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19 ÉVI RENDELETEK\"/>
    </mc:Choice>
  </mc:AlternateContent>
  <xr:revisionPtr revIDLastSave="0" documentId="13_ncr:1_{DFE563C2-1A8E-4B6A-8C31-FD0C00EF4251}" xr6:coauthVersionLast="43" xr6:coauthVersionMax="43" xr10:uidLastSave="{00000000-0000-0000-0000-000000000000}"/>
  <bookViews>
    <workbookView xWindow="-120" yWindow="-120" windowWidth="24240" windowHeight="13140" tabRatio="812" firstSheet="10" activeTab="10" xr2:uid="{00000000-000D-0000-FFFF-FFFF00000000}"/>
  </bookViews>
  <sheets>
    <sheet name="01 Mérleg" sheetId="53" r:id="rId1"/>
    <sheet name="2 ÖSSZEVONT" sheetId="81" r:id="rId2"/>
    <sheet name="3 ÖNKORM" sheetId="77" r:id="rId3"/>
    <sheet name="4 PH" sheetId="78" r:id="rId4"/>
    <sheet name="5 OVI" sheetId="79" r:id="rId5"/>
    <sheet name="6 KÖZMŰV" sheetId="80" r:id="rId6"/>
    <sheet name="7 Közhatalmi bevételek" sheetId="83" r:id="rId7"/>
    <sheet name="8 támogatási kiadások" sheetId="69" r:id="rId8"/>
    <sheet name="9 felújítások" sheetId="70" r:id="rId9"/>
    <sheet name="10 beruházások" sheetId="71" r:id="rId10"/>
    <sheet name="11 Közvetett tám" sheetId="74" r:id="rId11"/>
    <sheet name="12 KÖZÉPTÁVÚ" sheetId="75" r:id="rId12"/>
    <sheet name="13 létszám" sheetId="66" r:id="rId13"/>
    <sheet name="14 pénzkészlet" sheetId="84" r:id="rId14"/>
    <sheet name="15 önk.maradv." sheetId="85" r:id="rId15"/>
    <sheet name="16 PH.maradv." sheetId="86" r:id="rId16"/>
    <sheet name="17 Ovi.maradv." sheetId="87" r:id="rId17"/>
    <sheet name="18 Művház.maradv." sheetId="88" r:id="rId18"/>
    <sheet name="19 összevont maradvány" sheetId="89" r:id="rId19"/>
    <sheet name="20 Vagyonkimutatás" sheetId="90" r:id="rId20"/>
    <sheet name="21 önk-i gt" sheetId="91" r:id="rId21"/>
    <sheet name="22. Többéves kihatás" sheetId="92" r:id="rId22"/>
    <sheet name="05 pályázatok" sheetId="59" state="hidden" r:id="rId23"/>
    <sheet name="09 tartalékok" sheetId="56" state="hidden" r:id="rId24"/>
    <sheet name="10 ütemterv" sheetId="72" state="hidden" r:id="rId25"/>
    <sheet name="bevétel részletes" sheetId="60" state="hidden" r:id="rId26"/>
    <sheet name="kiadás részletes" sheetId="21" state="hidden" r:id="rId27"/>
  </sheets>
  <externalReferences>
    <externalReference r:id="rId28"/>
    <externalReference r:id="rId29"/>
    <externalReference r:id="rId30"/>
  </externalReferences>
  <definedNames>
    <definedName name="_xlnm.Print_Titles" localSheetId="9">'10 beruházások'!$1:$9</definedName>
    <definedName name="_xlnm.Print_Titles" localSheetId="1">'2 ÖSSZEVONT'!$1:$4</definedName>
    <definedName name="_xlnm.Print_Titles" localSheetId="19">'20 Vagyonkimutatás'!$1:$8</definedName>
    <definedName name="_xlnm.Print_Titles" localSheetId="2">'3 ÖNKORM'!$1:$5</definedName>
    <definedName name="_xlnm.Print_Titles" localSheetId="3">'4 PH'!$1:$5</definedName>
    <definedName name="_xlnm.Print_Titles" localSheetId="4">'5 OVI'!$1:$5</definedName>
    <definedName name="_xlnm.Print_Titles" localSheetId="5">'6 KÖZMŰV'!$1:$6</definedName>
    <definedName name="_xlnm.Print_Titles" localSheetId="25">'bevétel részletes'!$A:$C,'bevétel részletes'!$1:$2</definedName>
    <definedName name="_xlnm.Print_Titles" localSheetId="26">'kiadás részletes'!$A:$C,'kiadás részletes'!$1:$2</definedName>
    <definedName name="_xlnm.Print_Area" localSheetId="0">'01 Mérleg'!$A$1:$H$35</definedName>
    <definedName name="_xlnm.Print_Area" localSheetId="22">'05 pályázatok'!$A$1:$M$23</definedName>
    <definedName name="_xlnm.Print_Area" localSheetId="23">'09 tartalékok'!$A$1:$D$22</definedName>
    <definedName name="_xlnm.Print_Area" localSheetId="9">'10 beruházások'!$A$1:$E$83</definedName>
    <definedName name="_xlnm.Print_Area" localSheetId="24">'10 ütemterv'!$A$1:$O$36</definedName>
    <definedName name="_xlnm.Print_Area" localSheetId="10">'11 Közvetett tám'!$A$1:$D$22</definedName>
    <definedName name="_xlnm.Print_Area" localSheetId="11">'12 KÖZÉPTÁVÚ'!$A$1:$H$27</definedName>
    <definedName name="_xlnm.Print_Area" localSheetId="12">'13 létszám'!$A$1:$E$40</definedName>
    <definedName name="_xlnm.Print_Area" localSheetId="13">'14 pénzkészlet'!$A$1:$G$25</definedName>
    <definedName name="_xlnm.Print_Area" localSheetId="14">'15 önk.maradv.'!$A$1:$C$18</definedName>
    <definedName name="_xlnm.Print_Area" localSheetId="15">'16 PH.maradv.'!$A$1:$C$17</definedName>
    <definedName name="_xlnm.Print_Area" localSheetId="16">'17 Ovi.maradv.'!$A$1:$C$17</definedName>
    <definedName name="_xlnm.Print_Area" localSheetId="17">'18 Művház.maradv.'!$A$1:$C$19</definedName>
    <definedName name="_xlnm.Print_Area" localSheetId="1">'2 ÖSSZEVONT'!$A$1:$K$55</definedName>
    <definedName name="_xlnm.Print_Area" localSheetId="19">'20 Vagyonkimutatás'!$A$1:$E$101</definedName>
    <definedName name="_xlnm.Print_Area" localSheetId="21">'22. Többéves kihatás'!$A$1:$L$15</definedName>
    <definedName name="_xlnm.Print_Area" localSheetId="2">'3 ÖNKORM'!$A$1:$K$55</definedName>
    <definedName name="_xlnm.Print_Area" localSheetId="3">'4 PH'!$A$1:$K$55</definedName>
    <definedName name="_xlnm.Print_Area" localSheetId="4">'5 OVI'!$A$1:$K$55</definedName>
    <definedName name="_xlnm.Print_Area" localSheetId="5">'6 KÖZMŰV'!$A$1:$K$56</definedName>
    <definedName name="_xlnm.Print_Area" localSheetId="6">'7 Közhatalmi bevételek'!$A$1:$D$22</definedName>
    <definedName name="_xlnm.Print_Area" localSheetId="7">'8 támogatási kiadások'!$A$1:$F$67</definedName>
    <definedName name="_xlnm.Print_Area" localSheetId="8">'9 felújítások'!$A$1:$F$46</definedName>
    <definedName name="_xlnm.Print_Area" localSheetId="25">'bevétel részletes'!$A$1:$M$335</definedName>
    <definedName name="_xlnm.Print_Area" localSheetId="26">'kiadás részletes'!$A$1:$M$340</definedName>
    <definedName name="Z_C3FA48ED_77EC_4B5B_859D_423573BCDC97_.wvu.PrintArea" localSheetId="10" hidden="1">'11 Közvetett tám'!$A$1:$C$22</definedName>
    <definedName name="Z_C3FA48ED_77EC_4B5B_859D_423573BCDC97_.wvu.PrintArea" localSheetId="11" hidden="1">'12 KÖZÉPTÁVÚ'!$A$1:$G$27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53" l="1"/>
  <c r="H23" i="53" l="1"/>
  <c r="H24" i="53"/>
  <c r="G12" i="92" l="1"/>
  <c r="L12" i="92"/>
  <c r="C19" i="84" l="1"/>
  <c r="C18" i="89"/>
  <c r="C19" i="89"/>
  <c r="C17" i="89"/>
  <c r="C16" i="89"/>
  <c r="C15" i="89"/>
  <c r="C14" i="89"/>
  <c r="C13" i="89"/>
  <c r="C12" i="89"/>
  <c r="C11" i="89"/>
  <c r="C10" i="89"/>
  <c r="E17" i="84" l="1"/>
  <c r="D17" i="84"/>
  <c r="D15" i="75"/>
  <c r="D18" i="69" l="1"/>
  <c r="E18" i="69"/>
  <c r="F18" i="69"/>
  <c r="F11" i="69" l="1"/>
  <c r="F63" i="69"/>
  <c r="F66" i="69" s="1"/>
  <c r="D13" i="83"/>
  <c r="D15" i="83"/>
  <c r="D17" i="83"/>
  <c r="H26" i="53"/>
  <c r="H28" i="53" s="1"/>
  <c r="H22" i="53"/>
  <c r="D24" i="53"/>
  <c r="D28" i="53" s="1"/>
  <c r="J52" i="81"/>
  <c r="D25" i="53" s="1"/>
  <c r="J53" i="81"/>
  <c r="D27" i="53" s="1"/>
  <c r="J51" i="81"/>
  <c r="J47" i="81"/>
  <c r="J46" i="81"/>
  <c r="D19" i="53" s="1"/>
  <c r="J45" i="81"/>
  <c r="D17" i="53" s="1"/>
  <c r="J44" i="81"/>
  <c r="D18" i="53" s="1"/>
  <c r="J35" i="81"/>
  <c r="D11" i="53" s="1"/>
  <c r="J36" i="81"/>
  <c r="D12" i="53" s="1"/>
  <c r="J37" i="81"/>
  <c r="D13" i="53" s="1"/>
  <c r="J38" i="81"/>
  <c r="D14" i="53" s="1"/>
  <c r="J39" i="81"/>
  <c r="J40" i="81"/>
  <c r="J41" i="81"/>
  <c r="J34" i="81"/>
  <c r="D10" i="53" s="1"/>
  <c r="J25" i="81"/>
  <c r="J26" i="81"/>
  <c r="J27" i="81"/>
  <c r="H27" i="53" s="1"/>
  <c r="J24" i="81"/>
  <c r="J19" i="81"/>
  <c r="H17" i="53" s="1"/>
  <c r="J20" i="81"/>
  <c r="H19" i="53" s="1"/>
  <c r="J18" i="81"/>
  <c r="H18" i="53" s="1"/>
  <c r="J10" i="81"/>
  <c r="J11" i="81"/>
  <c r="H10" i="53" s="1"/>
  <c r="J12" i="81"/>
  <c r="J13" i="81"/>
  <c r="J14" i="81"/>
  <c r="J9" i="81"/>
  <c r="H12" i="53" s="1"/>
  <c r="J51" i="80"/>
  <c r="J44" i="80"/>
  <c r="J34" i="80"/>
  <c r="J24" i="80"/>
  <c r="J18" i="80"/>
  <c r="J9" i="80"/>
  <c r="J23" i="80" s="1"/>
  <c r="J50" i="79"/>
  <c r="J43" i="79"/>
  <c r="J33" i="79"/>
  <c r="J23" i="79"/>
  <c r="J17" i="79"/>
  <c r="J8" i="79"/>
  <c r="J50" i="78"/>
  <c r="J43" i="78"/>
  <c r="J33" i="78"/>
  <c r="J23" i="78"/>
  <c r="J17" i="78"/>
  <c r="J8" i="78"/>
  <c r="J23" i="77"/>
  <c r="J8" i="77"/>
  <c r="J17" i="77"/>
  <c r="J50" i="77"/>
  <c r="J49" i="77"/>
  <c r="J33" i="77"/>
  <c r="J43" i="77"/>
  <c r="H43" i="77"/>
  <c r="C14" i="88"/>
  <c r="C12" i="88"/>
  <c r="C15" i="87"/>
  <c r="C16" i="87" s="1"/>
  <c r="C17" i="87" s="1"/>
  <c r="G24" i="84"/>
  <c r="F24" i="84"/>
  <c r="E24" i="84"/>
  <c r="D24" i="84"/>
  <c r="C23" i="84"/>
  <c r="C22" i="84"/>
  <c r="C21" i="84"/>
  <c r="G18" i="84"/>
  <c r="F18" i="84"/>
  <c r="G17" i="84"/>
  <c r="F17" i="84"/>
  <c r="C17" i="84"/>
  <c r="G16" i="84"/>
  <c r="F16" i="84"/>
  <c r="G15" i="84"/>
  <c r="F15" i="84"/>
  <c r="E15" i="84"/>
  <c r="C15" i="84" s="1"/>
  <c r="D15" i="84"/>
  <c r="C14" i="84"/>
  <c r="C13" i="84"/>
  <c r="J50" i="81" l="1"/>
  <c r="J54" i="77"/>
  <c r="J17" i="81"/>
  <c r="J22" i="77"/>
  <c r="J23" i="81"/>
  <c r="H11" i="53"/>
  <c r="J33" i="81"/>
  <c r="H13" i="53"/>
  <c r="H25" i="53"/>
  <c r="J43" i="81"/>
  <c r="J8" i="81"/>
  <c r="J22" i="81" s="1"/>
  <c r="H16" i="53"/>
  <c r="D9" i="53"/>
  <c r="C15" i="88"/>
  <c r="C16" i="88" s="1"/>
  <c r="F59" i="69"/>
  <c r="D23" i="53"/>
  <c r="D22" i="53" s="1"/>
  <c r="H21" i="53" s="1"/>
  <c r="D34" i="53" s="1"/>
  <c r="D16" i="53"/>
  <c r="H15" i="53" s="1"/>
  <c r="D33" i="53" s="1"/>
  <c r="J50" i="80"/>
  <c r="J29" i="80"/>
  <c r="J22" i="79"/>
  <c r="J28" i="79" s="1"/>
  <c r="J49" i="79"/>
  <c r="J54" i="79"/>
  <c r="J49" i="78"/>
  <c r="J54" i="78" s="1"/>
  <c r="J22" i="78"/>
  <c r="J28" i="77"/>
  <c r="C24" i="84"/>
  <c r="H9" i="53" l="1"/>
  <c r="H8" i="53" s="1"/>
  <c r="D32" i="53" s="1"/>
  <c r="E18" i="84"/>
  <c r="J28" i="78"/>
  <c r="D16" i="84"/>
  <c r="D18" i="84"/>
  <c r="J28" i="81"/>
  <c r="J49" i="81"/>
  <c r="J54" i="81" s="1"/>
  <c r="D20" i="53"/>
  <c r="D29" i="53" s="1"/>
  <c r="J55" i="80"/>
  <c r="H20" i="53" l="1"/>
  <c r="H29" i="53" s="1"/>
  <c r="C18" i="84"/>
  <c r="E16" i="84"/>
  <c r="C16" i="84"/>
  <c r="M12" i="59" l="1"/>
  <c r="L12" i="59"/>
  <c r="K12" i="59"/>
  <c r="I12" i="59"/>
  <c r="J12" i="59"/>
  <c r="H12" i="59"/>
  <c r="I16" i="59"/>
  <c r="J16" i="59" s="1"/>
  <c r="E81" i="71" l="1"/>
  <c r="E75" i="71" l="1"/>
  <c r="E70" i="71"/>
  <c r="E65" i="71" l="1"/>
  <c r="E83" i="71" l="1"/>
  <c r="F43" i="70" l="1"/>
  <c r="F36" i="70"/>
  <c r="F21" i="70"/>
  <c r="F30" i="70" s="1"/>
  <c r="D15" i="71"/>
  <c r="D65" i="71" s="1"/>
  <c r="F45" i="70" l="1"/>
  <c r="C20" i="83" l="1"/>
  <c r="D20" i="83" s="1"/>
  <c r="D16" i="75" s="1"/>
  <c r="C21" i="83"/>
  <c r="D21" i="83" s="1"/>
  <c r="C19" i="83"/>
  <c r="D19" i="83" s="1"/>
  <c r="C16" i="83"/>
  <c r="D16" i="83" s="1"/>
  <c r="C14" i="83"/>
  <c r="D14" i="83" s="1"/>
  <c r="C12" i="83"/>
  <c r="D12" i="83" s="1"/>
  <c r="C11" i="83"/>
  <c r="D11" i="83" s="1"/>
  <c r="D18" i="83" s="1"/>
  <c r="C27" i="53"/>
  <c r="G10" i="79"/>
  <c r="G12" i="79"/>
  <c r="G14" i="79"/>
  <c r="F13" i="79"/>
  <c r="F11" i="79" s="1"/>
  <c r="K11" i="79" s="1"/>
  <c r="I222" i="60"/>
  <c r="I12" i="60"/>
  <c r="G212" i="60"/>
  <c r="D22" i="83" l="1"/>
  <c r="D12" i="75"/>
  <c r="G13" i="79"/>
  <c r="G11" i="79" s="1"/>
  <c r="F27" i="77"/>
  <c r="K27" i="77" s="1"/>
  <c r="F53" i="77"/>
  <c r="K53" i="77" s="1"/>
  <c r="E100" i="60"/>
  <c r="E193" i="60" s="1"/>
  <c r="E87" i="60"/>
  <c r="E176" i="60"/>
  <c r="S19" i="72" l="1"/>
  <c r="R30" i="72"/>
  <c r="E63" i="69"/>
  <c r="E66" i="69" s="1"/>
  <c r="I13" i="59" l="1"/>
  <c r="J13" i="59" s="1"/>
  <c r="E25" i="66"/>
  <c r="I49" i="21"/>
  <c r="E283" i="21" l="1"/>
  <c r="E280" i="60" l="1"/>
  <c r="E292" i="60" s="1"/>
  <c r="E43" i="70" l="1"/>
  <c r="D70" i="71"/>
  <c r="D75" i="71"/>
  <c r="D78" i="71"/>
  <c r="D81" i="71" s="1"/>
  <c r="E21" i="70"/>
  <c r="E30" i="70" s="1"/>
  <c r="E36" i="70"/>
  <c r="H38" i="77"/>
  <c r="E11" i="69"/>
  <c r="C25" i="53"/>
  <c r="R29" i="72" s="1"/>
  <c r="G25" i="53"/>
  <c r="R16" i="72" s="1"/>
  <c r="F25" i="77"/>
  <c r="K25" i="77" s="1"/>
  <c r="F31" i="79"/>
  <c r="E45" i="70" l="1"/>
  <c r="D83" i="71"/>
  <c r="E59" i="69"/>
  <c r="D309" i="60"/>
  <c r="K196" i="60"/>
  <c r="K202" i="60"/>
  <c r="K212" i="60"/>
  <c r="K224" i="60"/>
  <c r="K222" i="60" s="1"/>
  <c r="K309" i="60"/>
  <c r="K320" i="60" s="1"/>
  <c r="K332" i="60" s="1"/>
  <c r="K17" i="21"/>
  <c r="K21" i="21"/>
  <c r="K24" i="21"/>
  <c r="K36" i="21"/>
  <c r="K39" i="21"/>
  <c r="K49" i="21"/>
  <c r="K52" i="21"/>
  <c r="K63" i="21"/>
  <c r="K225" i="21"/>
  <c r="K231" i="21"/>
  <c r="K294" i="21"/>
  <c r="K326" i="21"/>
  <c r="K337" i="21" s="1"/>
  <c r="I17" i="21"/>
  <c r="I21" i="21"/>
  <c r="I24" i="21"/>
  <c r="I36" i="21"/>
  <c r="I39" i="21"/>
  <c r="I52" i="21"/>
  <c r="I63" i="21"/>
  <c r="I225" i="21"/>
  <c r="I231" i="21"/>
  <c r="I294" i="21"/>
  <c r="I326" i="21"/>
  <c r="I337" i="21" s="1"/>
  <c r="I196" i="60"/>
  <c r="I202" i="60"/>
  <c r="I212" i="60"/>
  <c r="I228" i="60" s="1"/>
  <c r="I224" i="60"/>
  <c r="I309" i="60"/>
  <c r="I320" i="60" s="1"/>
  <c r="I332" i="60" s="1"/>
  <c r="E9" i="60"/>
  <c r="E34" i="60"/>
  <c r="E74" i="60"/>
  <c r="E85" i="60" s="1"/>
  <c r="E116" i="60"/>
  <c r="E124" i="60"/>
  <c r="E152" i="60"/>
  <c r="E157" i="60"/>
  <c r="E196" i="60"/>
  <c r="E212" i="60"/>
  <c r="E224" i="60"/>
  <c r="E222" i="60" s="1"/>
  <c r="E238" i="60"/>
  <c r="E243" i="60"/>
  <c r="E253" i="60"/>
  <c r="E309" i="60"/>
  <c r="E320" i="60"/>
  <c r="E332" i="60" s="1"/>
  <c r="E168" i="21"/>
  <c r="D15" i="56"/>
  <c r="D13" i="56" s="1"/>
  <c r="E17" i="21"/>
  <c r="E21" i="21"/>
  <c r="E24" i="21"/>
  <c r="E36" i="21"/>
  <c r="E39" i="21"/>
  <c r="E49" i="21"/>
  <c r="E52" i="21"/>
  <c r="E55" i="21"/>
  <c r="E63" i="21" s="1"/>
  <c r="E67" i="21"/>
  <c r="E79" i="21"/>
  <c r="E81" i="21"/>
  <c r="E91" i="21"/>
  <c r="E101" i="21"/>
  <c r="E111" i="21"/>
  <c r="E181" i="21"/>
  <c r="E208" i="21"/>
  <c r="E225" i="21"/>
  <c r="E231" i="21"/>
  <c r="E294" i="21"/>
  <c r="G225" i="21"/>
  <c r="G36" i="21"/>
  <c r="G39" i="21"/>
  <c r="G49" i="21"/>
  <c r="G52" i="21"/>
  <c r="G63" i="21"/>
  <c r="G24" i="21"/>
  <c r="G17" i="21"/>
  <c r="G21" i="21"/>
  <c r="G202" i="60"/>
  <c r="G22" i="21" l="1"/>
  <c r="K228" i="60"/>
  <c r="E175" i="60"/>
  <c r="K22" i="21"/>
  <c r="E22" i="21"/>
  <c r="E48" i="60"/>
  <c r="E265" i="60"/>
  <c r="K64" i="21"/>
  <c r="E326" i="21"/>
  <c r="E337" i="21" s="1"/>
  <c r="I64" i="21"/>
  <c r="I22" i="21"/>
  <c r="E228" i="60"/>
  <c r="D11" i="56"/>
  <c r="F11" i="56" s="1"/>
  <c r="E209" i="21"/>
  <c r="E210" i="21" s="1"/>
  <c r="E137" i="21"/>
  <c r="E64" i="21"/>
  <c r="G64" i="21"/>
  <c r="B31" i="79"/>
  <c r="B32" i="80"/>
  <c r="P30" i="72"/>
  <c r="K296" i="21" l="1"/>
  <c r="K339" i="21"/>
  <c r="E294" i="60"/>
  <c r="I339" i="21"/>
  <c r="I296" i="21"/>
  <c r="E334" i="60"/>
  <c r="E335" i="60" s="1"/>
  <c r="E339" i="21"/>
  <c r="E296" i="21"/>
  <c r="C16" i="59"/>
  <c r="D16" i="59" s="1"/>
  <c r="C13" i="59"/>
  <c r="D13" i="59" s="1"/>
  <c r="D12" i="59" s="1"/>
  <c r="G12" i="59"/>
  <c r="F12" i="59"/>
  <c r="E12" i="59"/>
  <c r="B12" i="59"/>
  <c r="C12" i="59" l="1"/>
  <c r="N31" i="72" l="1"/>
  <c r="M31" i="72"/>
  <c r="L31" i="72"/>
  <c r="K31" i="72"/>
  <c r="J31" i="72"/>
  <c r="I31" i="72"/>
  <c r="H31" i="72"/>
  <c r="G31" i="72"/>
  <c r="F31" i="72"/>
  <c r="E31" i="72"/>
  <c r="D31" i="72"/>
  <c r="O30" i="72"/>
  <c r="O29" i="72"/>
  <c r="S29" i="72" s="1"/>
  <c r="O28" i="72"/>
  <c r="O27" i="72"/>
  <c r="O26" i="72"/>
  <c r="O25" i="72"/>
  <c r="N18" i="72"/>
  <c r="M18" i="72"/>
  <c r="L18" i="72"/>
  <c r="K18" i="72"/>
  <c r="J18" i="72"/>
  <c r="I18" i="72"/>
  <c r="H18" i="72"/>
  <c r="G18" i="72"/>
  <c r="F18" i="72"/>
  <c r="E18" i="72"/>
  <c r="D18" i="72"/>
  <c r="O16" i="72"/>
  <c r="S16" i="72" s="1"/>
  <c r="O15" i="72"/>
  <c r="O14" i="72"/>
  <c r="O13" i="72"/>
  <c r="O12" i="72"/>
  <c r="O11" i="72"/>
  <c r="O10" i="72"/>
  <c r="O9" i="72"/>
  <c r="Q30" i="72" l="1"/>
  <c r="S30" i="72"/>
  <c r="K34" i="72"/>
  <c r="L34" i="72"/>
  <c r="G34" i="72"/>
  <c r="H34" i="72"/>
  <c r="D34" i="72"/>
  <c r="I34" i="72"/>
  <c r="F34" i="72"/>
  <c r="N34" i="72"/>
  <c r="E34" i="72"/>
  <c r="M34" i="72"/>
  <c r="J34" i="72"/>
  <c r="O8" i="72"/>
  <c r="O17" i="72"/>
  <c r="C18" i="72" l="1"/>
  <c r="O18" i="72" l="1"/>
  <c r="C65" i="71"/>
  <c r="F25" i="53" l="1"/>
  <c r="P16" i="72" s="1"/>
  <c r="Q16" i="72" s="1"/>
  <c r="D38" i="77" l="1"/>
  <c r="D10" i="77" l="1"/>
  <c r="B25" i="53"/>
  <c r="P29" i="72" s="1"/>
  <c r="Q29" i="72" s="1"/>
  <c r="D208" i="21"/>
  <c r="B25" i="77"/>
  <c r="B14" i="78"/>
  <c r="B10" i="78"/>
  <c r="B11" i="78"/>
  <c r="H212" i="60"/>
  <c r="C15" i="56"/>
  <c r="C13" i="56" s="1"/>
  <c r="C11" i="56" s="1"/>
  <c r="C80" i="71"/>
  <c r="C79" i="71"/>
  <c r="C78" i="71"/>
  <c r="C75" i="71"/>
  <c r="C70" i="71"/>
  <c r="D43" i="70"/>
  <c r="D36" i="70"/>
  <c r="D21" i="70"/>
  <c r="D30" i="70" s="1"/>
  <c r="D11" i="69"/>
  <c r="C15" i="66"/>
  <c r="D36" i="66"/>
  <c r="D25" i="66"/>
  <c r="C25" i="66"/>
  <c r="D15" i="66"/>
  <c r="D10" i="66"/>
  <c r="C10" i="66"/>
  <c r="H39" i="21"/>
  <c r="H49" i="21"/>
  <c r="D196" i="21"/>
  <c r="D168" i="21"/>
  <c r="D101" i="21"/>
  <c r="D36" i="21"/>
  <c r="D39" i="21"/>
  <c r="D49" i="21"/>
  <c r="D55" i="21"/>
  <c r="D63" i="21" s="1"/>
  <c r="L314" i="60"/>
  <c r="L209" i="60"/>
  <c r="L198" i="60"/>
  <c r="L197" i="60"/>
  <c r="G222" i="60"/>
  <c r="G13" i="80"/>
  <c r="G12" i="80" s="1"/>
  <c r="E36" i="66"/>
  <c r="D45" i="70" l="1"/>
  <c r="C81" i="71"/>
  <c r="C83" i="71" s="1"/>
  <c r="D59" i="69"/>
  <c r="D209" i="21"/>
  <c r="F34" i="60"/>
  <c r="G34" i="60"/>
  <c r="H34" i="60"/>
  <c r="I34" i="60"/>
  <c r="J34" i="60"/>
  <c r="K34" i="60"/>
  <c r="F238" i="60"/>
  <c r="G238" i="60"/>
  <c r="G196" i="60"/>
  <c r="G228" i="60" s="1"/>
  <c r="F40" i="77" l="1"/>
  <c r="G40" i="81"/>
  <c r="F40" i="81" s="1"/>
  <c r="K40" i="81" s="1"/>
  <c r="K40" i="77" l="1"/>
  <c r="F32" i="80"/>
  <c r="F31" i="78"/>
  <c r="F31" i="77"/>
  <c r="E15" i="66"/>
  <c r="E10" i="66"/>
  <c r="H46" i="81"/>
  <c r="F31" i="81"/>
  <c r="E9" i="66" l="1"/>
  <c r="C18" i="83"/>
  <c r="C22" i="83" s="1"/>
  <c r="G41" i="81" l="1"/>
  <c r="F41" i="77"/>
  <c r="B18" i="83"/>
  <c r="K41" i="77" l="1"/>
  <c r="F39" i="77"/>
  <c r="K39" i="77" s="1"/>
  <c r="B22" i="83"/>
  <c r="H38" i="81"/>
  <c r="D38" i="81" l="1"/>
  <c r="I50" i="81"/>
  <c r="H50" i="81"/>
  <c r="I43" i="81"/>
  <c r="I49" i="81" s="1"/>
  <c r="I54" i="81" s="1"/>
  <c r="H43" i="81"/>
  <c r="I33" i="81"/>
  <c r="H33" i="81"/>
  <c r="F32" i="81"/>
  <c r="I23" i="81"/>
  <c r="H23" i="81"/>
  <c r="I17" i="81"/>
  <c r="H17" i="81"/>
  <c r="I8" i="81"/>
  <c r="H8" i="81"/>
  <c r="I22" i="81" l="1"/>
  <c r="I28" i="81" s="1"/>
  <c r="H22" i="81"/>
  <c r="H28" i="81" s="1"/>
  <c r="H49" i="81"/>
  <c r="H54" i="81" s="1"/>
  <c r="F25" i="80" l="1"/>
  <c r="I51" i="80"/>
  <c r="H51" i="80"/>
  <c r="G51" i="80"/>
  <c r="F51" i="80"/>
  <c r="I44" i="80"/>
  <c r="H44" i="80"/>
  <c r="I34" i="80"/>
  <c r="H34" i="80"/>
  <c r="F33" i="80"/>
  <c r="I24" i="80"/>
  <c r="H24" i="80"/>
  <c r="F21" i="80"/>
  <c r="F20" i="80"/>
  <c r="F19" i="80"/>
  <c r="I18" i="80"/>
  <c r="H18" i="80"/>
  <c r="G18" i="80"/>
  <c r="F15" i="80"/>
  <c r="F14" i="80"/>
  <c r="F13" i="80"/>
  <c r="F12" i="80"/>
  <c r="F11" i="80"/>
  <c r="I9" i="80"/>
  <c r="I23" i="80" s="1"/>
  <c r="H9" i="80"/>
  <c r="H23" i="80" s="1"/>
  <c r="F24" i="79"/>
  <c r="I50" i="79"/>
  <c r="H50" i="79"/>
  <c r="G50" i="79"/>
  <c r="F50" i="79"/>
  <c r="I43" i="79"/>
  <c r="H43" i="79"/>
  <c r="I33" i="79"/>
  <c r="H33" i="79"/>
  <c r="F32" i="79"/>
  <c r="G25" i="79"/>
  <c r="I23" i="79"/>
  <c r="I28" i="79" s="1"/>
  <c r="H23" i="79"/>
  <c r="H28" i="79" s="1"/>
  <c r="F17" i="79"/>
  <c r="F38" i="78"/>
  <c r="G38" i="78" s="1"/>
  <c r="G10" i="78"/>
  <c r="G12" i="78"/>
  <c r="G13" i="78"/>
  <c r="F24" i="78"/>
  <c r="F20" i="78"/>
  <c r="F18" i="78"/>
  <c r="F14" i="78"/>
  <c r="G14" i="78" s="1"/>
  <c r="H8" i="78"/>
  <c r="H22" i="78" s="1"/>
  <c r="I8" i="78"/>
  <c r="H17" i="78"/>
  <c r="I17" i="78"/>
  <c r="H23" i="78"/>
  <c r="I23" i="78"/>
  <c r="G25" i="78"/>
  <c r="F32" i="78"/>
  <c r="H33" i="78"/>
  <c r="I33" i="78"/>
  <c r="G37" i="78"/>
  <c r="G39" i="78"/>
  <c r="G40" i="78"/>
  <c r="G41" i="78"/>
  <c r="F41" i="81" s="1"/>
  <c r="K41" i="81" s="1"/>
  <c r="H43" i="78"/>
  <c r="I43" i="78"/>
  <c r="G44" i="78"/>
  <c r="G46" i="78"/>
  <c r="G47" i="78"/>
  <c r="F50" i="78"/>
  <c r="G50" i="78"/>
  <c r="H50" i="78"/>
  <c r="I50" i="78"/>
  <c r="E50" i="78"/>
  <c r="D50" i="78"/>
  <c r="C50" i="78"/>
  <c r="B50" i="78"/>
  <c r="C47" i="78"/>
  <c r="C46" i="78"/>
  <c r="C44" i="78"/>
  <c r="E43" i="78"/>
  <c r="D43" i="78"/>
  <c r="C41" i="78"/>
  <c r="C40" i="78"/>
  <c r="C39" i="78"/>
  <c r="B38" i="78"/>
  <c r="C38" i="78" s="1"/>
  <c r="C37" i="78"/>
  <c r="E33" i="78"/>
  <c r="D33" i="78"/>
  <c r="B32" i="78"/>
  <c r="B26" i="78"/>
  <c r="C26" i="78" s="1"/>
  <c r="C25" i="78"/>
  <c r="B24" i="78"/>
  <c r="C24" i="78" s="1"/>
  <c r="E23" i="78"/>
  <c r="D23" i="78"/>
  <c r="B18" i="78"/>
  <c r="E17" i="78"/>
  <c r="D17" i="78"/>
  <c r="C17" i="78"/>
  <c r="B17" i="78"/>
  <c r="E8" i="78"/>
  <c r="D8" i="78"/>
  <c r="G53" i="77"/>
  <c r="G53" i="81" s="1"/>
  <c r="F53" i="81" s="1"/>
  <c r="K53" i="81" s="1"/>
  <c r="F52" i="77"/>
  <c r="F46" i="77"/>
  <c r="F24" i="77"/>
  <c r="F20" i="77"/>
  <c r="I50" i="77"/>
  <c r="H50" i="77"/>
  <c r="G47" i="77"/>
  <c r="I43" i="77"/>
  <c r="G41" i="77"/>
  <c r="G40" i="77"/>
  <c r="I33" i="77"/>
  <c r="H33" i="77"/>
  <c r="F32" i="77"/>
  <c r="G27" i="77"/>
  <c r="G26" i="77"/>
  <c r="G25" i="77"/>
  <c r="I23" i="77"/>
  <c r="H23" i="77"/>
  <c r="I17" i="77"/>
  <c r="H17" i="77"/>
  <c r="I8" i="77"/>
  <c r="I22" i="77" s="1"/>
  <c r="I28" i="77" s="1"/>
  <c r="D238" i="60"/>
  <c r="F18" i="77"/>
  <c r="G25" i="80" l="1"/>
  <c r="G24" i="81" s="1"/>
  <c r="F24" i="81" s="1"/>
  <c r="K24" i="81" s="1"/>
  <c r="K25" i="80"/>
  <c r="G24" i="79"/>
  <c r="K24" i="79"/>
  <c r="G24" i="78"/>
  <c r="K24" i="78"/>
  <c r="G18" i="78"/>
  <c r="G17" i="78" s="1"/>
  <c r="K18" i="78"/>
  <c r="G18" i="77"/>
  <c r="K18" i="77"/>
  <c r="G24" i="77"/>
  <c r="K24" i="77"/>
  <c r="G39" i="77"/>
  <c r="G39" i="81" s="1"/>
  <c r="F39" i="81" s="1"/>
  <c r="K39" i="81" s="1"/>
  <c r="G46" i="77"/>
  <c r="K46" i="77"/>
  <c r="G52" i="77"/>
  <c r="G52" i="81" s="1"/>
  <c r="F52" i="81" s="1"/>
  <c r="K52" i="81" s="1"/>
  <c r="K52" i="77"/>
  <c r="G20" i="77"/>
  <c r="G20" i="81" s="1"/>
  <c r="F20" i="81" s="1"/>
  <c r="K20" i="81" s="1"/>
  <c r="K20" i="77"/>
  <c r="D49" i="78"/>
  <c r="D54" i="78" s="1"/>
  <c r="F18" i="80"/>
  <c r="H29" i="80"/>
  <c r="F23" i="77"/>
  <c r="K23" i="77" s="1"/>
  <c r="G23" i="77"/>
  <c r="E49" i="78"/>
  <c r="E54" i="78" s="1"/>
  <c r="G47" i="81"/>
  <c r="F47" i="81" s="1"/>
  <c r="H28" i="78"/>
  <c r="H49" i="79"/>
  <c r="H54" i="79" s="1"/>
  <c r="H50" i="80"/>
  <c r="H55" i="80" s="1"/>
  <c r="H49" i="77"/>
  <c r="H54" i="77" s="1"/>
  <c r="I49" i="79"/>
  <c r="I54" i="79" s="1"/>
  <c r="I29" i="80"/>
  <c r="I50" i="80"/>
  <c r="I55" i="80" s="1"/>
  <c r="I49" i="77"/>
  <c r="I54" i="77" s="1"/>
  <c r="E22" i="78"/>
  <c r="E28" i="78" s="1"/>
  <c r="G46" i="81"/>
  <c r="F46" i="81" s="1"/>
  <c r="K46" i="81" s="1"/>
  <c r="B23" i="78"/>
  <c r="H49" i="78"/>
  <c r="H54" i="78" s="1"/>
  <c r="D22" i="78"/>
  <c r="D28" i="78" s="1"/>
  <c r="C23" i="78"/>
  <c r="I49" i="78"/>
  <c r="I54" i="78" s="1"/>
  <c r="I22" i="78"/>
  <c r="I28" i="78" s="1"/>
  <c r="H8" i="77"/>
  <c r="H22" i="77" s="1"/>
  <c r="H28" i="77" s="1"/>
  <c r="M4" i="60"/>
  <c r="M5" i="60"/>
  <c r="M6" i="60"/>
  <c r="M7" i="60"/>
  <c r="M8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G18" i="53" s="1"/>
  <c r="R13" i="72" s="1"/>
  <c r="S13" i="72" s="1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G24" i="53" s="1"/>
  <c r="R15" i="72" s="1"/>
  <c r="S15" i="72" s="1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M327" i="60"/>
  <c r="M328" i="60"/>
  <c r="M329" i="60"/>
  <c r="M330" i="60"/>
  <c r="M331" i="60"/>
  <c r="M3" i="60"/>
  <c r="C25" i="79"/>
  <c r="B52" i="77"/>
  <c r="B24" i="77"/>
  <c r="C24" i="77" s="1"/>
  <c r="B20" i="77"/>
  <c r="C20" i="77" s="1"/>
  <c r="C20" i="81" s="1"/>
  <c r="B20" i="81" s="1"/>
  <c r="B18" i="77"/>
  <c r="C18" i="77" s="1"/>
  <c r="C18" i="81" s="1"/>
  <c r="B18" i="81" s="1"/>
  <c r="B24" i="79"/>
  <c r="C24" i="79" s="1"/>
  <c r="B26" i="80"/>
  <c r="B28" i="80"/>
  <c r="C25" i="80"/>
  <c r="B25" i="80" s="1"/>
  <c r="B20" i="80"/>
  <c r="B21" i="80"/>
  <c r="B19" i="80"/>
  <c r="B11" i="80"/>
  <c r="B12" i="80"/>
  <c r="B13" i="80"/>
  <c r="B14" i="80"/>
  <c r="B15" i="80"/>
  <c r="O14" i="59"/>
  <c r="O15" i="59"/>
  <c r="N13" i="59"/>
  <c r="N14" i="59"/>
  <c r="N15" i="59"/>
  <c r="G18" i="81" l="1"/>
  <c r="F18" i="81" s="1"/>
  <c r="K18" i="81" s="1"/>
  <c r="F10" i="80"/>
  <c r="K10" i="80" s="1"/>
  <c r="O13" i="59"/>
  <c r="G19" i="53"/>
  <c r="R14" i="72" s="1"/>
  <c r="S14" i="72" s="1"/>
  <c r="F9" i="80" l="1"/>
  <c r="G10" i="80"/>
  <c r="G9" i="80" s="1"/>
  <c r="G23" i="80" s="1"/>
  <c r="M253" i="60"/>
  <c r="M243" i="60"/>
  <c r="M222" i="60"/>
  <c r="M202" i="60"/>
  <c r="M176" i="60"/>
  <c r="M152" i="60"/>
  <c r="M124" i="60"/>
  <c r="M74" i="60"/>
  <c r="M85" i="60" s="1"/>
  <c r="G17" i="53" s="1"/>
  <c r="R12" i="72" s="1"/>
  <c r="S12" i="72" s="1"/>
  <c r="M39" i="60"/>
  <c r="M208" i="21"/>
  <c r="M207" i="21"/>
  <c r="M111" i="21"/>
  <c r="M91" i="21"/>
  <c r="M79" i="21"/>
  <c r="M6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8" i="21"/>
  <c r="M69" i="21"/>
  <c r="M70" i="21"/>
  <c r="M71" i="21"/>
  <c r="M72" i="21"/>
  <c r="M73" i="21"/>
  <c r="M74" i="21"/>
  <c r="M75" i="21"/>
  <c r="M76" i="21"/>
  <c r="M77" i="21"/>
  <c r="M78" i="21"/>
  <c r="M80" i="21"/>
  <c r="M81" i="21"/>
  <c r="M82" i="21"/>
  <c r="M83" i="21"/>
  <c r="M84" i="21"/>
  <c r="M85" i="21"/>
  <c r="M86" i="21"/>
  <c r="M87" i="21"/>
  <c r="M88" i="21"/>
  <c r="M89" i="21"/>
  <c r="M90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20" i="21"/>
  <c r="M221" i="21"/>
  <c r="M222" i="21"/>
  <c r="M223" i="21"/>
  <c r="M224" i="21"/>
  <c r="M226" i="21"/>
  <c r="M227" i="21"/>
  <c r="M228" i="21"/>
  <c r="M229" i="21"/>
  <c r="M230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5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20" i="21"/>
  <c r="M321" i="21"/>
  <c r="M322" i="21"/>
  <c r="M323" i="21"/>
  <c r="M324" i="21"/>
  <c r="M325" i="21"/>
  <c r="M327" i="21"/>
  <c r="M328" i="21"/>
  <c r="M329" i="21"/>
  <c r="M330" i="21"/>
  <c r="M331" i="21"/>
  <c r="M332" i="21"/>
  <c r="M333" i="21"/>
  <c r="M334" i="21"/>
  <c r="M335" i="21"/>
  <c r="M336" i="21"/>
  <c r="M338" i="21"/>
  <c r="M3" i="21"/>
  <c r="F46" i="80"/>
  <c r="K46" i="80" s="1"/>
  <c r="F45" i="79"/>
  <c r="K45" i="79" s="1"/>
  <c r="F35" i="79"/>
  <c r="M224" i="60"/>
  <c r="M212" i="60"/>
  <c r="D231" i="21"/>
  <c r="B44" i="77" s="1"/>
  <c r="D74" i="60"/>
  <c r="F23" i="80" l="1"/>
  <c r="K23" i="80" s="1"/>
  <c r="K9" i="80"/>
  <c r="G35" i="79"/>
  <c r="K35" i="79"/>
  <c r="F19" i="77"/>
  <c r="F9" i="79"/>
  <c r="G16" i="53"/>
  <c r="F9" i="77"/>
  <c r="M196" i="60"/>
  <c r="F43" i="79"/>
  <c r="K43" i="79" s="1"/>
  <c r="G45" i="79"/>
  <c r="G43" i="79" s="1"/>
  <c r="M175" i="60"/>
  <c r="M157" i="60"/>
  <c r="F44" i="80"/>
  <c r="K44" i="80" s="1"/>
  <c r="G46" i="80"/>
  <c r="G44" i="80" s="1"/>
  <c r="F37" i="80"/>
  <c r="M137" i="21"/>
  <c r="C13" i="53" s="1"/>
  <c r="R23" i="72" s="1"/>
  <c r="F12" i="77"/>
  <c r="K12" i="77" s="1"/>
  <c r="M9" i="60"/>
  <c r="F44" i="77"/>
  <c r="F45" i="77"/>
  <c r="K45" i="77" s="1"/>
  <c r="F34" i="77"/>
  <c r="M19" i="21"/>
  <c r="M116" i="60"/>
  <c r="F36" i="79"/>
  <c r="F45" i="78"/>
  <c r="K45" i="78" s="1"/>
  <c r="G326" i="21"/>
  <c r="G337" i="21" s="1"/>
  <c r="G294" i="21"/>
  <c r="M294" i="21" s="1"/>
  <c r="C19" i="53" s="1"/>
  <c r="R27" i="72" s="1"/>
  <c r="S27" i="72" s="1"/>
  <c r="G231" i="21"/>
  <c r="M231" i="21" s="1"/>
  <c r="C18" i="53" s="1"/>
  <c r="R26" i="72" s="1"/>
  <c r="S26" i="72" s="1"/>
  <c r="M63" i="21"/>
  <c r="M52" i="21"/>
  <c r="M49" i="21"/>
  <c r="M39" i="21"/>
  <c r="M36" i="21"/>
  <c r="M21" i="21"/>
  <c r="G309" i="60"/>
  <c r="M309" i="60" s="1"/>
  <c r="F9" i="78"/>
  <c r="K9" i="78" s="1"/>
  <c r="E50" i="81"/>
  <c r="D50" i="81"/>
  <c r="E43" i="81"/>
  <c r="D43" i="81"/>
  <c r="E33" i="81"/>
  <c r="D33" i="81"/>
  <c r="B32" i="81"/>
  <c r="E23" i="81"/>
  <c r="D23" i="81"/>
  <c r="D17" i="81"/>
  <c r="E17" i="81"/>
  <c r="D8" i="81"/>
  <c r="E8" i="81"/>
  <c r="E51" i="80"/>
  <c r="D51" i="80"/>
  <c r="C51" i="80"/>
  <c r="B51" i="80"/>
  <c r="E44" i="80"/>
  <c r="D44" i="80"/>
  <c r="E34" i="80"/>
  <c r="D34" i="80"/>
  <c r="B33" i="80"/>
  <c r="E24" i="80"/>
  <c r="D24" i="80"/>
  <c r="B18" i="80"/>
  <c r="E18" i="80"/>
  <c r="D18" i="80"/>
  <c r="C18" i="80"/>
  <c r="E9" i="80"/>
  <c r="D9" i="80"/>
  <c r="B74" i="79"/>
  <c r="E50" i="79"/>
  <c r="D50" i="79"/>
  <c r="C50" i="79"/>
  <c r="B50" i="79"/>
  <c r="E43" i="79"/>
  <c r="D43" i="79"/>
  <c r="E33" i="79"/>
  <c r="D33" i="79"/>
  <c r="B32" i="79"/>
  <c r="E23" i="79"/>
  <c r="E28" i="79" s="1"/>
  <c r="D23" i="79"/>
  <c r="D28" i="79" s="1"/>
  <c r="B17" i="79"/>
  <c r="B74" i="78"/>
  <c r="G37" i="80" l="1"/>
  <c r="K37" i="80"/>
  <c r="K9" i="79"/>
  <c r="F8" i="79"/>
  <c r="G36" i="79"/>
  <c r="K36" i="79"/>
  <c r="G44" i="77"/>
  <c r="G44" i="81" s="1"/>
  <c r="F44" i="81" s="1"/>
  <c r="K44" i="81" s="1"/>
  <c r="K44" i="77"/>
  <c r="G9" i="77"/>
  <c r="K9" i="77"/>
  <c r="G34" i="77"/>
  <c r="K34" i="77"/>
  <c r="G19" i="77"/>
  <c r="K19" i="77"/>
  <c r="G12" i="77"/>
  <c r="G12" i="81" s="1"/>
  <c r="F12" i="81" s="1"/>
  <c r="K12" i="81" s="1"/>
  <c r="F17" i="77"/>
  <c r="K17" i="77" s="1"/>
  <c r="M34" i="60"/>
  <c r="F13" i="77"/>
  <c r="G9" i="79"/>
  <c r="F37" i="77"/>
  <c r="E49" i="79"/>
  <c r="E54" i="79" s="1"/>
  <c r="D23" i="80"/>
  <c r="D29" i="80" s="1"/>
  <c r="F10" i="77"/>
  <c r="D49" i="79"/>
  <c r="D54" i="79" s="1"/>
  <c r="D50" i="80"/>
  <c r="D55" i="80" s="1"/>
  <c r="G19" i="81"/>
  <c r="G17" i="77"/>
  <c r="G9" i="78"/>
  <c r="M228" i="60"/>
  <c r="G12" i="53" s="1"/>
  <c r="R10" i="72" s="1"/>
  <c r="S10" i="72" s="1"/>
  <c r="M225" i="21"/>
  <c r="C17" i="53" s="1"/>
  <c r="R25" i="72" s="1"/>
  <c r="S25" i="72" s="1"/>
  <c r="G45" i="78"/>
  <c r="G43" i="78" s="1"/>
  <c r="F43" i="78"/>
  <c r="K43" i="78" s="1"/>
  <c r="F14" i="77"/>
  <c r="K14" i="77" s="1"/>
  <c r="M265" i="60"/>
  <c r="G13" i="53" s="1"/>
  <c r="R11" i="72" s="1"/>
  <c r="S11" i="72" s="1"/>
  <c r="F11" i="77"/>
  <c r="D49" i="81"/>
  <c r="D54" i="81" s="1"/>
  <c r="G45" i="77"/>
  <c r="F43" i="77"/>
  <c r="K43" i="77" s="1"/>
  <c r="M210" i="21"/>
  <c r="F38" i="77"/>
  <c r="F36" i="77"/>
  <c r="E22" i="81"/>
  <c r="E28" i="81" s="1"/>
  <c r="E49" i="81"/>
  <c r="E54" i="81" s="1"/>
  <c r="D22" i="81"/>
  <c r="D28" i="81" s="1"/>
  <c r="E50" i="80"/>
  <c r="E55" i="80" s="1"/>
  <c r="E23" i="80"/>
  <c r="E29" i="80" s="1"/>
  <c r="F36" i="78"/>
  <c r="K36" i="78" s="1"/>
  <c r="F22" i="79" l="1"/>
  <c r="K22" i="79" s="1"/>
  <c r="K8" i="79"/>
  <c r="G8" i="79"/>
  <c r="G22" i="79" s="1"/>
  <c r="G36" i="77"/>
  <c r="K36" i="77"/>
  <c r="G38" i="77"/>
  <c r="G38" i="81" s="1"/>
  <c r="F38" i="81" s="1"/>
  <c r="K38" i="77"/>
  <c r="G13" i="77"/>
  <c r="G13" i="81" s="1"/>
  <c r="F13" i="81" s="1"/>
  <c r="K13" i="81" s="1"/>
  <c r="K13" i="77"/>
  <c r="G11" i="77"/>
  <c r="K11" i="77"/>
  <c r="G37" i="77"/>
  <c r="G37" i="81" s="1"/>
  <c r="F37" i="81" s="1"/>
  <c r="K37" i="81" s="1"/>
  <c r="K37" i="77"/>
  <c r="G10" i="77"/>
  <c r="G10" i="81" s="1"/>
  <c r="F10" i="81" s="1"/>
  <c r="K10" i="81" s="1"/>
  <c r="K10" i="77"/>
  <c r="F19" i="81"/>
  <c r="G17" i="81"/>
  <c r="G14" i="77"/>
  <c r="F8" i="77"/>
  <c r="G9" i="81"/>
  <c r="F9" i="81" s="1"/>
  <c r="K9" i="81" s="1"/>
  <c r="C16" i="53"/>
  <c r="G15" i="53" s="1"/>
  <c r="C33" i="53" s="1"/>
  <c r="G43" i="77"/>
  <c r="G45" i="81"/>
  <c r="G43" i="81" s="1"/>
  <c r="M64" i="21"/>
  <c r="C12" i="53" s="1"/>
  <c r="R22" i="72" s="1"/>
  <c r="G36" i="78"/>
  <c r="F22" i="77" l="1"/>
  <c r="K8" i="77"/>
  <c r="F17" i="81"/>
  <c r="K17" i="81" s="1"/>
  <c r="K19" i="81"/>
  <c r="C14" i="53"/>
  <c r="R24" i="72" s="1"/>
  <c r="K38" i="81"/>
  <c r="G14" i="81"/>
  <c r="G8" i="77"/>
  <c r="G22" i="77" s="1"/>
  <c r="G28" i="77" s="1"/>
  <c r="F45" i="81"/>
  <c r="G36" i="81"/>
  <c r="F28" i="77" l="1"/>
  <c r="K28" i="77" s="1"/>
  <c r="K22" i="77"/>
  <c r="F43" i="81"/>
  <c r="K43" i="81" s="1"/>
  <c r="K45" i="81"/>
  <c r="F14" i="81"/>
  <c r="K14" i="81" s="1"/>
  <c r="F36" i="81"/>
  <c r="K36" i="81" s="1"/>
  <c r="E8" i="77"/>
  <c r="C14" i="77"/>
  <c r="C14" i="81" s="1"/>
  <c r="D17" i="77"/>
  <c r="E17" i="77"/>
  <c r="D23" i="77"/>
  <c r="E23" i="77"/>
  <c r="C25" i="77"/>
  <c r="C25" i="81" s="1"/>
  <c r="B25" i="81" s="1"/>
  <c r="C26" i="77"/>
  <c r="C27" i="77"/>
  <c r="C27" i="81" s="1"/>
  <c r="B27" i="81" s="1"/>
  <c r="B32" i="77"/>
  <c r="E33" i="77"/>
  <c r="E43" i="77"/>
  <c r="C46" i="77"/>
  <c r="C46" i="81" s="1"/>
  <c r="C47" i="77"/>
  <c r="C47" i="81" s="1"/>
  <c r="B47" i="81" s="1"/>
  <c r="E50" i="77"/>
  <c r="C52" i="77"/>
  <c r="C52" i="81" s="1"/>
  <c r="C53" i="77"/>
  <c r="C53" i="81" s="1"/>
  <c r="B53" i="81" s="1"/>
  <c r="E49" i="77" l="1"/>
  <c r="E54" i="77" s="1"/>
  <c r="E22" i="77"/>
  <c r="E28" i="77" s="1"/>
  <c r="B46" i="81"/>
  <c r="B14" i="81"/>
  <c r="B52" i="81"/>
  <c r="D8" i="77"/>
  <c r="D22" i="77" s="1"/>
  <c r="D28" i="77" s="1"/>
  <c r="D33" i="77"/>
  <c r="B23" i="77"/>
  <c r="D50" i="77"/>
  <c r="D43" i="77"/>
  <c r="C44" i="77"/>
  <c r="C23" i="77" l="1"/>
  <c r="C24" i="81"/>
  <c r="B24" i="81" s="1"/>
  <c r="C44" i="81"/>
  <c r="D49" i="77"/>
  <c r="D54" i="77" s="1"/>
  <c r="B44" i="81" l="1"/>
  <c r="H19" i="75"/>
  <c r="G19" i="75"/>
  <c r="F19" i="75"/>
  <c r="E19" i="75"/>
  <c r="D19" i="75"/>
  <c r="E11" i="75"/>
  <c r="E18" i="75" s="1"/>
  <c r="D11" i="75"/>
  <c r="D18" i="75" s="1"/>
  <c r="H11" i="75"/>
  <c r="H18" i="75" s="1"/>
  <c r="G11" i="75"/>
  <c r="G18" i="75" s="1"/>
  <c r="F11" i="75"/>
  <c r="F18" i="75" s="1"/>
  <c r="D8" i="74"/>
  <c r="D22" i="74" s="1"/>
  <c r="C8" i="74"/>
  <c r="C22" i="74" s="1"/>
  <c r="D225" i="21" l="1"/>
  <c r="B45" i="77" s="1"/>
  <c r="J326" i="21"/>
  <c r="J337" i="21" s="1"/>
  <c r="H326" i="21"/>
  <c r="H337" i="21" s="1"/>
  <c r="F326" i="21"/>
  <c r="F337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21" i="21"/>
  <c r="D52" i="21"/>
  <c r="D64" i="21" s="1"/>
  <c r="L13" i="21"/>
  <c r="L14" i="21"/>
  <c r="L16" i="21"/>
  <c r="L227" i="21"/>
  <c r="L228" i="21"/>
  <c r="L229" i="21"/>
  <c r="L230" i="21"/>
  <c r="J231" i="21"/>
  <c r="H231" i="21"/>
  <c r="F231" i="21"/>
  <c r="L168" i="21"/>
  <c r="F309" i="60"/>
  <c r="J309" i="60"/>
  <c r="H309" i="60"/>
  <c r="D320" i="60"/>
  <c r="D332" i="60" s="1"/>
  <c r="J294" i="21"/>
  <c r="H294" i="21"/>
  <c r="F294" i="21"/>
  <c r="D294" i="21"/>
  <c r="K193" i="60"/>
  <c r="J193" i="60"/>
  <c r="I193" i="60"/>
  <c r="H193" i="60"/>
  <c r="G193" i="60"/>
  <c r="F193" i="60"/>
  <c r="K48" i="60"/>
  <c r="K334" i="60" s="1"/>
  <c r="K335" i="60" s="1"/>
  <c r="J48" i="60"/>
  <c r="I48" i="60"/>
  <c r="H48" i="60"/>
  <c r="G48" i="60"/>
  <c r="F48" i="60"/>
  <c r="K85" i="60"/>
  <c r="J85" i="60"/>
  <c r="I85" i="60"/>
  <c r="H85" i="60"/>
  <c r="G85" i="60"/>
  <c r="F19" i="78" s="1"/>
  <c r="F17" i="78" s="1"/>
  <c r="K17" i="78" s="1"/>
  <c r="F85" i="60"/>
  <c r="J224" i="60"/>
  <c r="J222" i="60" s="1"/>
  <c r="H224" i="60"/>
  <c r="F224" i="60"/>
  <c r="F222" i="60" s="1"/>
  <c r="D224" i="60"/>
  <c r="D222" i="60" s="1"/>
  <c r="L210" i="60"/>
  <c r="J225" i="21"/>
  <c r="B46" i="80" s="1"/>
  <c r="H225" i="21"/>
  <c r="B45" i="79" s="1"/>
  <c r="F225" i="21"/>
  <c r="B45" i="78" s="1"/>
  <c r="D79" i="21"/>
  <c r="L79" i="21" s="1"/>
  <c r="D157" i="60"/>
  <c r="L157" i="60" s="1"/>
  <c r="F21" i="21"/>
  <c r="L5" i="21"/>
  <c r="L40" i="21"/>
  <c r="L41" i="21"/>
  <c r="L42" i="21"/>
  <c r="L44" i="21"/>
  <c r="L45" i="21"/>
  <c r="L46" i="21"/>
  <c r="L47" i="21"/>
  <c r="L48" i="21"/>
  <c r="J212" i="60"/>
  <c r="F212" i="60"/>
  <c r="D212" i="60"/>
  <c r="J202" i="60"/>
  <c r="H202" i="60"/>
  <c r="F202" i="60"/>
  <c r="D202" i="60"/>
  <c r="D124" i="60"/>
  <c r="L124" i="60" s="1"/>
  <c r="L336" i="21"/>
  <c r="L335" i="21"/>
  <c r="L333" i="21"/>
  <c r="L332" i="21"/>
  <c r="L331" i="21"/>
  <c r="L330" i="21"/>
  <c r="L329" i="21"/>
  <c r="L328" i="21"/>
  <c r="L327" i="21"/>
  <c r="L324" i="21"/>
  <c r="L323" i="21"/>
  <c r="L322" i="21"/>
  <c r="L321" i="21"/>
  <c r="L320" i="21"/>
  <c r="L318" i="21"/>
  <c r="L317" i="21"/>
  <c r="L315" i="21"/>
  <c r="L314" i="21"/>
  <c r="L313" i="21"/>
  <c r="L312" i="21"/>
  <c r="L311" i="21"/>
  <c r="L310" i="21"/>
  <c r="L309" i="21"/>
  <c r="L308" i="21"/>
  <c r="L307" i="21"/>
  <c r="L306" i="21"/>
  <c r="L305" i="21"/>
  <c r="L304" i="21"/>
  <c r="L302" i="21"/>
  <c r="L301" i="21"/>
  <c r="L300" i="21"/>
  <c r="L299" i="21"/>
  <c r="L298" i="21"/>
  <c r="L328" i="60"/>
  <c r="L316" i="60"/>
  <c r="L303" i="21"/>
  <c r="L316" i="21"/>
  <c r="L245" i="21"/>
  <c r="L325" i="21"/>
  <c r="L334" i="21"/>
  <c r="B27" i="53"/>
  <c r="L327" i="60"/>
  <c r="F27" i="53" s="1"/>
  <c r="L238" i="60"/>
  <c r="F18" i="53" s="1"/>
  <c r="P13" i="72" s="1"/>
  <c r="Q13" i="72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176" i="60" s="1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3" i="21"/>
  <c r="L292" i="21"/>
  <c r="L291" i="21"/>
  <c r="L290" i="21"/>
  <c r="L289" i="21"/>
  <c r="L288" i="21"/>
  <c r="L287" i="21"/>
  <c r="L286" i="21"/>
  <c r="L285" i="21"/>
  <c r="L284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5" i="21"/>
  <c r="L254" i="21"/>
  <c r="L253" i="21"/>
  <c r="L252" i="21"/>
  <c r="L251" i="21"/>
  <c r="L250" i="21"/>
  <c r="L249" i="21"/>
  <c r="L248" i="21"/>
  <c r="L247" i="21"/>
  <c r="L246" i="21"/>
  <c r="L244" i="21"/>
  <c r="L243" i="21"/>
  <c r="L242" i="21"/>
  <c r="L241" i="21"/>
  <c r="L240" i="21"/>
  <c r="L239" i="21"/>
  <c r="L238" i="21"/>
  <c r="L237" i="21"/>
  <c r="L236" i="21"/>
  <c r="L235" i="21"/>
  <c r="L233" i="21"/>
  <c r="L224" i="21"/>
  <c r="L223" i="21"/>
  <c r="L222" i="21"/>
  <c r="L221" i="21"/>
  <c r="L220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9" i="21"/>
  <c r="L283" i="21"/>
  <c r="L234" i="21"/>
  <c r="L256" i="21"/>
  <c r="L62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9" i="60"/>
  <c r="L200" i="60"/>
  <c r="L201" i="60"/>
  <c r="L203" i="60"/>
  <c r="L204" i="60"/>
  <c r="L205" i="60"/>
  <c r="L206" i="60"/>
  <c r="L207" i="60"/>
  <c r="L208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F24" i="53" s="1"/>
  <c r="P15" i="72" s="1"/>
  <c r="Q15" i="72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D85" i="60"/>
  <c r="B19" i="77" s="1"/>
  <c r="L144" i="21"/>
  <c r="L146" i="21"/>
  <c r="L157" i="21"/>
  <c r="L100" i="60"/>
  <c r="L270" i="60"/>
  <c r="L292" i="60"/>
  <c r="F19" i="53" s="1"/>
  <c r="P14" i="72" s="1"/>
  <c r="Q14" i="72" s="1"/>
  <c r="L301" i="60"/>
  <c r="L308" i="60"/>
  <c r="L58" i="21"/>
  <c r="L55" i="21"/>
  <c r="D24" i="21"/>
  <c r="L20" i="21"/>
  <c r="I334" i="60" l="1"/>
  <c r="I335" i="60" s="1"/>
  <c r="K294" i="60"/>
  <c r="I294" i="60"/>
  <c r="L309" i="60"/>
  <c r="L320" i="60" s="1"/>
  <c r="L332" i="60" s="1"/>
  <c r="L222" i="60"/>
  <c r="L196" i="60"/>
  <c r="L9" i="60"/>
  <c r="C12" i="77"/>
  <c r="B43" i="78"/>
  <c r="C45" i="78"/>
  <c r="C43" i="78" s="1"/>
  <c r="B43" i="79"/>
  <c r="C45" i="79"/>
  <c r="C43" i="79" s="1"/>
  <c r="M193" i="60"/>
  <c r="G11" i="53" s="1"/>
  <c r="R9" i="72" s="1"/>
  <c r="S9" i="72" s="1"/>
  <c r="C19" i="77"/>
  <c r="B17" i="77"/>
  <c r="B44" i="80"/>
  <c r="C46" i="80"/>
  <c r="C44" i="80" s="1"/>
  <c r="D34" i="60"/>
  <c r="C13" i="77" s="1"/>
  <c r="L39" i="60"/>
  <c r="B43" i="77"/>
  <c r="C45" i="77"/>
  <c r="F11" i="78"/>
  <c r="K11" i="78" s="1"/>
  <c r="G294" i="60"/>
  <c r="M48" i="60"/>
  <c r="B41" i="77"/>
  <c r="C41" i="77" s="1"/>
  <c r="C41" i="81" s="1"/>
  <c r="M209" i="21"/>
  <c r="C9" i="66"/>
  <c r="D265" i="60"/>
  <c r="L265" i="60" s="1"/>
  <c r="F13" i="53" s="1"/>
  <c r="P11" i="72" s="1"/>
  <c r="Q11" i="72" s="1"/>
  <c r="J21" i="21"/>
  <c r="L224" i="60"/>
  <c r="L63" i="21"/>
  <c r="D17" i="21"/>
  <c r="H228" i="60"/>
  <c r="L85" i="60"/>
  <c r="F17" i="53" s="1"/>
  <c r="D228" i="60"/>
  <c r="B9" i="77" s="1"/>
  <c r="L26" i="21"/>
  <c r="D9" i="66"/>
  <c r="H64" i="21"/>
  <c r="B36" i="79" s="1"/>
  <c r="C36" i="79" s="1"/>
  <c r="L39" i="21"/>
  <c r="B36" i="77"/>
  <c r="C36" i="77" s="1"/>
  <c r="L9" i="21"/>
  <c r="L152" i="60"/>
  <c r="D175" i="60"/>
  <c r="L30" i="21"/>
  <c r="L10" i="21"/>
  <c r="L27" i="21"/>
  <c r="F228" i="60"/>
  <c r="L202" i="60"/>
  <c r="L36" i="21"/>
  <c r="L4" i="21"/>
  <c r="L12" i="21"/>
  <c r="L15" i="21"/>
  <c r="L7" i="21"/>
  <c r="L294" i="21"/>
  <c r="B19" i="53" s="1"/>
  <c r="P27" i="72" s="1"/>
  <c r="Q27" i="72" s="1"/>
  <c r="L31" i="21"/>
  <c r="L231" i="21"/>
  <c r="B18" i="53" s="1"/>
  <c r="P26" i="72" s="1"/>
  <c r="Q26" i="72" s="1"/>
  <c r="F64" i="21"/>
  <c r="B36" i="78" s="1"/>
  <c r="C36" i="78" s="1"/>
  <c r="L49" i="21"/>
  <c r="L52" i="21"/>
  <c r="J64" i="21"/>
  <c r="B37" i="80" s="1"/>
  <c r="C37" i="80" s="1"/>
  <c r="D137" i="21"/>
  <c r="L213" i="21"/>
  <c r="L225" i="21" s="1"/>
  <c r="B17" i="53" s="1"/>
  <c r="P25" i="72" s="1"/>
  <c r="Q25" i="72" s="1"/>
  <c r="L212" i="60"/>
  <c r="J228" i="60"/>
  <c r="C10" i="80" s="1"/>
  <c r="D48" i="60" l="1"/>
  <c r="B11" i="77" s="1"/>
  <c r="C11" i="77" s="1"/>
  <c r="C11" i="81" s="1"/>
  <c r="B11" i="81" s="1"/>
  <c r="F16" i="53"/>
  <c r="P12" i="72"/>
  <c r="Q12" i="72" s="1"/>
  <c r="F294" i="60"/>
  <c r="C9" i="78"/>
  <c r="L34" i="60"/>
  <c r="L137" i="21"/>
  <c r="B13" i="53" s="1"/>
  <c r="P23" i="72" s="1"/>
  <c r="C23" i="72" s="1"/>
  <c r="O23" i="72" s="1"/>
  <c r="B37" i="77"/>
  <c r="C37" i="77" s="1"/>
  <c r="C37" i="81" s="1"/>
  <c r="B37" i="81" s="1"/>
  <c r="M12" i="21"/>
  <c r="M26" i="21"/>
  <c r="M29" i="21"/>
  <c r="M11" i="21"/>
  <c r="F27" i="80"/>
  <c r="G27" i="80" s="1"/>
  <c r="B10" i="80"/>
  <c r="C9" i="80"/>
  <c r="C23" i="80" s="1"/>
  <c r="C9" i="77"/>
  <c r="C45" i="81"/>
  <c r="C43" i="77"/>
  <c r="M7" i="21"/>
  <c r="F36" i="80"/>
  <c r="C12" i="81"/>
  <c r="B12" i="81" s="1"/>
  <c r="B12" i="77"/>
  <c r="H294" i="60"/>
  <c r="B9" i="79"/>
  <c r="C13" i="81"/>
  <c r="B13" i="81" s="1"/>
  <c r="B13" i="77"/>
  <c r="C19" i="81"/>
  <c r="C17" i="77"/>
  <c r="G11" i="78"/>
  <c r="F8" i="78"/>
  <c r="G10" i="53"/>
  <c r="R8" i="72" s="1"/>
  <c r="M294" i="60"/>
  <c r="C36" i="81"/>
  <c r="B36" i="81" s="1"/>
  <c r="L19" i="21"/>
  <c r="L209" i="21"/>
  <c r="B41" i="81"/>
  <c r="L29" i="21"/>
  <c r="B16" i="53"/>
  <c r="F15" i="53" s="1"/>
  <c r="B33" i="53" s="1"/>
  <c r="L64" i="21"/>
  <c r="B12" i="53" s="1"/>
  <c r="P22" i="72" s="1"/>
  <c r="O22" i="72" s="1"/>
  <c r="L8" i="21"/>
  <c r="L11" i="21"/>
  <c r="L175" i="60"/>
  <c r="D193" i="60"/>
  <c r="B10" i="77" s="1"/>
  <c r="C10" i="77" s="1"/>
  <c r="C10" i="81" s="1"/>
  <c r="B10" i="81" s="1"/>
  <c r="L28" i="21"/>
  <c r="J294" i="60"/>
  <c r="L228" i="60"/>
  <c r="L48" i="60"/>
  <c r="G36" i="80" l="1"/>
  <c r="K36" i="80"/>
  <c r="F22" i="78"/>
  <c r="K22" i="78" s="1"/>
  <c r="K8" i="78"/>
  <c r="S8" i="72"/>
  <c r="Q23" i="72"/>
  <c r="S23" i="72"/>
  <c r="Q22" i="72"/>
  <c r="S22" i="72"/>
  <c r="B9" i="78"/>
  <c r="B8" i="78" s="1"/>
  <c r="B22" i="78" s="1"/>
  <c r="B28" i="78" s="1"/>
  <c r="C8" i="78"/>
  <c r="C22" i="78" s="1"/>
  <c r="C28" i="78" s="1"/>
  <c r="K342" i="21"/>
  <c r="C8" i="77"/>
  <c r="C22" i="77" s="1"/>
  <c r="C28" i="77" s="1"/>
  <c r="F35" i="80"/>
  <c r="K35" i="80" s="1"/>
  <c r="B19" i="81"/>
  <c r="B17" i="81" s="1"/>
  <c r="C17" i="81"/>
  <c r="B8" i="79"/>
  <c r="C9" i="79"/>
  <c r="C9" i="81" s="1"/>
  <c r="B8" i="77"/>
  <c r="B22" i="77" s="1"/>
  <c r="B28" i="77" s="1"/>
  <c r="F35" i="77"/>
  <c r="K35" i="77" s="1"/>
  <c r="M24" i="21"/>
  <c r="C11" i="53" s="1"/>
  <c r="R21" i="72" s="1"/>
  <c r="B45" i="81"/>
  <c r="B43" i="81" s="1"/>
  <c r="C43" i="81"/>
  <c r="K337" i="60"/>
  <c r="M17" i="21"/>
  <c r="G339" i="21"/>
  <c r="G342" i="21" s="1"/>
  <c r="F35" i="78"/>
  <c r="F34" i="79"/>
  <c r="K34" i="79" s="1"/>
  <c r="G8" i="78"/>
  <c r="G22" i="78" s="1"/>
  <c r="G11" i="81"/>
  <c r="G8" i="81" s="1"/>
  <c r="G9" i="53"/>
  <c r="L193" i="60"/>
  <c r="F11" i="53" s="1"/>
  <c r="P9" i="72" s="1"/>
  <c r="Q9" i="72" s="1"/>
  <c r="D294" i="60"/>
  <c r="N294" i="60" s="1"/>
  <c r="D334" i="60"/>
  <c r="L18" i="21"/>
  <c r="D21" i="21"/>
  <c r="H17" i="21"/>
  <c r="H22" i="21" s="1"/>
  <c r="B34" i="79" s="1"/>
  <c r="J17" i="21"/>
  <c r="J22" i="21" s="1"/>
  <c r="B35" i="80" s="1"/>
  <c r="C35" i="80" s="1"/>
  <c r="F10" i="53"/>
  <c r="P8" i="72" s="1"/>
  <c r="F12" i="53"/>
  <c r="P10" i="72" s="1"/>
  <c r="Q10" i="72" s="1"/>
  <c r="G35" i="78" l="1"/>
  <c r="K35" i="78"/>
  <c r="Q8" i="72"/>
  <c r="L334" i="60"/>
  <c r="L294" i="60"/>
  <c r="B9" i="81"/>
  <c r="B8" i="81" s="1"/>
  <c r="B22" i="81" s="1"/>
  <c r="C8" i="81"/>
  <c r="C22" i="81" s="1"/>
  <c r="G34" i="79"/>
  <c r="G33" i="79" s="1"/>
  <c r="G49" i="79" s="1"/>
  <c r="G54" i="79" s="1"/>
  <c r="F33" i="79"/>
  <c r="G320" i="60"/>
  <c r="G332" i="60" s="1"/>
  <c r="G334" i="60" s="1"/>
  <c r="F26" i="78"/>
  <c r="B22" i="79"/>
  <c r="C8" i="79"/>
  <c r="C22" i="79" s="1"/>
  <c r="G35" i="80"/>
  <c r="G34" i="80" s="1"/>
  <c r="G50" i="80" s="1"/>
  <c r="G55" i="80" s="1"/>
  <c r="F34" i="80"/>
  <c r="I342" i="21"/>
  <c r="G35" i="77"/>
  <c r="G33" i="77" s="1"/>
  <c r="G49" i="77" s="1"/>
  <c r="F33" i="77"/>
  <c r="F34" i="78"/>
  <c r="K34" i="78" s="1"/>
  <c r="G296" i="21"/>
  <c r="M296" i="21" s="1"/>
  <c r="M22" i="21"/>
  <c r="C10" i="53" s="1"/>
  <c r="R20" i="72" s="1"/>
  <c r="G22" i="81"/>
  <c r="F11" i="81"/>
  <c r="G20" i="53"/>
  <c r="C34" i="79"/>
  <c r="D335" i="60"/>
  <c r="L6" i="21"/>
  <c r="L21" i="21"/>
  <c r="D22" i="21"/>
  <c r="B34" i="77" s="1"/>
  <c r="F9" i="53"/>
  <c r="F50" i="80" l="1"/>
  <c r="K34" i="80"/>
  <c r="F49" i="79"/>
  <c r="K33" i="79"/>
  <c r="F49" i="77"/>
  <c r="K49" i="77" s="1"/>
  <c r="K33" i="77"/>
  <c r="F8" i="81"/>
  <c r="K11" i="81"/>
  <c r="F26" i="79"/>
  <c r="N334" i="60"/>
  <c r="M314" i="60"/>
  <c r="M320" i="60" s="1"/>
  <c r="C9" i="53"/>
  <c r="F51" i="77"/>
  <c r="K51" i="77" s="1"/>
  <c r="M319" i="21"/>
  <c r="C24" i="53"/>
  <c r="R28" i="72" s="1"/>
  <c r="S28" i="72" s="1"/>
  <c r="G35" i="81"/>
  <c r="F35" i="81" s="1"/>
  <c r="K35" i="81" s="1"/>
  <c r="F23" i="78"/>
  <c r="G26" i="78"/>
  <c r="G34" i="78"/>
  <c r="F33" i="78"/>
  <c r="G335" i="60"/>
  <c r="G337" i="60"/>
  <c r="C34" i="77"/>
  <c r="B35" i="77"/>
  <c r="C35" i="77" s="1"/>
  <c r="F17" i="21"/>
  <c r="F22" i="21" s="1"/>
  <c r="B34" i="78" s="1"/>
  <c r="L3" i="21"/>
  <c r="L17" i="21" s="1"/>
  <c r="L22" i="21" s="1"/>
  <c r="B10" i="53" s="1"/>
  <c r="P20" i="72" s="1"/>
  <c r="H24" i="21"/>
  <c r="J24" i="21"/>
  <c r="B36" i="80" s="1"/>
  <c r="C36" i="80" s="1"/>
  <c r="F20" i="53"/>
  <c r="F55" i="80" l="1"/>
  <c r="K55" i="80" s="1"/>
  <c r="K50" i="80"/>
  <c r="F54" i="79"/>
  <c r="K54" i="79" s="1"/>
  <c r="K49" i="79"/>
  <c r="F49" i="78"/>
  <c r="K33" i="78"/>
  <c r="F28" i="78"/>
  <c r="K28" i="78" s="1"/>
  <c r="K23" i="78"/>
  <c r="F22" i="81"/>
  <c r="K22" i="81" s="1"/>
  <c r="K8" i="81"/>
  <c r="R31" i="72"/>
  <c r="C20" i="72"/>
  <c r="B35" i="79"/>
  <c r="C35" i="79" s="1"/>
  <c r="C33" i="79" s="1"/>
  <c r="C49" i="79" s="1"/>
  <c r="C54" i="79" s="1"/>
  <c r="H296" i="21"/>
  <c r="G23" i="78"/>
  <c r="G28" i="78" s="1"/>
  <c r="M326" i="21"/>
  <c r="C20" i="53"/>
  <c r="G8" i="53"/>
  <c r="C32" i="53" s="1"/>
  <c r="G28" i="53"/>
  <c r="G26" i="53"/>
  <c r="R17" i="72" s="1"/>
  <c r="F50" i="77"/>
  <c r="G51" i="77"/>
  <c r="M335" i="60"/>
  <c r="I337" i="60"/>
  <c r="G34" i="81"/>
  <c r="G33" i="78"/>
  <c r="G49" i="78" s="1"/>
  <c r="G54" i="78" s="1"/>
  <c r="C28" i="53"/>
  <c r="C23" i="53"/>
  <c r="C22" i="53" s="1"/>
  <c r="F23" i="79"/>
  <c r="G26" i="79"/>
  <c r="G23" i="79" s="1"/>
  <c r="G28" i="79" s="1"/>
  <c r="C34" i="78"/>
  <c r="C34" i="80"/>
  <c r="C50" i="80" s="1"/>
  <c r="C55" i="80" s="1"/>
  <c r="B34" i="80"/>
  <c r="B50" i="80" s="1"/>
  <c r="B55" i="80" s="1"/>
  <c r="H339" i="21"/>
  <c r="J339" i="21"/>
  <c r="J296" i="21"/>
  <c r="F28" i="79" l="1"/>
  <c r="K23" i="79"/>
  <c r="F54" i="78"/>
  <c r="K49" i="78"/>
  <c r="F54" i="77"/>
  <c r="K50" i="77"/>
  <c r="S17" i="72"/>
  <c r="R18" i="72"/>
  <c r="S18" i="72" s="1"/>
  <c r="O20" i="72"/>
  <c r="B33" i="79"/>
  <c r="B49" i="79" s="1"/>
  <c r="B54" i="79" s="1"/>
  <c r="F34" i="81"/>
  <c r="G33" i="81"/>
  <c r="G49" i="81" s="1"/>
  <c r="G26" i="81"/>
  <c r="F26" i="81" s="1"/>
  <c r="K26" i="81" s="1"/>
  <c r="C29" i="53"/>
  <c r="G50" i="77"/>
  <c r="G54" i="77" s="1"/>
  <c r="G51" i="81"/>
  <c r="M332" i="60"/>
  <c r="M334" i="60" s="1"/>
  <c r="G23" i="53"/>
  <c r="G22" i="53" s="1"/>
  <c r="M337" i="21"/>
  <c r="C34" i="81"/>
  <c r="C27" i="80"/>
  <c r="J342" i="21"/>
  <c r="H342" i="21"/>
  <c r="F24" i="21"/>
  <c r="B35" i="78" s="1"/>
  <c r="L25" i="21"/>
  <c r="K28" i="79" l="1"/>
  <c r="K54" i="78"/>
  <c r="K54" i="77"/>
  <c r="F33" i="81"/>
  <c r="K33" i="81" s="1"/>
  <c r="K34" i="81"/>
  <c r="Q20" i="72"/>
  <c r="S20" i="72"/>
  <c r="J320" i="60"/>
  <c r="J332" i="60" s="1"/>
  <c r="J334" i="60" s="1"/>
  <c r="J335" i="60" s="1"/>
  <c r="M339" i="21"/>
  <c r="E342" i="21"/>
  <c r="E337" i="60"/>
  <c r="G50" i="81"/>
  <c r="F51" i="81"/>
  <c r="K51" i="81" s="1"/>
  <c r="G21" i="53"/>
  <c r="C34" i="53" s="1"/>
  <c r="C35" i="53" s="1"/>
  <c r="G29" i="53"/>
  <c r="C35" i="78"/>
  <c r="C33" i="78" s="1"/>
  <c r="C49" i="78" s="1"/>
  <c r="C54" i="78" s="1"/>
  <c r="B33" i="78"/>
  <c r="B49" i="78" s="1"/>
  <c r="B54" i="78" s="1"/>
  <c r="B27" i="80"/>
  <c r="C24" i="80"/>
  <c r="C29" i="80" s="1"/>
  <c r="H320" i="60"/>
  <c r="H332" i="60" s="1"/>
  <c r="H334" i="60" s="1"/>
  <c r="B26" i="79"/>
  <c r="B34" i="81"/>
  <c r="L24" i="21"/>
  <c r="F339" i="21"/>
  <c r="F296" i="21"/>
  <c r="F49" i="81" l="1"/>
  <c r="K49" i="81" s="1"/>
  <c r="J337" i="60"/>
  <c r="M340" i="21"/>
  <c r="M342" i="21"/>
  <c r="G54" i="81"/>
  <c r="F50" i="81"/>
  <c r="M337" i="60"/>
  <c r="B11" i="53"/>
  <c r="P21" i="72" s="1"/>
  <c r="C35" i="81"/>
  <c r="B23" i="79"/>
  <c r="B28" i="79" s="1"/>
  <c r="C26" i="79"/>
  <c r="F342" i="21"/>
  <c r="H335" i="60"/>
  <c r="H337" i="60"/>
  <c r="F320" i="60"/>
  <c r="D319" i="21"/>
  <c r="B51" i="77" s="1"/>
  <c r="F26" i="53"/>
  <c r="P17" i="72" s="1"/>
  <c r="F54" i="81" l="1"/>
  <c r="K54" i="81" s="1"/>
  <c r="K50" i="81"/>
  <c r="Q17" i="72"/>
  <c r="P18" i="72"/>
  <c r="Q18" i="72" s="1"/>
  <c r="C21" i="72"/>
  <c r="F332" i="60"/>
  <c r="F334" i="60" s="1"/>
  <c r="F335" i="60" s="1"/>
  <c r="L335" i="60" s="1"/>
  <c r="N320" i="60"/>
  <c r="B35" i="81"/>
  <c r="C23" i="79"/>
  <c r="C28" i="79" s="1"/>
  <c r="C26" i="81"/>
  <c r="B74" i="77"/>
  <c r="B50" i="77"/>
  <c r="C51" i="77"/>
  <c r="F28" i="53"/>
  <c r="L319" i="21"/>
  <c r="D326" i="21"/>
  <c r="B24" i="53"/>
  <c r="P28" i="72" s="1"/>
  <c r="Q28" i="72" s="1"/>
  <c r="O21" i="72" l="1"/>
  <c r="F337" i="60"/>
  <c r="B28" i="53"/>
  <c r="B23" i="53"/>
  <c r="B22" i="53" s="1"/>
  <c r="C50" i="77"/>
  <c r="C51" i="81"/>
  <c r="B26" i="81"/>
  <c r="C23" i="81"/>
  <c r="F23" i="53"/>
  <c r="F22" i="53" s="1"/>
  <c r="D337" i="21"/>
  <c r="L337" i="21" s="1"/>
  <c r="L326" i="21"/>
  <c r="Q21" i="72" l="1"/>
  <c r="S21" i="72"/>
  <c r="B51" i="81"/>
  <c r="C50" i="81"/>
  <c r="C28" i="81"/>
  <c r="B23" i="81"/>
  <c r="B28" i="81" s="1"/>
  <c r="B40" i="77"/>
  <c r="F29" i="53"/>
  <c r="C40" i="77" l="1"/>
  <c r="B39" i="77"/>
  <c r="B50" i="81"/>
  <c r="D207" i="21"/>
  <c r="L208" i="21"/>
  <c r="C40" i="81" l="1"/>
  <c r="B40" i="81" s="1"/>
  <c r="B39" i="81" s="1"/>
  <c r="C39" i="77"/>
  <c r="C39" i="81" s="1"/>
  <c r="D210" i="21"/>
  <c r="B38" i="77" s="1"/>
  <c r="C38" i="77" s="1"/>
  <c r="L207" i="21"/>
  <c r="F21" i="53"/>
  <c r="B34" i="53" s="1"/>
  <c r="B33" i="77" l="1"/>
  <c r="B49" i="77" s="1"/>
  <c r="B54" i="77" s="1"/>
  <c r="D296" i="21"/>
  <c r="L210" i="21"/>
  <c r="L339" i="21" s="1"/>
  <c r="D339" i="21"/>
  <c r="L342" i="21" l="1"/>
  <c r="L337" i="60"/>
  <c r="D337" i="60"/>
  <c r="D342" i="21"/>
  <c r="C38" i="81"/>
  <c r="B38" i="81" s="1"/>
  <c r="B14" i="53" s="1"/>
  <c r="C33" i="77"/>
  <c r="C49" i="77" s="1"/>
  <c r="C54" i="77" s="1"/>
  <c r="L340" i="21"/>
  <c r="L296" i="21"/>
  <c r="B9" i="80"/>
  <c r="B23" i="80" s="1"/>
  <c r="B75" i="80"/>
  <c r="B24" i="80"/>
  <c r="B9" i="53" l="1"/>
  <c r="F8" i="53" s="1"/>
  <c r="B32" i="53" s="1"/>
  <c r="B35" i="53" s="1"/>
  <c r="P24" i="72"/>
  <c r="B33" i="81"/>
  <c r="B49" i="81" s="1"/>
  <c r="B54" i="81" s="1"/>
  <c r="C33" i="81"/>
  <c r="B29" i="80"/>
  <c r="B20" i="53" l="1"/>
  <c r="B29" i="53" s="1"/>
  <c r="P31" i="72"/>
  <c r="C49" i="81"/>
  <c r="O24" i="72" l="1"/>
  <c r="C31" i="72"/>
  <c r="C54" i="81"/>
  <c r="G27" i="81"/>
  <c r="F27" i="81" s="1"/>
  <c r="G25" i="81"/>
  <c r="F25" i="81" s="1"/>
  <c r="K25" i="81" s="1"/>
  <c r="F26" i="80"/>
  <c r="F28" i="80"/>
  <c r="G27" i="53" l="1"/>
  <c r="K27" i="81"/>
  <c r="Q24" i="72"/>
  <c r="S24" i="72"/>
  <c r="O31" i="72"/>
  <c r="C34" i="72"/>
  <c r="C35" i="72" s="1"/>
  <c r="D35" i="72" s="1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F24" i="80"/>
  <c r="G23" i="81"/>
  <c r="F23" i="81" s="1"/>
  <c r="G24" i="80" l="1"/>
  <c r="G29" i="80" s="1"/>
  <c r="K24" i="80"/>
  <c r="F28" i="81"/>
  <c r="K23" i="81"/>
  <c r="Q31" i="72"/>
  <c r="S31" i="72"/>
  <c r="F29" i="80"/>
  <c r="G28" i="81"/>
  <c r="K29" i="80" l="1"/>
  <c r="K28" i="8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D12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1.615.000,-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C1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nyílászárók 450
riasztó 150
álmennyezet 650
fűtéskorszerűsítés 1000
bejárati ajtó csere
össz.: 2500</t>
        </r>
      </text>
    </comment>
  </commentList>
</comments>
</file>

<file path=xl/sharedStrings.xml><?xml version="1.0" encoding="utf-8"?>
<sst xmlns="http://schemas.openxmlformats.org/spreadsheetml/2006/main" count="2717" uniqueCount="1779">
  <si>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</si>
  <si>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</si>
  <si>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</si>
  <si>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</si>
  <si>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</si>
  <si>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</si>
  <si>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</si>
  <si>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</si>
  <si>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</si>
  <si>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</si>
  <si>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</si>
  <si>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</si>
  <si>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</si>
  <si>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</si>
  <si>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</si>
  <si>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</si>
  <si>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</si>
  <si>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</si>
  <si>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</si>
  <si>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</si>
  <si>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</si>
  <si>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</si>
  <si>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</si>
  <si>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</si>
  <si>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</si>
  <si>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</si>
  <si>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</si>
  <si>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</si>
  <si>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</si>
  <si>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</si>
  <si>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</si>
  <si>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</si>
  <si>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</si>
  <si>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</si>
  <si>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</si>
  <si>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</si>
  <si>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</si>
  <si>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</si>
  <si>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</si>
  <si>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</si>
  <si>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</si>
  <si>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</si>
  <si>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</si>
  <si>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</si>
  <si>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</si>
  <si>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</si>
  <si>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</si>
  <si>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</si>
  <si>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</si>
  <si>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</si>
  <si>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</si>
  <si>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</si>
  <si>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</si>
  <si>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</si>
  <si>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</si>
  <si>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</si>
  <si>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</si>
  <si>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</si>
  <si>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</si>
  <si>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</si>
  <si>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fizikai alkalmazott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</si>
  <si>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</si>
  <si>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</si>
  <si>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</si>
  <si>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</si>
  <si>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</si>
  <si>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</si>
  <si>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</si>
  <si>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</si>
  <si>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</si>
  <si>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</si>
  <si>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</si>
  <si>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</si>
  <si>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</si>
  <si>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</si>
  <si>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</si>
  <si>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</si>
  <si>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</si>
  <si>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</si>
  <si>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</si>
  <si>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</si>
  <si>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</si>
  <si>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</si>
  <si>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</si>
  <si>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</si>
  <si>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</si>
  <si>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</si>
  <si>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</si>
  <si>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</si>
  <si>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</si>
  <si>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</si>
  <si>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</si>
  <si>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</si>
  <si>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</si>
  <si>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</si>
  <si>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</si>
  <si>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</si>
  <si>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</si>
  <si>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</si>
  <si>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</si>
  <si>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</si>
  <si>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</si>
  <si>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</si>
  <si>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</si>
  <si>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</si>
  <si>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</si>
  <si>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</si>
  <si>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</si>
  <si>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</si>
  <si>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</si>
  <si>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</si>
  <si>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</si>
  <si>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</si>
  <si>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</si>
  <si>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</si>
  <si>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</si>
  <si>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</si>
  <si>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</si>
  <si>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</si>
  <si>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</si>
  <si>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</si>
  <si>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</si>
  <si>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</si>
  <si>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</si>
  <si>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</si>
  <si>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</si>
  <si>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</si>
  <si>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</si>
  <si>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</si>
  <si>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</si>
  <si>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</si>
  <si>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</si>
  <si>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</si>
  <si>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</si>
  <si>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</si>
  <si>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</si>
  <si>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</si>
  <si>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</si>
  <si>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</si>
  <si>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</si>
  <si>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</si>
  <si>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</si>
  <si>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</si>
  <si>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</si>
  <si>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</si>
  <si>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</si>
  <si>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</si>
  <si>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</si>
  <si>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</si>
  <si>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</si>
  <si>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</si>
  <si>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</si>
  <si>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</si>
  <si>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</si>
  <si>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</si>
  <si>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</si>
  <si>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</si>
  <si>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</si>
  <si>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</si>
  <si>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</si>
  <si>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</si>
  <si>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</si>
  <si>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</si>
  <si>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</si>
  <si>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</si>
  <si>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</si>
  <si>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</si>
  <si>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</si>
  <si>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</si>
  <si>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</si>
  <si>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</si>
  <si>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</si>
  <si>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</si>
  <si>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</si>
  <si>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</si>
  <si>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</si>
  <si>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</si>
  <si>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</si>
  <si>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</si>
  <si>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</si>
  <si>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</si>
  <si>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</si>
  <si>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</si>
  <si>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</si>
  <si>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</si>
  <si>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</si>
  <si>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</si>
  <si>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</si>
  <si>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</si>
  <si>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</si>
  <si>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</si>
  <si>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</si>
  <si>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</si>
  <si>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</si>
  <si>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</si>
  <si>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</si>
  <si>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</si>
  <si>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</si>
  <si>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</si>
  <si>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</si>
  <si>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</si>
  <si>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</si>
  <si>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</si>
  <si>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</si>
  <si>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</si>
  <si>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</si>
  <si>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</si>
  <si>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</si>
  <si>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</si>
  <si>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</si>
  <si>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</si>
  <si>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</si>
  <si>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</si>
  <si>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</si>
  <si>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</si>
  <si>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</si>
  <si>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</si>
  <si>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</si>
  <si>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</si>
  <si>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</si>
  <si>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</si>
  <si>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</si>
  <si>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</si>
  <si>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</si>
  <si>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</si>
  <si>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</si>
  <si>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</si>
  <si>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</si>
  <si>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</si>
  <si>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</si>
  <si>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</si>
  <si>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</si>
  <si>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</si>
  <si>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</si>
  <si>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</si>
  <si>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</si>
  <si>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</si>
  <si>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</si>
  <si>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</si>
  <si>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</si>
  <si>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</si>
  <si>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</si>
  <si>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</si>
  <si>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</si>
  <si>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</si>
  <si>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</si>
  <si>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</si>
  <si>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</si>
  <si>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</si>
  <si>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</si>
  <si>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</si>
  <si>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</si>
  <si>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</si>
  <si>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</si>
  <si>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</si>
  <si>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</si>
  <si>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</si>
  <si>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</si>
  <si>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</si>
  <si>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</si>
  <si>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</si>
  <si>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</si>
  <si>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</si>
  <si>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</si>
  <si>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</si>
  <si>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</si>
  <si>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</si>
  <si>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</si>
  <si>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</si>
  <si>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</si>
  <si>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</si>
  <si>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</si>
  <si>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</si>
  <si>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</si>
  <si>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</si>
  <si>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</si>
  <si>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</si>
  <si>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</si>
  <si>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</si>
  <si>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</si>
  <si>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</si>
  <si>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</si>
  <si>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</si>
  <si>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</si>
  <si>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</si>
  <si>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</si>
  <si>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</si>
  <si>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</si>
  <si>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</si>
  <si>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</si>
  <si>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</si>
  <si>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</si>
  <si>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</si>
  <si>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</si>
  <si>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</si>
  <si>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</si>
  <si>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</si>
  <si>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</si>
  <si>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</si>
  <si>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</si>
  <si>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</si>
  <si>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</si>
  <si>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</si>
  <si>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</si>
  <si>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</si>
  <si>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</si>
  <si>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</si>
  <si>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</si>
  <si>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</si>
  <si>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</si>
  <si>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</si>
  <si>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</si>
  <si>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</si>
  <si>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</si>
  <si>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</si>
  <si>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</si>
  <si>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</si>
  <si>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</si>
  <si>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</si>
  <si>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</si>
  <si>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</si>
  <si>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</si>
  <si>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</si>
  <si>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</si>
  <si>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</si>
  <si>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</si>
  <si>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</si>
  <si>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</si>
  <si>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</si>
  <si>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</si>
  <si>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</si>
  <si>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</si>
  <si>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</si>
  <si>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</si>
  <si>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</si>
  <si>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</si>
  <si>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</si>
  <si>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</si>
  <si>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</si>
  <si>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</si>
  <si>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</si>
  <si>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</si>
  <si>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</si>
  <si>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</si>
  <si>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</si>
  <si>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</si>
  <si>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</si>
  <si>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</si>
  <si>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</si>
  <si>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</si>
  <si>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</si>
  <si>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</si>
  <si>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</si>
  <si>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</si>
  <si>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</si>
  <si>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</si>
  <si>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</si>
  <si>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</si>
  <si>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</si>
  <si>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</si>
  <si>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</si>
  <si>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</si>
  <si>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</si>
  <si>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</si>
  <si>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</si>
  <si>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</si>
  <si>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</si>
  <si>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</si>
  <si>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</si>
  <si>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</si>
  <si>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</si>
  <si>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</si>
  <si>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</si>
  <si>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</si>
  <si>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</si>
  <si>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</si>
  <si>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</si>
  <si>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</si>
  <si>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</si>
  <si>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</si>
  <si>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</si>
  <si>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</si>
  <si>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</si>
  <si>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</si>
  <si>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</si>
  <si>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</si>
  <si>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</si>
  <si>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</si>
  <si>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</si>
  <si>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</si>
  <si>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</si>
  <si>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</si>
  <si>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</si>
  <si>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</si>
  <si>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</si>
  <si>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</si>
  <si>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</si>
  <si>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</si>
  <si>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</si>
  <si>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</si>
  <si>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</si>
  <si>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</si>
  <si>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</si>
  <si>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</si>
  <si>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</si>
  <si>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</si>
  <si>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</si>
  <si>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</si>
  <si>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</si>
  <si>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</si>
  <si>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</si>
  <si>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</si>
  <si>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</si>
  <si>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</si>
  <si>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</si>
  <si>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</si>
  <si>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</si>
  <si>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</si>
  <si>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</si>
  <si>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</si>
  <si>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</si>
  <si>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</si>
  <si>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</si>
  <si>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</si>
  <si>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</si>
  <si>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</si>
  <si>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</si>
  <si>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</si>
  <si>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</si>
  <si>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</si>
  <si>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</si>
  <si>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</si>
  <si>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</si>
  <si>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</si>
  <si>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</si>
  <si>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</si>
  <si>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</si>
  <si>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</si>
  <si>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</si>
  <si>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</si>
  <si>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</si>
  <si>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</si>
  <si>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</si>
  <si>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</si>
  <si>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</si>
  <si>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</si>
  <si>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</si>
  <si>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</si>
  <si>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</si>
  <si>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</si>
  <si>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</si>
  <si>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</si>
  <si>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</si>
  <si>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</si>
  <si>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</si>
  <si>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</si>
  <si>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</si>
  <si>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</si>
  <si>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</si>
  <si>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</si>
  <si>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</si>
  <si>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</si>
  <si>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</si>
  <si>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</si>
  <si>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</si>
  <si>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</si>
  <si>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</si>
  <si>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</si>
  <si>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</si>
  <si>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</si>
  <si>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</si>
  <si>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</si>
  <si>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</si>
  <si>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</si>
  <si>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</si>
  <si>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</si>
  <si>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</si>
  <si>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</si>
  <si>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</si>
  <si>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</si>
  <si>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</si>
  <si>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</si>
  <si>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</si>
  <si>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</si>
  <si>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</si>
  <si>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</si>
  <si>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</si>
  <si>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</si>
  <si>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</si>
  <si>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</si>
  <si>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</si>
  <si>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</si>
  <si>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</si>
  <si>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</si>
  <si>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</si>
  <si>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</si>
  <si>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</si>
  <si>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</si>
  <si>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</si>
  <si>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</si>
  <si>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</si>
  <si>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</si>
  <si>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</si>
  <si>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</si>
  <si>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</si>
  <si>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</si>
  <si>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</si>
  <si>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</si>
  <si>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</si>
  <si>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</si>
  <si>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</si>
  <si>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</si>
  <si>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</si>
  <si>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</si>
  <si>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</si>
  <si>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</si>
  <si>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</si>
  <si>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</si>
  <si>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</si>
  <si>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</si>
  <si>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</si>
  <si>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</si>
  <si>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</si>
  <si>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</si>
  <si>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</si>
  <si>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</si>
  <si>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</si>
  <si>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</si>
  <si>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</si>
  <si>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</si>
  <si>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</si>
  <si>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</si>
  <si>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</si>
  <si>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</si>
  <si>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</si>
  <si>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</si>
  <si>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</si>
  <si>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</si>
  <si>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</si>
  <si>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</si>
  <si>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</si>
  <si>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</si>
  <si>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</si>
  <si>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</si>
  <si>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</si>
  <si>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</si>
  <si>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</si>
  <si>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</si>
  <si>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</si>
  <si>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</si>
  <si>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</si>
  <si>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</si>
  <si>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</si>
  <si>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</si>
  <si>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</si>
  <si>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</si>
  <si>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</si>
  <si>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</si>
  <si>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</si>
  <si>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</si>
  <si>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</si>
  <si>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</si>
  <si>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</si>
  <si>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</si>
  <si>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</si>
  <si>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</si>
  <si>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</si>
  <si>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</si>
  <si>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</si>
  <si>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</si>
  <si>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</si>
  <si>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</si>
  <si>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</si>
  <si>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</si>
  <si>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</si>
  <si>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</si>
  <si>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</si>
  <si>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</si>
  <si>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</si>
  <si>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</si>
  <si>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</si>
  <si>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</si>
  <si>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</si>
  <si>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</si>
  <si>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</si>
  <si>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</si>
  <si>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</si>
  <si>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</si>
  <si>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</si>
  <si>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</si>
  <si>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</si>
  <si>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</si>
  <si>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</si>
  <si>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</si>
  <si>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</si>
  <si>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</si>
  <si>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</si>
  <si>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</si>
  <si>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</si>
  <si>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</si>
  <si>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</si>
  <si>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</si>
  <si>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</si>
  <si>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</si>
  <si>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</si>
  <si>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</si>
  <si>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</si>
  <si>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</si>
  <si>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</si>
  <si>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</si>
  <si>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</si>
  <si>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</si>
  <si>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</si>
  <si>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</si>
  <si>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</si>
  <si>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</si>
  <si>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</si>
  <si>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</si>
  <si>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</si>
  <si>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</si>
  <si>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</si>
  <si>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</si>
  <si>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</si>
  <si>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</si>
  <si>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</si>
  <si>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</si>
  <si>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</si>
  <si>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</si>
  <si>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</si>
  <si>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</si>
  <si>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</si>
  <si>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</si>
  <si>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</si>
  <si>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</si>
  <si>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</si>
  <si>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</si>
  <si>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</si>
  <si>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</si>
  <si>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</si>
  <si>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</si>
  <si>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</si>
  <si>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</si>
  <si>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</si>
  <si>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</si>
  <si>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</si>
  <si>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</si>
  <si>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</si>
  <si>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</si>
  <si>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</si>
  <si>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</si>
  <si>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</si>
  <si>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</si>
  <si>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</si>
  <si>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</si>
  <si>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</si>
  <si>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</si>
  <si>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</si>
  <si>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</si>
  <si>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</si>
  <si>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</si>
  <si>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</si>
  <si>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</si>
  <si>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</si>
  <si>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</si>
  <si>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</si>
  <si>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</si>
  <si>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</si>
  <si>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</si>
  <si>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</si>
  <si>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</si>
  <si>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</si>
  <si>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</si>
  <si>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</si>
  <si>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</si>
  <si>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</si>
  <si>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</si>
  <si>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</si>
  <si>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</si>
  <si>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</si>
  <si>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</si>
  <si>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</si>
  <si>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</si>
  <si>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</si>
  <si>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</si>
  <si>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</si>
  <si>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</si>
  <si>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</si>
  <si>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</si>
  <si>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</si>
  <si>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</si>
  <si>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</si>
  <si>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</si>
  <si>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</si>
  <si>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</si>
  <si>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</si>
  <si>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</si>
  <si>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</si>
  <si>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</si>
  <si>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</si>
  <si>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</si>
  <si>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</si>
  <si>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</si>
  <si>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</si>
  <si>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</si>
  <si>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</si>
  <si>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</si>
  <si>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</si>
  <si>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</si>
  <si>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</si>
  <si>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</si>
  <si>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</si>
  <si>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</si>
  <si>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</si>
  <si>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</si>
  <si>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</si>
  <si>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</si>
  <si>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</si>
  <si>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</si>
  <si>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</si>
  <si>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</si>
  <si>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</si>
  <si>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</si>
  <si>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</si>
  <si>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</si>
  <si>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</si>
  <si>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</si>
  <si>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</si>
  <si>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</si>
  <si>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</si>
  <si>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</si>
  <si>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</si>
  <si>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</si>
  <si>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</si>
  <si>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</si>
  <si>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</si>
  <si>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</si>
  <si>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</si>
  <si>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</si>
  <si>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</si>
  <si>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</si>
  <si>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</si>
  <si>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</si>
  <si>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</si>
  <si>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</si>
  <si>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</si>
  <si>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</si>
  <si>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</si>
  <si>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</si>
  <si>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</si>
  <si>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</si>
  <si>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</si>
  <si>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</si>
  <si>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</si>
  <si>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</si>
  <si>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</si>
  <si>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</si>
  <si>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</si>
  <si>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</si>
  <si>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</si>
  <si>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</si>
  <si>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</si>
  <si>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</si>
  <si>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</si>
  <si>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</si>
  <si>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</si>
  <si>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</si>
  <si>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</si>
  <si>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</si>
  <si>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</si>
  <si>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</si>
  <si>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</si>
  <si>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</si>
  <si>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</si>
  <si>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</si>
  <si>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</si>
  <si>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</si>
  <si>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</si>
  <si>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</si>
  <si>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</si>
  <si>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</si>
  <si>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</si>
  <si>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</si>
  <si>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</si>
  <si>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</si>
  <si>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</si>
  <si>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</si>
  <si>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</si>
  <si>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</si>
  <si>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</si>
  <si>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</si>
  <si>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</si>
  <si>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</si>
  <si>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</si>
  <si>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</si>
  <si>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</si>
  <si>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</si>
  <si>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</si>
  <si>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</si>
  <si>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</si>
  <si>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</si>
  <si>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</si>
  <si>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</si>
  <si>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</si>
  <si>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</si>
  <si>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</si>
  <si>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</si>
  <si>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</si>
  <si>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</si>
  <si>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</si>
  <si>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</si>
  <si>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</si>
  <si>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</si>
  <si>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</si>
  <si>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</si>
  <si>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</si>
  <si>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</si>
  <si>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</si>
  <si>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</si>
  <si>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</si>
  <si>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</si>
  <si>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</si>
  <si>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</si>
  <si>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</si>
  <si>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</si>
  <si>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</si>
  <si>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</si>
  <si>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</si>
  <si>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</si>
  <si>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</si>
  <si>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</si>
  <si>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</si>
  <si>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</si>
  <si>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</si>
  <si>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</si>
  <si>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</si>
  <si>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</si>
  <si>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</si>
  <si>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</si>
  <si>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</si>
  <si>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</si>
  <si>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</si>
  <si>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</si>
  <si>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</si>
  <si>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</si>
  <si>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</si>
  <si>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</si>
  <si>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</si>
  <si>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</si>
  <si>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</si>
  <si>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</si>
  <si>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</si>
  <si>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</si>
  <si>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</si>
  <si>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</si>
  <si>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</si>
  <si>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</si>
  <si>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</si>
  <si>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</si>
  <si>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</si>
  <si>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</si>
  <si>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</si>
  <si>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</si>
  <si>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</si>
  <si>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</si>
  <si>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</si>
  <si>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</si>
  <si>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</si>
  <si>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</si>
  <si>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</si>
  <si>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</si>
  <si>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</si>
  <si>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</si>
  <si>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</si>
  <si>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</si>
  <si>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</si>
  <si>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</si>
  <si>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</si>
  <si>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</si>
  <si>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</si>
  <si>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</si>
  <si>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</si>
  <si>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</si>
  <si>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</si>
  <si>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</si>
  <si>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</si>
  <si>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</si>
  <si>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</si>
  <si>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</si>
  <si>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</si>
  <si>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</si>
  <si>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</si>
  <si>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</si>
  <si>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</si>
  <si>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</si>
  <si>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</si>
  <si>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</si>
  <si>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</si>
  <si>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</si>
  <si>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</si>
  <si>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</si>
  <si>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</si>
  <si>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</si>
  <si>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</si>
  <si>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</si>
  <si>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</si>
  <si>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</si>
  <si>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</si>
  <si>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</si>
  <si>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</si>
  <si>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</si>
  <si>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</si>
  <si>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</si>
  <si>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</si>
  <si>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</si>
  <si>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</si>
  <si>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</si>
  <si>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</si>
  <si>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</si>
  <si>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</si>
  <si>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</si>
  <si>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</si>
  <si>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</si>
  <si>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</si>
  <si>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</si>
  <si>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</si>
  <si>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</si>
  <si>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</si>
  <si>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</si>
  <si>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</si>
  <si>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</si>
  <si>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</si>
  <si>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</si>
  <si>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</si>
  <si>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</si>
  <si>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</si>
  <si>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</si>
  <si>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</si>
  <si>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</si>
  <si>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</si>
  <si>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</si>
  <si>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</si>
  <si>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</si>
  <si>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</si>
  <si>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</si>
  <si>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</si>
  <si>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</si>
  <si>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</si>
  <si>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</si>
  <si>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</si>
  <si>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</si>
  <si>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</si>
  <si>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</si>
  <si>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</si>
  <si>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</si>
  <si>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</si>
  <si>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</si>
  <si>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</si>
  <si>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</si>
  <si>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</si>
  <si>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</si>
  <si>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</si>
  <si>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</si>
  <si>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</si>
  <si>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</si>
  <si>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</si>
  <si>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</si>
  <si>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</si>
  <si>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</si>
  <si>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</si>
  <si>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</si>
  <si>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</si>
  <si>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</si>
  <si>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</si>
  <si>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</si>
  <si>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</si>
  <si>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</si>
  <si>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</si>
  <si>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</si>
  <si>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</si>
  <si>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</si>
  <si>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</si>
  <si>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</si>
  <si>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</si>
  <si>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</si>
  <si>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</si>
  <si>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</si>
  <si>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</si>
  <si>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</si>
  <si>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</si>
  <si>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</si>
  <si>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</si>
  <si>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</si>
  <si>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</si>
  <si>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</si>
  <si>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</si>
  <si>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</si>
  <si>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</si>
  <si>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</si>
  <si>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</si>
  <si>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</si>
  <si>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</si>
  <si>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</si>
  <si>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</si>
  <si>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</si>
  <si>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</si>
  <si>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</si>
  <si>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</si>
  <si>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</si>
  <si>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</si>
  <si>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</si>
  <si>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</si>
  <si>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</si>
  <si>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</si>
  <si>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</si>
  <si>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</si>
  <si>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</si>
  <si>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</si>
  <si>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</si>
  <si>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</si>
  <si>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</si>
  <si>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</si>
  <si>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</si>
  <si>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</si>
  <si>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</si>
  <si>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</si>
  <si>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</si>
  <si>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</si>
  <si>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</si>
  <si>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</si>
  <si>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</si>
  <si>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</si>
  <si>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</si>
  <si>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</si>
  <si>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</si>
  <si>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</si>
  <si>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</si>
  <si>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</si>
  <si>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</si>
  <si>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</si>
  <si>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</si>
  <si>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</si>
  <si>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</si>
  <si>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</si>
  <si>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</si>
  <si>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</si>
  <si>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</si>
  <si>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</si>
  <si>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</si>
  <si>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</si>
  <si>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</si>
  <si>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</si>
  <si>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</si>
  <si>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</si>
  <si>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</si>
  <si>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</si>
  <si>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</si>
  <si>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</si>
  <si>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</si>
  <si>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</si>
  <si>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</si>
  <si>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</si>
  <si>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</si>
  <si>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</si>
  <si>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</si>
  <si>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</si>
  <si>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</si>
  <si>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</si>
  <si>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</si>
  <si>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</si>
  <si>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</si>
  <si>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</si>
  <si>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</si>
  <si>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</si>
  <si>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</si>
  <si>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</si>
  <si>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</si>
  <si>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</si>
  <si>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</si>
  <si>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</si>
  <si>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</si>
  <si>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</si>
  <si>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</si>
  <si>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</si>
  <si>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</si>
  <si>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</si>
  <si>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</si>
  <si>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</si>
  <si>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</si>
  <si>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</si>
  <si>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</si>
  <si>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</si>
  <si>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</si>
  <si>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</si>
  <si>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</si>
  <si>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</si>
  <si>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</si>
  <si>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</si>
  <si>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</si>
  <si>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</si>
  <si>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</si>
  <si>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</si>
  <si>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</si>
  <si>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</si>
  <si>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</si>
  <si>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</si>
  <si>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</si>
  <si>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</si>
  <si>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</si>
  <si>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</si>
  <si>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</si>
  <si>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</si>
  <si>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</si>
  <si>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</si>
  <si>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</si>
  <si>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</si>
  <si>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</si>
  <si>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</si>
  <si>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</si>
  <si>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</si>
  <si>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</si>
  <si>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</si>
  <si>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</si>
  <si>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</si>
  <si>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</si>
  <si>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</si>
  <si>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</si>
  <si>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</si>
  <si>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</si>
  <si>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</si>
  <si>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</si>
  <si>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</si>
  <si>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</si>
  <si>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</si>
  <si>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</si>
  <si>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</si>
  <si>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</si>
  <si>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</si>
  <si>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</si>
  <si>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</si>
  <si>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</si>
  <si>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</si>
  <si>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</si>
  <si>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</si>
  <si>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</si>
  <si>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</si>
  <si>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</si>
  <si>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</si>
  <si>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</si>
  <si>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</si>
  <si>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</si>
  <si>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</si>
  <si>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</si>
  <si>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</si>
  <si>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</si>
  <si>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</si>
  <si>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</si>
  <si>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</si>
  <si>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</si>
  <si>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</si>
  <si>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</si>
  <si>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</si>
  <si>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</si>
  <si>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</si>
  <si>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</si>
  <si>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</si>
  <si>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</si>
  <si>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</si>
  <si>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</si>
  <si>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</si>
  <si>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</si>
  <si>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</si>
  <si>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</si>
  <si>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</si>
  <si>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</si>
  <si>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</si>
  <si>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</si>
  <si>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</si>
  <si>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</si>
  <si>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</si>
  <si>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</si>
  <si>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</si>
  <si>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</si>
  <si>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</si>
  <si>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</si>
  <si>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</si>
  <si>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</si>
  <si>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</si>
  <si>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</si>
  <si>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</si>
  <si>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</si>
  <si>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</si>
  <si>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</si>
  <si>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</si>
  <si>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</si>
  <si>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</si>
  <si>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</si>
  <si>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</si>
  <si>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</si>
  <si>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</si>
  <si>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</si>
  <si>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</si>
  <si>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</si>
  <si>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</si>
  <si>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</si>
  <si>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</si>
  <si>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Polgármesteri Hivatal</t>
  </si>
  <si>
    <t>Önkormányzat</t>
  </si>
  <si>
    <t>Pátyolgató Óvoda</t>
  </si>
  <si>
    <t>Kttv.</t>
  </si>
  <si>
    <t>társadalombiztosítás pénzügyi alapjai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</si>
  <si>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</si>
  <si>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</si>
  <si>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</si>
  <si>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</si>
  <si>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</si>
  <si>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</si>
  <si>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</si>
  <si>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</si>
  <si>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Önkormányzat összesen</t>
  </si>
  <si>
    <t xml:space="preserve">Önkormányzat </t>
  </si>
  <si>
    <t>Hivatal összesen</t>
  </si>
  <si>
    <t>Óvoda összesen</t>
  </si>
  <si>
    <t>Informatikai eszközök beszerzése (laptop, projektor)</t>
  </si>
  <si>
    <t>Tárgyi eszköz beszerzése (székek, asztalok, játszótéri eszközök, függöny, szőnyeg, terítők)</t>
  </si>
  <si>
    <t>Művelődési Ház összesen</t>
  </si>
  <si>
    <t>PVK Nonprofit Kft. Támogatása</t>
  </si>
  <si>
    <t>B.S. peren kívüli megegyezés alapján kártérítése</t>
  </si>
  <si>
    <t>pszichológus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</si>
  <si>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</si>
  <si>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</si>
  <si>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</si>
  <si>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</si>
  <si>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</si>
  <si>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</si>
  <si>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</si>
  <si>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</si>
  <si>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</si>
  <si>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</si>
  <si>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</si>
  <si>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</si>
  <si>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</si>
  <si>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</si>
  <si>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</si>
  <si>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</si>
  <si>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</si>
  <si>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</si>
  <si>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</si>
  <si>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</si>
  <si>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</si>
  <si>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</si>
  <si>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</si>
  <si>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</si>
  <si>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</si>
  <si>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</si>
  <si>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</si>
  <si>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</si>
  <si>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Informatikai eszközök beszerzése (laptop, asztali számítógép, nyomtató, telefon)</t>
  </si>
  <si>
    <t>Roma Nemzetiségi Önkormányzat támogatása</t>
  </si>
  <si>
    <t>mezei őrszolgálat</t>
  </si>
  <si>
    <t>Nagypince tervezése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</si>
  <si>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</si>
  <si>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</si>
  <si>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</si>
  <si>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</si>
  <si>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</si>
  <si>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</si>
  <si>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</si>
  <si>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</si>
  <si>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</si>
  <si>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</si>
  <si>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</si>
  <si>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</si>
  <si>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</si>
  <si>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</si>
  <si>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</si>
  <si>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</si>
  <si>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</si>
  <si>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</si>
  <si>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</si>
  <si>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</si>
  <si>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</si>
  <si>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</si>
  <si>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</si>
  <si>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</si>
  <si>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</si>
  <si>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</si>
  <si>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</si>
  <si>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</si>
  <si>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</si>
  <si>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</si>
  <si>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</si>
  <si>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</si>
  <si>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</si>
  <si>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</si>
  <si>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</si>
  <si>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</si>
  <si>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</si>
  <si>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</si>
  <si>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</si>
  <si>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</si>
  <si>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</si>
  <si>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</si>
  <si>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</si>
  <si>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</si>
  <si>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</si>
  <si>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</si>
  <si>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</si>
  <si>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</si>
  <si>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</si>
  <si>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</si>
  <si>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</si>
  <si>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</si>
  <si>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</si>
  <si>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</si>
  <si>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</si>
  <si>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</si>
  <si>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</si>
  <si>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</si>
  <si>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</si>
  <si>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</si>
  <si>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</si>
  <si>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</si>
  <si>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</si>
  <si>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</si>
  <si>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IV. Felhalmozási céltartalék  (K5-ből)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</si>
  <si>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</si>
  <si>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</si>
  <si>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</si>
  <si>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</si>
  <si>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</si>
  <si>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</si>
  <si>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</si>
  <si>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</si>
  <si>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</si>
  <si>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</si>
  <si>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</si>
  <si>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</si>
  <si>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</si>
  <si>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</si>
  <si>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</si>
  <si>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</si>
  <si>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</si>
  <si>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</si>
  <si>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</si>
  <si>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</si>
  <si>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</si>
  <si>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</si>
  <si>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</si>
  <si>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</si>
  <si>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</si>
  <si>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</si>
  <si>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</si>
  <si>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</si>
  <si>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</si>
  <si>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</si>
  <si>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</si>
  <si>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</si>
  <si>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 xml:space="preserve">Módosított
</t>
  </si>
  <si>
    <t>Módosított előirányzat</t>
  </si>
  <si>
    <t>Művelődési Ház összesen:</t>
  </si>
  <si>
    <t>C</t>
  </si>
  <si>
    <t>Kőkereszt</t>
  </si>
  <si>
    <t>Sor- szám</t>
  </si>
  <si>
    <t>KEHOP-5.2.9-16-2016-00060 Páty középületeinek energetikai korszerűsítése</t>
  </si>
  <si>
    <t xml:space="preserve">2018. év </t>
  </si>
  <si>
    <t xml:space="preserve">2019. év </t>
  </si>
  <si>
    <t xml:space="preserve">2020. év </t>
  </si>
  <si>
    <t xml:space="preserve">2021. év 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</si>
  <si>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</si>
  <si>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</si>
  <si>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</si>
  <si>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</si>
  <si>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>Pátyi Polgármesteri Hivatal</t>
  </si>
  <si>
    <t>3. Kincstárjegy</t>
  </si>
  <si>
    <t>Bocskai-ösztöndíj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</si>
  <si>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</si>
  <si>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</si>
  <si>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</si>
  <si>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</si>
  <si>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</si>
  <si>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Támogatási kiadások</t>
  </si>
  <si>
    <t>Pátyolgató Óvoda épülete</t>
  </si>
  <si>
    <t>Művelődési Ház épülete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</si>
  <si>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</si>
  <si>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</si>
  <si>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</si>
  <si>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</si>
  <si>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</si>
  <si>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</si>
  <si>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</si>
  <si>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</si>
  <si>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</si>
  <si>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</si>
  <si>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r>
      <t>Általános tartalék</t>
    </r>
    <r>
      <rPr>
        <i/>
        <sz val="11"/>
        <rFont val="Times New Roman"/>
        <family val="1"/>
        <charset val="238"/>
      </rPr>
      <t xml:space="preserve"> (szabadon felhasználható)</t>
    </r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</si>
  <si>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</si>
  <si>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</si>
  <si>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</si>
  <si>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</si>
  <si>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</si>
  <si>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</si>
  <si>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Költségvetési mérleg</t>
  </si>
  <si>
    <t>Engedélyezett létszámkeret</t>
  </si>
  <si>
    <t>Pályázati forrásból megvalósuló feladatok</t>
  </si>
  <si>
    <t>BERUHÁZÁSOK  ÖSSZESEN:</t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</si>
  <si>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</si>
  <si>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</si>
  <si>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</si>
  <si>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</si>
  <si>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</si>
  <si>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</si>
  <si>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</si>
  <si>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</si>
  <si>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</si>
  <si>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</si>
  <si>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</si>
  <si>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</si>
  <si>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</si>
  <si>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</si>
  <si>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</si>
  <si>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</si>
  <si>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DAKÖV Kft. Bérleti díj terhére elvégzett közművejlesztése</t>
  </si>
  <si>
    <t>2017. évi terhére</t>
  </si>
  <si>
    <t>Arany J. utcai játszótér</t>
  </si>
  <si>
    <t>Műszaki Iroda</t>
  </si>
  <si>
    <t>Munkaügy</t>
  </si>
  <si>
    <t>Finanszírozási egyenleg:</t>
  </si>
  <si>
    <t>Belfőldi értékpapír beváltása (kincstárjegy)</t>
  </si>
  <si>
    <t>2017. évi záró</t>
  </si>
  <si>
    <t>2018. évi nyitó</t>
  </si>
  <si>
    <t>2018. évi  záró</t>
  </si>
  <si>
    <t xml:space="preserve">2022. év </t>
  </si>
  <si>
    <t>2018. évi eredeti előirányzat</t>
  </si>
  <si>
    <t>2018. évi módosított előirányzat</t>
  </si>
  <si>
    <t>2018. évi MÓDOSÍTOTT</t>
  </si>
  <si>
    <t>Működési támogatás nyújtás társulásnak (BÖT)</t>
  </si>
  <si>
    <t>ZSÁMERT támogatás</t>
  </si>
  <si>
    <t>Biatorbágy Önkormányzata járóbeteg-szakellátás 2017.11-2018.12.</t>
  </si>
  <si>
    <t>Német Nemzetiségi Önkormányzat támogatása</t>
  </si>
  <si>
    <t>Bursa Hungarica</t>
  </si>
  <si>
    <r>
      <t xml:space="preserve">Magyar Máltai Szeretet Szolgálat normatíva átadása (családsegítés, gyermekjóléti szolg.) </t>
    </r>
    <r>
      <rPr>
        <i/>
        <sz val="10"/>
        <rFont val="Times New Roman"/>
        <family val="1"/>
        <charset val="238"/>
      </rPr>
      <t>Az önkormányzati támogatás 5,5 millió Ft-tal a K336 rovaton tervezve.</t>
    </r>
  </si>
  <si>
    <t>Református Egyházközség temetőüzemeltetési támogatás</t>
  </si>
  <si>
    <t>Zsobok és Kisszelmenc támogatása</t>
  </si>
  <si>
    <t>Hagyományok háza felújítás</t>
  </si>
  <si>
    <t>Útfelújítás 2018. évi</t>
  </si>
  <si>
    <t>Rendőrségi épület tetőtérben lakások kialakítása</t>
  </si>
  <si>
    <t>Középületek energetikai korszerűsítésen (KEHOP-5.2.9) áthúzódó</t>
  </si>
  <si>
    <t>Ravatalozó felújítása</t>
  </si>
  <si>
    <t>Igazgatási iroda épületének külső, belső felújítása</t>
  </si>
  <si>
    <t>Új épület 
(bejárati ajtó, folyosói lámpák cseréje, udvari árnyékoló, zsaluziák felújítása, Árpád utcai kerítés)</t>
  </si>
  <si>
    <t>Mosdók felújítása,burkolás</t>
  </si>
  <si>
    <t>Villamoshálózat korszerűsítése, cseréje</t>
  </si>
  <si>
    <t>Riasztórendszer kiépítése</t>
  </si>
  <si>
    <t>Ifi klub hátsó rész felújítás</t>
  </si>
  <si>
    <t xml:space="preserve">2018. évi költségvetés </t>
  </si>
  <si>
    <t>Ingatlanok vásárlása</t>
  </si>
  <si>
    <t>Közvilágítás bővítés (2017. évről áthúzódó Elektron, Horváth)</t>
  </si>
  <si>
    <t>Közvilágítás bővítése</t>
  </si>
  <si>
    <t>Védőnői Szolgálat részére kisértékű eszközök beszerzése</t>
  </si>
  <si>
    <t>Mezőőri autó</t>
  </si>
  <si>
    <t>Főút tervezése kiegészítő tanulmányterv (2017-ről Reformút Kft.)</t>
  </si>
  <si>
    <t>Sportcsarnok pályázathoz tervek (2017-ről A3)</t>
  </si>
  <si>
    <t>P-LAN-T Kft.</t>
  </si>
  <si>
    <t>PVK Kft. Kerítés, térkő</t>
  </si>
  <si>
    <t>Hírős Kft. Gumiburkolat</t>
  </si>
  <si>
    <t>Református templom előtti tér tervezése, kialakítása</t>
  </si>
  <si>
    <t>Településképi feladatok (utcabútorok, parkosítás, szobrok, emlékművek)</t>
  </si>
  <si>
    <t>Vízelvezetés (Rét-köz, Hegyalja utca)</t>
  </si>
  <si>
    <t>Vízkárelhárítási terv 2017-ről</t>
  </si>
  <si>
    <t>Déli elkerülő út engedélyezési terv (Fejér Európa Kft.)</t>
  </si>
  <si>
    <t>Gyalogátkelőhelyek tervdokumentáció</t>
  </si>
  <si>
    <t>Új 6+2 csoportos óvoda-bölcsőde tervek</t>
  </si>
  <si>
    <t>PVK Kft. Telephely kialakítás</t>
  </si>
  <si>
    <t>TRE</t>
  </si>
  <si>
    <t>636 hrsz TRE módosítás</t>
  </si>
  <si>
    <t>Pincehegy út-, víz-, csatornahálózat építéshez TRE</t>
  </si>
  <si>
    <t>M1 összekötő út, sportcsarnok, 022, 4221/1, Árpád u. 1. TRE</t>
  </si>
  <si>
    <t>Mézeshegy telepítési tanulmányterv</t>
  </si>
  <si>
    <t>Füzespatak melletti terület rendezésének tanulmányterve</t>
  </si>
  <si>
    <t>Splényi-Váradi kastély óvoda és bölcsőde tanulmányterv</t>
  </si>
  <si>
    <t>HÉSZ módosítás</t>
  </si>
  <si>
    <t>Egyéb tárgyi eszközök beszerzése (asztal, szék, mikró, mosógép, iratmegsemmisítő, stb.)</t>
  </si>
  <si>
    <r>
      <t>Művelődési Ház (</t>
    </r>
    <r>
      <rPr>
        <sz val="11"/>
        <rFont val="Times New Roman"/>
        <family val="1"/>
        <charset val="238"/>
      </rPr>
      <t>Közműv pályázat 4.436.000Ft, közműv tám. 1.000.000,-Ft könyv)</t>
    </r>
  </si>
  <si>
    <t>Projektor</t>
  </si>
  <si>
    <t>Tárgyi eszközök beszerzése (InfoPont, székek, balettszőnyeg)</t>
  </si>
  <si>
    <r>
      <rPr>
        <sz val="11"/>
        <rFont val="Times New Roman"/>
        <family val="1"/>
        <charset val="238"/>
      </rPr>
      <t xml:space="preserve">Könyvtár eszközbeszerzések:  </t>
    </r>
    <r>
      <rPr>
        <i/>
        <sz val="11"/>
        <rFont val="Times New Roman"/>
        <family val="1"/>
        <charset val="238"/>
      </rPr>
      <t>könyvek</t>
    </r>
  </si>
  <si>
    <t>min. 25 mó</t>
  </si>
  <si>
    <t>Céltartalékok összesen</t>
  </si>
  <si>
    <t>1. Biztonsági tartalék</t>
  </si>
  <si>
    <t>min. 50 mó</t>
  </si>
  <si>
    <t>2. Címzett tartalék</t>
  </si>
  <si>
    <t>a) Stratégiai tartalék</t>
  </si>
  <si>
    <t>min. 100 mó</t>
  </si>
  <si>
    <t>b) Pályázati önrészek</t>
  </si>
  <si>
    <t>min. 10 mó</t>
  </si>
  <si>
    <t>c) Egyéb</t>
  </si>
  <si>
    <t>2018. eredeti</t>
  </si>
  <si>
    <t>2018. módosított</t>
  </si>
  <si>
    <t>2018. évi előirányzat - felhasználási ütemterve</t>
  </si>
  <si>
    <t>Római Katolikus Egyház temetőüzemeltetési támogatás</t>
  </si>
  <si>
    <t>Római Katolikus Egyház támogatása</t>
  </si>
  <si>
    <t>Református Egyházközség támogatása</t>
  </si>
  <si>
    <t>Belterületi ingatlan vásárlása</t>
  </si>
  <si>
    <t>Egyéb tárgyi eszköz beszerzése (igazgatás, településüzemeltetés, közterület rendje)</t>
  </si>
  <si>
    <t>Főút kiviteli terv</t>
  </si>
  <si>
    <t>Pincehegy fejlesztése</t>
  </si>
  <si>
    <t xml:space="preserve">Sportpálya meletti védőkorlát </t>
  </si>
  <si>
    <t> 0</t>
  </si>
  <si>
    <t xml:space="preserve">0   </t>
  </si>
  <si>
    <t>Az önkormányzati feladatellátást szolgáló fejlesztések támogatása (Tyúkanyó óvodaépület energetikai felújítása)</t>
  </si>
  <si>
    <t>2018. év</t>
  </si>
  <si>
    <t>ASP rendszerhez való csatlakozás KÖFOP-1.2.1-VEKOP-16-2017-01210</t>
  </si>
  <si>
    <t>VIS MAIOR ár- és belvízvédelem BMÖGF/86-13/2017</t>
  </si>
  <si>
    <t>Autópálya összekötőút tervek (Fejér Európa Kft.)</t>
  </si>
  <si>
    <t>2018
eredeti</t>
  </si>
  <si>
    <t>2018 módosított</t>
  </si>
  <si>
    <t>5. számú melléklet a 7/2018. (II.19.) számú önkormányzati rendelethez</t>
  </si>
  <si>
    <t>9. számú melléklet a 7/2018. (II.19.) számú önkormányzati rendelethez</t>
  </si>
  <si>
    <t>10. számú melléklet a 7/2018. (II.19.) számú önkormányzati rendelethez</t>
  </si>
  <si>
    <t>Orosz katonasírok felújítása</t>
  </si>
  <si>
    <t>Rákóczi Szövetség támogatása</t>
  </si>
  <si>
    <t>Bagony B. támogatása</t>
  </si>
  <si>
    <t>Zsámbéki Premontrei Gimnázium támogatása</t>
  </si>
  <si>
    <t>Református Egyházközség nyári tábor támogatása</t>
  </si>
  <si>
    <t>Művelődési Ház tetőfelújítás</t>
  </si>
  <si>
    <t>Műszaki iroda épületfelújítás</t>
  </si>
  <si>
    <t>I. Vilgháborús emlékmű helyreállítása</t>
  </si>
  <si>
    <t>Tyúkanyó épület külső, belső felújítása (pályázat és/vagy önerő)
      - páyázat 14.084.780,-Ft +1.812.381,-Ft
      - Maci csoport ablakok, bejárati ajtók cseréje 415.220,-
      - 3 csoportszoba burkolatcsere 1.500.000,-Ft
      - elektromos hálózat felújítása 3.500.000,- +3995540,-Ft</t>
  </si>
  <si>
    <r>
      <t xml:space="preserve">Csibe épület 
</t>
    </r>
    <r>
      <rPr>
        <strike/>
        <sz val="11"/>
        <rFont val="Times New Roman"/>
        <family val="1"/>
        <charset val="238"/>
      </rPr>
      <t>-csoportszobák burkolatcseréje 1.500.000,-Ft</t>
    </r>
    <r>
      <rPr>
        <sz val="11"/>
        <rFont val="Times New Roman"/>
        <family val="1"/>
        <charset val="238"/>
      </rPr>
      <t xml:space="preserve">
- konyha felújítása 6.000.000,-Ft</t>
    </r>
  </si>
  <si>
    <t>Mélyárok utcai járdaépítés</t>
  </si>
  <si>
    <t>Műszaki irodához épület vásárlása, eszközbeszerzés</t>
  </si>
  <si>
    <t>Padok</t>
  </si>
  <si>
    <t>Kertészet</t>
  </si>
  <si>
    <t>Tűzoltó garázs tervezése, építése</t>
  </si>
  <si>
    <t>Bóbita, Nyírfa, Tavirózsa utcák felszíni vízelvezetés tervek, víz-csatorna tervek</t>
  </si>
  <si>
    <t>ebből 15.683.942,- eü pályázat 150/2018</t>
  </si>
  <si>
    <t>ebből 22.309.776,- útpályázat önerő Pincehegy 147/2018</t>
  </si>
  <si>
    <t>Csicsergő épület
(kertkapuk, biztonsági rendszer, járda)</t>
  </si>
  <si>
    <t>0100/354, 0100/352 és 01000/358 hrsz TRE módosítás (Fenyves Lovarda)</t>
  </si>
  <si>
    <t>fejlesztő pedagógus</t>
  </si>
  <si>
    <t>Egészségház felújítás BÖGF/93-5/2018.</t>
  </si>
  <si>
    <t>Bocskai Ált. Iskola Szülői szervezet támogatása</t>
  </si>
  <si>
    <t>ifj. Gombócz Ferenc támogatása</t>
  </si>
  <si>
    <t>Lakossági víz-, és csatorna támogatás DAKÖV</t>
  </si>
  <si>
    <t>Árpád u. 16. felújítás - tervezés</t>
  </si>
  <si>
    <t>Egészségház felújítása pályázat</t>
  </si>
  <si>
    <t>Kutatófúrás</t>
  </si>
  <si>
    <t>2 csoportos bölcsőde kiviteli terv</t>
  </si>
  <si>
    <t>Pincehegyi földutak engedélyes terv (2016-os szerződés)</t>
  </si>
  <si>
    <t>Bocskai Ált. iskola támfal, színpad építése</t>
  </si>
  <si>
    <t>Felhalmozási támogatások államháztartáson belülre</t>
  </si>
  <si>
    <t>PVK Kft. Telephely kialakítása</t>
  </si>
  <si>
    <t>8. számú melléklet a     /2018. (IX.    .) számú önkormányzati rendelethez</t>
  </si>
  <si>
    <t>módosított</t>
  </si>
  <si>
    <t>4. Államháztartáson belüli megelőlegezés</t>
  </si>
  <si>
    <t>2018 eredeti</t>
  </si>
  <si>
    <t>Pénzügyi lízing</t>
  </si>
  <si>
    <t>Zsoboki Bethesda Gyermekotthon támogatása</t>
  </si>
  <si>
    <t>Hungarikum szövetség támogatása</t>
  </si>
  <si>
    <t>Nyári gyermek tábor támogatása Magyar Máltai Szeretetszolgálat</t>
  </si>
  <si>
    <t>Segítő Szívvel Jószándékkal Közhasznú Alapítvány</t>
  </si>
  <si>
    <t>Alapítvány Páty Fejlesztésért Alapítvány támogatása viharkár</t>
  </si>
  <si>
    <t>Pátyi Sportegyesület támogatása</t>
  </si>
  <si>
    <t>Kisszelmenc-Palágy-Komoróc település támogatása</t>
  </si>
  <si>
    <t>Kerékpárút tanulmányterv</t>
  </si>
  <si>
    <t>Gyalogátkelőhelyek építése</t>
  </si>
  <si>
    <t>Zajvédő fal építése</t>
  </si>
  <si>
    <t>4221/5 hrsz visszavásárlása</t>
  </si>
  <si>
    <t>Kistemplom előtti járda építése</t>
  </si>
  <si>
    <t>Pincehegy vízközmű építés</t>
  </si>
  <si>
    <t>Csapadékvíz-elvezetés tervek Völgy u., Rét köz, Virágvölgy u. (Solidus)</t>
  </si>
  <si>
    <t>Árpád u. 16/b átalakítás tervek (LaBouff)</t>
  </si>
  <si>
    <t>Teljesítés</t>
  </si>
  <si>
    <t>2014, 2016. évi terhére</t>
  </si>
  <si>
    <t>Áteresz építése 1059/4 hrsz</t>
  </si>
  <si>
    <t xml:space="preserve">Árpád u. 16/b. fogorvosi rendelő kiviteli terv </t>
  </si>
  <si>
    <t>Közúti infrastrukrúra terv - buszmegállók</t>
  </si>
  <si>
    <t>Népi Építészeti Program Hagyományok Háza felújítása</t>
  </si>
  <si>
    <t>III. módosítás</t>
  </si>
  <si>
    <t>4. számú melléklet a     /2019. (IV.    .) számú önkormányzati rendelethez</t>
  </si>
  <si>
    <t>8. számú melléklet a    /2019. (IV.    .) számú önkormányzati rendelethez</t>
  </si>
  <si>
    <t>Pénzeszközök változásának kimutatása</t>
  </si>
  <si>
    <t>#</t>
  </si>
  <si>
    <t>Közművelődési Intézet</t>
  </si>
  <si>
    <t/>
  </si>
  <si>
    <t>Pénzkészlet tárgyidőszak elején</t>
  </si>
  <si>
    <t>Hosszú lejáratú bankbetétek nyitó egyenlege</t>
  </si>
  <si>
    <t>Pénztár, csekk, betét egyenlege</t>
  </si>
  <si>
    <t>Fizetési számla egyenlege</t>
  </si>
  <si>
    <t>Nyitó pénzkészlet összesen (01+02+03)</t>
  </si>
  <si>
    <t>Bevételek                                           (+)</t>
  </si>
  <si>
    <t>Maradvány igénybevétele (-)</t>
  </si>
  <si>
    <t>Kiadások                                            (-)</t>
  </si>
  <si>
    <t>Pénzkészlet tárgyidőszak végén</t>
  </si>
  <si>
    <t>Pénzkészlet összesen (08+09+10) (12=04+05+06-07)</t>
  </si>
  <si>
    <t xml:space="preserve">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</si>
  <si>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</si>
  <si>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</si>
  <si>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</si>
  <si>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</si>
  <si>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</si>
  <si>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</si>
  <si>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</si>
  <si>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</si>
  <si>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</si>
  <si>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</si>
  <si>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E)        Alaptevékenység szabad maradványa (=A-D)</t>
  </si>
  <si>
    <t>Művelődési Ház, Iskolai és Közösségi Könyvtár</t>
  </si>
  <si>
    <t>Összevont maradvány</t>
  </si>
  <si>
    <t>Vagyonkimutatás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</si>
  <si>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</si>
  <si>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</si>
  <si>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</si>
  <si>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</si>
  <si>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</si>
  <si>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</si>
  <si>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</si>
  <si>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</si>
  <si>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</si>
  <si>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</si>
  <si>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</si>
  <si>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</si>
  <si>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</si>
  <si>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</si>
  <si>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</si>
  <si>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B/II/2 Forgatási célú hitelviszonyt megtestesítő értékpapírok (&gt;=B/II/2a+…+B/II/2e)</t>
  </si>
  <si>
    <t>B/II/2b - ebből: kincstárjegyek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</si>
  <si>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</si>
  <si>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</si>
  <si>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</si>
  <si>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</si>
  <si>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</si>
  <si>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</si>
  <si>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</si>
  <si>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</si>
  <si>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</si>
  <si>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</si>
  <si>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</si>
  <si>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</si>
  <si>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</si>
  <si>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</si>
  <si>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</si>
  <si>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</si>
  <si>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D/I/4f - ebből: költségvetési évben esedékes követelések kamatbevételekre és más nyereségjellegű bevételekre</t>
  </si>
  <si>
    <t>D/I/4i - ebből: költségvetési évben esedékes követelések egyéb működési bevételekre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</si>
  <si>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</si>
  <si>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</si>
  <si>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</si>
  <si>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</si>
  <si>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</si>
  <si>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</si>
  <si>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</si>
  <si>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</si>
  <si>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</si>
  <si>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D/II/4d - ebből: költségvetési évet követően esedékes követelések kiszámlázott általános forgalmi adóra</t>
  </si>
  <si>
    <t>D/II/4i - ebből: költségvetési évet követően esedékes követelések egyéb működési bevételekre</t>
  </si>
  <si>
    <t>D/II Költségvetési évet követően esedékes követelések (=D/II/1+…+D/II/8)</t>
  </si>
  <si>
    <t>D/III/1 Adott előlegek (=D/III/1a+…+D/III/1f)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</si>
  <si>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</si>
  <si>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</si>
  <si>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</si>
  <si>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</si>
  <si>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</si>
  <si>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</si>
  <si>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</si>
  <si>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</si>
  <si>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</si>
  <si>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</si>
  <si>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</si>
  <si>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</si>
  <si>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</si>
  <si>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F/2 Költségek, ráfordítások aktív időbeli elhatárolása</t>
  </si>
  <si>
    <t>F) AKTÍV IDŐBELI  ELHATÁROLÁSOK  (=F/1+F/2+F/3)</t>
  </si>
  <si>
    <t>ESZKÖZÖK ÖSSZESEN (=A+B+C+D+E+F)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</si>
  <si>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</si>
  <si>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</si>
  <si>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</si>
  <si>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</si>
  <si>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</si>
  <si>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</si>
  <si>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H/I/7 Költségvetési évben esedékes kötelezettségek felújításokra</t>
  </si>
  <si>
    <t>H/I Költségvetési évben esedékes kötelezettségek (=H/I/1+…+H/I/9)</t>
  </si>
  <si>
    <t>H/II/3 Költségvetési évet követően esedékes kötelezettségek dologi kiadásokra</t>
  </si>
  <si>
    <t>H/II/6 Költségvetési évet követően esedékes kötelezettségek beruházásokra</t>
  </si>
  <si>
    <t>H/II/7 Költségvetési évet követően esedékes kötelezettségek felújításokra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</si>
  <si>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</si>
  <si>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</si>
  <si>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</si>
  <si>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</si>
  <si>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</si>
  <si>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H/III/8 Letétre, megőrzésre, fedezetkezelésre átvett pénzeszközök, biztosítékok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</si>
  <si>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</si>
  <si>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</si>
  <si>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</si>
  <si>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</si>
  <si>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J) PASSZÍV IDŐBELI ELHATÁROLÁSOK (=J/1+J/2+J/3)</t>
  </si>
  <si>
    <t>FORRÁSOK ÖSSZESEN (=G+H+I+J)</t>
  </si>
  <si>
    <t>Az önkormányzat tulajdonában álló gazdálkodó szervezetek működéséből származó kötelezettségek, részesedések alakulása</t>
  </si>
  <si>
    <t>eFt</t>
  </si>
  <si>
    <t>Gazdasági társaság megnevezése</t>
  </si>
  <si>
    <t>Tulajdoni hányad</t>
  </si>
  <si>
    <t>Részesedés értéke</t>
  </si>
  <si>
    <t xml:space="preserve">Fennálló kötelezettség </t>
  </si>
  <si>
    <t>típusa</t>
  </si>
  <si>
    <t>összege</t>
  </si>
  <si>
    <t>PVK Nonprofit Kft.</t>
  </si>
  <si>
    <t>%</t>
  </si>
  <si>
    <t>2018. tény</t>
  </si>
  <si>
    <t>Tény</t>
  </si>
  <si>
    <t>Államháztartáson belüli megelőlegezés</t>
  </si>
  <si>
    <t>2018. évi teljesítés</t>
  </si>
  <si>
    <t>D</t>
  </si>
  <si>
    <t>Alapítvány Páty Fejlesztésért Alapítvány támogatása</t>
  </si>
  <si>
    <t>Páty Római Katolikus Templomért Alapítvány</t>
  </si>
  <si>
    <t>Egyetértés Nyugdíjas Klub Egyesülete</t>
  </si>
  <si>
    <t>400000</t>
  </si>
  <si>
    <t>Pátyi Keresztyén Ifjúsági Csapat Egyesület</t>
  </si>
  <si>
    <t>Bellandor Lovas Klub Egyesület</t>
  </si>
  <si>
    <t>Szövetség a Magyarokért Páty Hagyományőrző Egyesület</t>
  </si>
  <si>
    <t>ADY Nyugdíjas Klub Egyesület</t>
  </si>
  <si>
    <t>Budakörnyéki Borkultúra Egyesület</t>
  </si>
  <si>
    <t>Henna Hastánc Csoport Egyesület</t>
  </si>
  <si>
    <t>Pátyi Római Katolikus Templomért Alapítvány</t>
  </si>
  <si>
    <t>Páty Zsámbéki-kanyar Lakóparkért Egyesület</t>
  </si>
  <si>
    <t>Páty Faluközösségéért Alapítvány</t>
  </si>
  <si>
    <t>Erdélyi Helikon-Marosvécsi Kemény Alapítvány</t>
  </si>
  <si>
    <t>Egyetértés Nyugdíjas Klub Egyesület</t>
  </si>
  <si>
    <t>Alapítvány a Pátyolgató Óvodáért</t>
  </si>
  <si>
    <t>Lakatos Demeter Csángómagyar Kulturális Egyesület</t>
  </si>
  <si>
    <t>Pátyi Székely Kör</t>
  </si>
  <si>
    <t>ebből: Magyar Vöröskereszt Pest Megyei Szervezete Pátyi Alapszervezet</t>
  </si>
  <si>
    <t>Gyvt. 21/B.§ alapján ingyenes és kedvezményes intézményi gyermekétkeztetés.</t>
  </si>
  <si>
    <t>PVK Kft. tulajdonosi kölcsön elengedése 2/2018. (I.29.) ör.alapján.</t>
  </si>
  <si>
    <t>E)        Alaptevékenység szabad maradványa</t>
  </si>
  <si>
    <t>D/I/5 Költségvetési évben esedékes követelések felhalmozási bevételre (=D/I/5a+…+D/I/5e)</t>
  </si>
  <si>
    <t>D/I/5b - ebből: költségvetési évben esedékes követelések ingatlanok értékesítésére</t>
  </si>
  <si>
    <t>D/III/1b - ebből: beruházásokra, felújításokra adott előlegek</t>
  </si>
  <si>
    <t>D/III/4 Forgótőke elszámolása</t>
  </si>
  <si>
    <t>E/I/1 Adott előleghez kapcsolódó előzetesen felszámított levonható általános forgalmi adó</t>
  </si>
  <si>
    <t>G/III Egyéb eszközök induláskori értéke és változásai</t>
  </si>
  <si>
    <t>H/I/4 Költségvetési évben esedékes kötelezettségek ellátottak pénzbeli juttatásaira</t>
  </si>
  <si>
    <t>H/II/9f - ebből: költségvetési évet követően esedékes kötelezettségek pénzügyi lízing kiadásaira</t>
  </si>
  <si>
    <t>2018. évi költségvetés végrehajtása</t>
  </si>
  <si>
    <t>2018. évi zárszámadás</t>
  </si>
  <si>
    <r>
      <t>2018. évi</t>
    </r>
    <r>
      <rPr>
        <b/>
        <u/>
        <sz val="12"/>
        <color theme="1"/>
        <rFont val="Times New Roman"/>
        <family val="1"/>
        <charset val="238"/>
      </rPr>
      <t xml:space="preserve"> összevont</t>
    </r>
    <r>
      <rPr>
        <b/>
        <sz val="12"/>
        <color theme="1"/>
        <rFont val="Times New Roman"/>
        <family val="1"/>
        <charset val="238"/>
      </rPr>
      <t xml:space="preserve"> költségvetés végrehajtása</t>
    </r>
  </si>
  <si>
    <t xml:space="preserve"> </t>
  </si>
  <si>
    <t>Rovat nélküli banki forgalom (+/-)</t>
  </si>
  <si>
    <t>Többéves kihatással járó döntések évenkénti bontásban</t>
  </si>
  <si>
    <t>Hitel célja</t>
  </si>
  <si>
    <t>Hitelintézet megnevezése</t>
  </si>
  <si>
    <t>Szerződéses összeg</t>
  </si>
  <si>
    <t>Lejárat dátuma</t>
  </si>
  <si>
    <t>Adósságállomány</t>
  </si>
  <si>
    <t>Fizetési kötelezettség évenként</t>
  </si>
  <si>
    <t>UniCredit Leasing Hungary Zrt.</t>
  </si>
  <si>
    <t>Dacia Duster vásárláshoz lízing</t>
  </si>
  <si>
    <t>Adósságállomány 12.31-én</t>
  </si>
  <si>
    <t>Hitelfelvétel dátuma</t>
  </si>
  <si>
    <t>1. számú melléklet a 6/2019. (V. 16 .) számú önkormányzati rendelethez</t>
  </si>
  <si>
    <t>2. számú melléklet a 6/2019. (V. 16.) számú önkormányzati rendelethez</t>
  </si>
  <si>
    <t>3. számú melléklet a 6/2019. (V. 16.) számú önkormányzati rendelethez</t>
  </si>
  <si>
    <t>4.  számú melléklet a   6/2019. (V. 16.) számú önkormányzati rendelethez</t>
  </si>
  <si>
    <t>5. számú melléklet a   6/2019. (V. 16.) számú önkormányzati rendelethez</t>
  </si>
  <si>
    <t xml:space="preserve">6. számú melléklet a 6/2019. (V. 16.) számú önkormányzati rendelethez													</t>
  </si>
  <si>
    <t>7. számú melléklet a     6/2019. (V. 16.)  számú önkormányzati rendelethez</t>
  </si>
  <si>
    <t>8. számú melléklet a   6/2019. (V. 16.) számú önkormányzati rendelethez</t>
  </si>
  <si>
    <t>9. számú melléklet a 6/2019. (V. 16.) számú önkormányzati rendelethez</t>
  </si>
  <si>
    <t>10. számú melléklet a   6/2019. (V. 16.) számú önkormányzati rendelethez</t>
  </si>
  <si>
    <t>12. számú melléklet a   6/2019. (V. 16.)  számú önkormányzati rendelethez</t>
  </si>
  <si>
    <t>13. számú melléklet a   6/2019. (V. 16.) számú önkormányzati rendelethez</t>
  </si>
  <si>
    <t>14. számú melléklet a  6/2019. (V. 16.)  számú önkormányzati rendelethez</t>
  </si>
  <si>
    <t>15. számú melléklet a   6/2019. (V. 16.)  számú önkormányzati rendelethez</t>
  </si>
  <si>
    <t>16. számú melléklet a 6/2019. (V. 16.)  számú önkormányzati rendelethez</t>
  </si>
  <si>
    <t>17. számú melléklet a  6/2019. (V. 16.)  számú önkormányzati rendelethez</t>
  </si>
  <si>
    <t>18. számú melléklet a 16/2019. (V. 16.)  számú önkormányzati rendelethez</t>
  </si>
  <si>
    <t>19. számú melléklet a  6/2019. (V. 16.)  számú önkormányzati rendelethez</t>
  </si>
  <si>
    <t>20. számú melléklet a  6/2019. (V. 16.)  számú önkormányzati rendelethez</t>
  </si>
  <si>
    <t>21. számú melléklet a 6/2019. (V. 16.)  számú önkormányzati rendelethez</t>
  </si>
  <si>
    <t>22. számú melléklet a   6/2019. (V. 16.)  számú önkormányzati rendelethez</t>
  </si>
  <si>
    <t>11. számú melléklet a  6/2019. (V. 16.)  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</si>
</sst>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_"/>
    <numFmt numFmtId="165" formatCode="#,##0\ &quot;Ft&quot;"/>
    <numFmt numFmtId="166" formatCode="#,##0.0\ _F_t;[Red]\-#,##0.0\ _F_t"/>
    <numFmt numFmtId="167" formatCode="#,##0_ ;[Red]\-#,##0\ "/>
  </numFmts>
  <fonts count="74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5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0"/>
      <color rgb="FFFF0000"/>
      <name val="Calibri Light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</font>
    <font>
      <strike/>
      <sz val="11"/>
      <name val="Times New Roman"/>
      <family val="1"/>
      <charset val="238"/>
    </font>
    <font>
      <i/>
      <sz val="10"/>
      <color theme="4" tint="-0.499984740745262"/>
      <name val="Times New Roman"/>
      <family val="1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MS Sans Serif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2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7" fillId="0" borderId="0" applyNumberFormat="0" applyFill="0" applyBorder="0" applyAlignment="0" applyProtection="0"/>
    <xf numFmtId="40" fontId="3" fillId="0" borderId="0" applyFont="0" applyFill="0" applyBorder="0" applyAlignment="0" applyProtection="0"/>
    <xf numFmtId="3" fontId="4" fillId="0" borderId="0">
      <alignment horizontal="right" vertical="center"/>
    </xf>
    <xf numFmtId="3" fontId="6" fillId="0" borderId="1">
      <alignment horizontal="right" vertical="center" wrapText="1"/>
    </xf>
    <xf numFmtId="0" fontId="19" fillId="0" borderId="0"/>
    <xf numFmtId="0" fontId="18" fillId="0" borderId="0" applyNumberFormat="0" applyFill="0" applyBorder="0" applyAlignment="0" applyProtection="0"/>
    <xf numFmtId="0" fontId="18" fillId="0" borderId="0"/>
    <xf numFmtId="0" fontId="19" fillId="0" borderId="0"/>
    <xf numFmtId="0" fontId="26" fillId="0" borderId="0"/>
    <xf numFmtId="0" fontId="2" fillId="0" borderId="0"/>
    <xf numFmtId="0" fontId="19" fillId="0" borderId="0"/>
    <xf numFmtId="0" fontId="3" fillId="0" borderId="0"/>
    <xf numFmtId="40" fontId="3" fillId="0" borderId="0" applyFont="0" applyFill="0" applyBorder="0" applyAlignment="0" applyProtection="0"/>
    <xf numFmtId="0" fontId="67" fillId="0" borderId="0"/>
    <xf numFmtId="0" fontId="1" fillId="0" borderId="0"/>
    <xf numFmtId="9" fontId="3" fillId="0" borderId="0" applyFont="0" applyFill="0" applyBorder="0" applyAlignment="0" applyProtection="0"/>
    <xf numFmtId="0" fontId="70" fillId="0" borderId="0"/>
    <xf numFmtId="0" fontId="32" fillId="0" borderId="0"/>
    <xf numFmtId="0" fontId="21" fillId="0" borderId="0"/>
    <xf numFmtId="9" fontId="70" fillId="0" borderId="0" applyFont="0" applyFill="0" applyBorder="0" applyAlignment="0" applyProtection="0"/>
    <xf numFmtId="0" fontId="73" fillId="0" borderId="0"/>
  </cellStyleXfs>
  <cellXfs count="1092">
    <xf numFmtId="0" fontId="0" fillId="0" borderId="0" xfId="0"/>
    <xf numFmtId="0" fontId="27" fillId="0" borderId="0" xfId="9" applyFont="1" applyAlignment="1">
      <alignment horizontal="left"/>
    </xf>
    <xf numFmtId="3" fontId="8" fillId="0" borderId="1" xfId="3" applyFont="1" applyBorder="1" applyAlignment="1">
      <alignment horizontal="left" vertical="center" wrapText="1" indent="2"/>
    </xf>
    <xf numFmtId="38" fontId="10" fillId="0" borderId="1" xfId="2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left" wrapText="1" indent="2"/>
    </xf>
    <xf numFmtId="0" fontId="12" fillId="0" borderId="1" xfId="0" applyFont="1" applyBorder="1" applyAlignment="1">
      <alignment horizontal="left" vertical="center" wrapText="1" indent="3"/>
    </xf>
    <xf numFmtId="38" fontId="15" fillId="0" borderId="1" xfId="2" applyNumberFormat="1" applyFont="1" applyBorder="1" applyAlignment="1" applyProtection="1">
      <alignment horizontal="right" vertical="center" wrapText="1"/>
      <protection locked="0"/>
    </xf>
    <xf numFmtId="3" fontId="14" fillId="0" borderId="1" xfId="3" applyFont="1" applyBorder="1" applyAlignment="1">
      <alignment horizontal="left" vertical="center" wrapText="1" indent="2"/>
    </xf>
    <xf numFmtId="3" fontId="14" fillId="0" borderId="1" xfId="3" applyFont="1" applyBorder="1" applyAlignment="1">
      <alignment horizontal="left" vertical="center" wrapText="1" indent="3"/>
    </xf>
    <xf numFmtId="3" fontId="8" fillId="0" borderId="1" xfId="3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left" wrapText="1" indent="3"/>
    </xf>
    <xf numFmtId="3" fontId="8" fillId="0" borderId="1" xfId="3" applyFont="1" applyBorder="1" applyAlignment="1">
      <alignment horizontal="left" vertical="center" wrapText="1"/>
    </xf>
    <xf numFmtId="38" fontId="10" fillId="0" borderId="1" xfId="2" applyNumberFormat="1" applyFont="1" applyBorder="1" applyAlignment="1">
      <alignment horizontal="right" vertical="center" wrapText="1"/>
    </xf>
    <xf numFmtId="38" fontId="13" fillId="0" borderId="1" xfId="1" applyNumberFormat="1" applyFont="1" applyBorder="1" applyAlignment="1" applyProtection="1">
      <alignment horizontal="right" vertical="center" wrapText="1"/>
      <protection locked="0"/>
    </xf>
    <xf numFmtId="38" fontId="9" fillId="0" borderId="1" xfId="1" applyNumberFormat="1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horizontal="left" vertical="center" wrapText="1" indent="4"/>
    </xf>
    <xf numFmtId="0" fontId="11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3" fontId="9" fillId="0" borderId="1" xfId="3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2"/>
    </xf>
    <xf numFmtId="3" fontId="8" fillId="0" borderId="1" xfId="3" applyFont="1" applyBorder="1">
      <alignment horizontal="right" vertical="center"/>
    </xf>
    <xf numFmtId="38" fontId="11" fillId="0" borderId="1" xfId="2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wrapText="1" indent="2"/>
    </xf>
    <xf numFmtId="38" fontId="11" fillId="0" borderId="1" xfId="2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3" fontId="9" fillId="0" borderId="1" xfId="3" applyFont="1" applyBorder="1" applyAlignment="1">
      <alignment horizontal="left" vertical="center"/>
    </xf>
    <xf numFmtId="3" fontId="9" fillId="0" borderId="1" xfId="3" applyFont="1" applyBorder="1" applyAlignment="1">
      <alignment horizontal="left" vertical="center" wrapText="1" inden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quotePrefix="1" applyFont="1" applyBorder="1" applyAlignment="1">
      <alignment horizontal="left" vertical="center" wrapText="1"/>
    </xf>
    <xf numFmtId="3" fontId="14" fillId="0" borderId="1" xfId="3" applyFont="1" applyBorder="1">
      <alignment horizontal="right" vertical="center"/>
    </xf>
    <xf numFmtId="38" fontId="12" fillId="0" borderId="1" xfId="2" applyNumberFormat="1" applyFont="1" applyBorder="1" applyAlignment="1" applyProtection="1">
      <alignment horizontal="right" vertical="center" wrapText="1"/>
      <protection locked="0"/>
    </xf>
    <xf numFmtId="38" fontId="12" fillId="0" borderId="1" xfId="2" applyNumberFormat="1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3" fontId="9" fillId="0" borderId="1" xfId="3" applyFont="1" applyBorder="1" applyAlignment="1">
      <alignment horizontal="left" vertical="center" wrapText="1"/>
    </xf>
    <xf numFmtId="3" fontId="9" fillId="0" borderId="1" xfId="3" applyFont="1" applyBorder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 indent="1"/>
    </xf>
    <xf numFmtId="3" fontId="14" fillId="0" borderId="1" xfId="3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 indent="2"/>
    </xf>
    <xf numFmtId="3" fontId="14" fillId="0" borderId="1" xfId="3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wrapText="1" indent="1"/>
    </xf>
    <xf numFmtId="0" fontId="14" fillId="0" borderId="1" xfId="0" applyFont="1" applyBorder="1" applyAlignment="1">
      <alignment horizontal="left" wrapText="1" indent="3"/>
    </xf>
    <xf numFmtId="49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>
      <alignment horizontal="left" vertical="center" wrapText="1"/>
    </xf>
    <xf numFmtId="38" fontId="11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49" fontId="12" fillId="0" borderId="1" xfId="0" quotePrefix="1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horizontal="left" vertical="center" wrapText="1" indent="2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49" fontId="10" fillId="0" borderId="1" xfId="0" quotePrefix="1" applyNumberFormat="1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horizontal="left" vertical="center" wrapText="1" indent="2"/>
      <protection locked="0"/>
    </xf>
    <xf numFmtId="38" fontId="10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 indent="2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164" fontId="12" fillId="0" borderId="1" xfId="0" applyNumberFormat="1" applyFont="1" applyBorder="1" applyAlignment="1" applyProtection="1">
      <alignment horizontal="left" vertical="center" wrapText="1" indent="4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horizontal="left" vertical="center" wrapText="1" indent="2"/>
      <protection locked="0"/>
    </xf>
    <xf numFmtId="164" fontId="12" fillId="0" borderId="1" xfId="0" applyNumberFormat="1" applyFont="1" applyBorder="1" applyAlignment="1" applyProtection="1">
      <alignment horizontal="left" vertical="center" wrapText="1" indent="3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9" fillId="0" borderId="1" xfId="0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 wrapText="1" indent="2"/>
      <protection locked="0"/>
    </xf>
    <xf numFmtId="0" fontId="12" fillId="0" borderId="1" xfId="0" applyFont="1" applyBorder="1" applyAlignment="1" applyProtection="1">
      <alignment horizontal="left" vertical="center" indent="2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 indent="2"/>
      <protection locked="0"/>
    </xf>
    <xf numFmtId="0" fontId="14" fillId="0" borderId="1" xfId="0" applyFont="1" applyBorder="1" applyAlignment="1" applyProtection="1">
      <alignment horizontal="left" vertical="center" wrapText="1" indent="3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 indent="3"/>
      <protection locked="0"/>
    </xf>
    <xf numFmtId="0" fontId="9" fillId="0" borderId="1" xfId="0" applyFont="1" applyBorder="1" applyAlignment="1" applyProtection="1">
      <alignment horizontal="left" vertical="center" wrapText="1" indent="2"/>
      <protection locked="0"/>
    </xf>
    <xf numFmtId="0" fontId="12" fillId="0" borderId="1" xfId="0" applyFont="1" applyBorder="1" applyAlignment="1" applyProtection="1">
      <alignment horizontal="left" vertical="center" wrapText="1" indent="3"/>
      <protection locked="0"/>
    </xf>
    <xf numFmtId="49" fontId="12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>
      <alignment horizontal="left" wrapText="1" indent="1"/>
    </xf>
    <xf numFmtId="0" fontId="12" fillId="0" borderId="1" xfId="0" applyFont="1" applyBorder="1" applyAlignment="1" applyProtection="1">
      <alignment horizontal="left" vertical="center" wrapText="1" indent="2"/>
      <protection locked="0"/>
    </xf>
    <xf numFmtId="0" fontId="11" fillId="0" borderId="1" xfId="0" quotePrefix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right" vertical="center" wrapText="1"/>
      <protection locked="0"/>
    </xf>
    <xf numFmtId="49" fontId="10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0" applyNumberFormat="1" applyFont="1" applyBorder="1" applyAlignment="1" applyProtection="1">
      <alignment horizontal="right" vertical="center" wrapText="1"/>
      <protection locked="0"/>
    </xf>
    <xf numFmtId="38" fontId="10" fillId="0" borderId="1" xfId="2" applyNumberFormat="1" applyFont="1" applyBorder="1" applyAlignment="1" applyProtection="1">
      <alignment horizontal="center" vertical="center" wrapText="1"/>
      <protection locked="0"/>
    </xf>
    <xf numFmtId="1" fontId="10" fillId="0" borderId="1" xfId="2" applyNumberFormat="1" applyFont="1" applyBorder="1" applyAlignment="1" applyProtection="1">
      <alignment horizontal="right" vertical="center" wrapText="1"/>
      <protection locked="0"/>
    </xf>
    <xf numFmtId="166" fontId="17" fillId="0" borderId="1" xfId="2" applyNumberFormat="1" applyFont="1" applyBorder="1" applyAlignment="1">
      <alignment horizontal="center" vertical="center" wrapText="1"/>
    </xf>
    <xf numFmtId="166" fontId="10" fillId="0" borderId="1" xfId="2" applyNumberFormat="1" applyFont="1" applyBorder="1" applyAlignment="1" applyProtection="1">
      <alignment horizontal="right" vertical="center" wrapText="1"/>
      <protection locked="0"/>
    </xf>
    <xf numFmtId="0" fontId="26" fillId="0" borderId="0" xfId="9"/>
    <xf numFmtId="0" fontId="29" fillId="0" borderId="0" xfId="9" applyFont="1"/>
    <xf numFmtId="0" fontId="21" fillId="0" borderId="0" xfId="9" applyFont="1"/>
    <xf numFmtId="0" fontId="28" fillId="3" borderId="0" xfId="9" applyFont="1" applyFill="1" applyAlignment="1">
      <alignment horizontal="center"/>
    </xf>
    <xf numFmtId="0" fontId="29" fillId="0" borderId="0" xfId="9" applyFont="1" applyAlignment="1">
      <alignment horizontal="right"/>
    </xf>
    <xf numFmtId="0" fontId="27" fillId="0" borderId="27" xfId="9" applyFont="1" applyBorder="1" applyAlignment="1">
      <alignment horizontal="center" vertical="center"/>
    </xf>
    <xf numFmtId="0" fontId="27" fillId="0" borderId="42" xfId="9" applyFont="1" applyBorder="1" applyAlignment="1">
      <alignment horizontal="center" vertical="center"/>
    </xf>
    <xf numFmtId="0" fontId="27" fillId="0" borderId="28" xfId="9" applyFont="1" applyBorder="1" applyAlignment="1">
      <alignment horizontal="center" vertical="center"/>
    </xf>
    <xf numFmtId="0" fontId="27" fillId="0" borderId="29" xfId="9" applyFont="1" applyBorder="1" applyAlignment="1">
      <alignment horizontal="center"/>
    </xf>
    <xf numFmtId="0" fontId="27" fillId="0" borderId="43" xfId="9" applyFont="1" applyBorder="1" applyAlignment="1">
      <alignment horizontal="center" vertical="center"/>
    </xf>
    <xf numFmtId="0" fontId="27" fillId="0" borderId="44" xfId="9" applyFont="1" applyBorder="1" applyAlignment="1">
      <alignment horizontal="center" vertical="center" wrapText="1"/>
    </xf>
    <xf numFmtId="3" fontId="27" fillId="0" borderId="45" xfId="9" applyNumberFormat="1" applyFont="1" applyBorder="1" applyAlignment="1">
      <alignment horizontal="right" vertical="center"/>
    </xf>
    <xf numFmtId="3" fontId="27" fillId="0" borderId="46" xfId="9" applyNumberFormat="1" applyFont="1" applyBorder="1" applyAlignment="1">
      <alignment horizontal="right" vertical="center"/>
    </xf>
    <xf numFmtId="0" fontId="29" fillId="0" borderId="47" xfId="9" applyFont="1" applyBorder="1" applyAlignment="1">
      <alignment horizontal="left" vertical="center" wrapText="1"/>
    </xf>
    <xf numFmtId="3" fontId="29" fillId="0" borderId="21" xfId="9" applyNumberFormat="1" applyFont="1" applyBorder="1"/>
    <xf numFmtId="3" fontId="29" fillId="0" borderId="37" xfId="9" applyNumberFormat="1" applyFont="1" applyBorder="1"/>
    <xf numFmtId="0" fontId="27" fillId="0" borderId="48" xfId="9" applyFont="1" applyBorder="1" applyAlignment="1">
      <alignment horizontal="center" vertical="center"/>
    </xf>
    <xf numFmtId="0" fontId="29" fillId="0" borderId="49" xfId="9" applyFont="1" applyBorder="1" applyAlignment="1">
      <alignment horizontal="left" vertical="center" wrapText="1"/>
    </xf>
    <xf numFmtId="3" fontId="27" fillId="0" borderId="50" xfId="9" applyNumberFormat="1" applyFont="1" applyBorder="1" applyAlignment="1">
      <alignment horizontal="right" vertical="center"/>
    </xf>
    <xf numFmtId="3" fontId="27" fillId="0" borderId="51" xfId="9" applyNumberFormat="1" applyFont="1" applyBorder="1" applyAlignment="1">
      <alignment horizontal="right" vertical="center"/>
    </xf>
    <xf numFmtId="0" fontId="27" fillId="0" borderId="20" xfId="9" applyFont="1" applyBorder="1" applyAlignment="1">
      <alignment horizontal="center" vertical="center"/>
    </xf>
    <xf numFmtId="3" fontId="27" fillId="0" borderId="21" xfId="9" applyNumberFormat="1" applyFont="1" applyBorder="1" applyAlignment="1">
      <alignment horizontal="right" vertical="center"/>
    </xf>
    <xf numFmtId="3" fontId="27" fillId="0" borderId="37" xfId="9" applyNumberFormat="1" applyFont="1" applyBorder="1" applyAlignment="1">
      <alignment horizontal="right" vertical="center"/>
    </xf>
    <xf numFmtId="49" fontId="29" fillId="0" borderId="52" xfId="9" applyNumberFormat="1" applyFont="1" applyBorder="1" applyAlignment="1">
      <alignment horizontal="center" vertical="center" wrapText="1"/>
    </xf>
    <xf numFmtId="49" fontId="29" fillId="0" borderId="53" xfId="9" applyNumberFormat="1" applyFont="1" applyBorder="1" applyAlignment="1">
      <alignment horizontal="center" vertical="center" wrapText="1"/>
    </xf>
    <xf numFmtId="3" fontId="29" fillId="0" borderId="54" xfId="9" applyNumberFormat="1" applyFont="1" applyBorder="1" applyAlignment="1">
      <alignment horizontal="right" wrapText="1"/>
    </xf>
    <xf numFmtId="3" fontId="29" fillId="0" borderId="55" xfId="9" applyNumberFormat="1" applyFont="1" applyBorder="1" applyAlignment="1">
      <alignment horizontal="right" vertical="center" wrapText="1"/>
    </xf>
    <xf numFmtId="49" fontId="29" fillId="0" borderId="56" xfId="9" applyNumberFormat="1" applyFont="1" applyBorder="1" applyAlignment="1">
      <alignment horizontal="center" vertical="center" wrapText="1"/>
    </xf>
    <xf numFmtId="49" fontId="29" fillId="0" borderId="57" xfId="9" applyNumberFormat="1" applyFont="1" applyBorder="1" applyAlignment="1">
      <alignment horizontal="center" vertical="center" wrapText="1"/>
    </xf>
    <xf numFmtId="3" fontId="29" fillId="0" borderId="58" xfId="9" applyNumberFormat="1" applyFont="1" applyBorder="1" applyAlignment="1">
      <alignment horizontal="right" wrapText="1"/>
    </xf>
    <xf numFmtId="3" fontId="29" fillId="0" borderId="40" xfId="9" applyNumberFormat="1" applyFont="1" applyBorder="1" applyAlignment="1">
      <alignment horizontal="right" vertical="center" wrapText="1"/>
    </xf>
    <xf numFmtId="49" fontId="29" fillId="0" borderId="59" xfId="9" applyNumberFormat="1" applyFont="1" applyBorder="1" applyAlignment="1">
      <alignment horizontal="center" vertical="center" wrapText="1"/>
    </xf>
    <xf numFmtId="49" fontId="29" fillId="0" borderId="60" xfId="9" applyNumberFormat="1" applyFont="1" applyBorder="1" applyAlignment="1">
      <alignment horizontal="center" vertical="center" wrapText="1"/>
    </xf>
    <xf numFmtId="3" fontId="29" fillId="0" borderId="61" xfId="9" applyNumberFormat="1" applyFont="1" applyBorder="1" applyAlignment="1">
      <alignment horizontal="right" wrapText="1"/>
    </xf>
    <xf numFmtId="3" fontId="29" fillId="0" borderId="62" xfId="9" applyNumberFormat="1" applyFont="1" applyBorder="1" applyAlignment="1">
      <alignment horizontal="right" vertical="center" wrapText="1"/>
    </xf>
    <xf numFmtId="0" fontId="27" fillId="0" borderId="63" xfId="9" applyFont="1" applyBorder="1"/>
    <xf numFmtId="0" fontId="27" fillId="0" borderId="64" xfId="9" applyFont="1" applyBorder="1"/>
    <xf numFmtId="3" fontId="27" fillId="0" borderId="65" xfId="9" applyNumberFormat="1" applyFont="1" applyBorder="1" applyAlignment="1">
      <alignment horizontal="right"/>
    </xf>
    <xf numFmtId="3" fontId="27" fillId="0" borderId="66" xfId="9" applyNumberFormat="1" applyFont="1" applyBorder="1" applyAlignment="1">
      <alignment horizontal="right"/>
    </xf>
    <xf numFmtId="0" fontId="30" fillId="0" borderId="0" xfId="9" applyFont="1" applyAlignment="1">
      <alignment horizontal="center" vertical="center" wrapText="1"/>
    </xf>
    <xf numFmtId="0" fontId="31" fillId="0" borderId="0" xfId="9" applyFont="1" applyAlignment="1">
      <alignment horizontal="center" vertical="center" wrapText="1"/>
    </xf>
    <xf numFmtId="0" fontId="20" fillId="0" borderId="0" xfId="9" applyFont="1" applyAlignment="1">
      <alignment horizontal="left"/>
    </xf>
    <xf numFmtId="165" fontId="20" fillId="0" borderId="0" xfId="9" applyNumberFormat="1" applyFont="1"/>
    <xf numFmtId="0" fontId="26" fillId="0" borderId="0" xfId="9" applyAlignment="1">
      <alignment horizontal="right"/>
    </xf>
    <xf numFmtId="165" fontId="26" fillId="0" borderId="0" xfId="9" applyNumberFormat="1"/>
    <xf numFmtId="0" fontId="20" fillId="0" borderId="0" xfId="9" applyFont="1"/>
    <xf numFmtId="0" fontId="20" fillId="0" borderId="0" xfId="9" applyFont="1" applyAlignment="1">
      <alignment horizontal="right"/>
    </xf>
    <xf numFmtId="0" fontId="32" fillId="0" borderId="0" xfId="9" applyFont="1"/>
    <xf numFmtId="0" fontId="34" fillId="0" borderId="0" xfId="9" applyFont="1"/>
    <xf numFmtId="0" fontId="34" fillId="0" borderId="0" xfId="9" applyFont="1" applyAlignment="1">
      <alignment horizontal="justify" vertical="top" wrapText="1"/>
    </xf>
    <xf numFmtId="0" fontId="33" fillId="0" borderId="14" xfId="9" applyFont="1" applyBorder="1" applyAlignment="1">
      <alignment horizontal="center" vertical="top" wrapText="1"/>
    </xf>
    <xf numFmtId="0" fontId="33" fillId="0" borderId="1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center"/>
    </xf>
    <xf numFmtId="0" fontId="34" fillId="0" borderId="6" xfId="9" applyFont="1" applyBorder="1" applyAlignment="1">
      <alignment horizontal="center"/>
    </xf>
    <xf numFmtId="0" fontId="33" fillId="0" borderId="5" xfId="9" applyFont="1" applyBorder="1" applyAlignment="1">
      <alignment horizontal="justify" vertical="top" wrapText="1"/>
    </xf>
    <xf numFmtId="3" fontId="33" fillId="0" borderId="1" xfId="9" applyNumberFormat="1" applyFont="1" applyBorder="1" applyAlignment="1">
      <alignment horizontal="right" vertical="center" wrapText="1"/>
    </xf>
    <xf numFmtId="3" fontId="33" fillId="0" borderId="6" xfId="9" applyNumberFormat="1" applyFont="1" applyBorder="1" applyAlignment="1">
      <alignment horizontal="right" vertical="center" wrapText="1"/>
    </xf>
    <xf numFmtId="0" fontId="27" fillId="0" borderId="0" xfId="9" applyFont="1"/>
    <xf numFmtId="0" fontId="34" fillId="0" borderId="5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left" vertical="top" wrapText="1" indent="1"/>
    </xf>
    <xf numFmtId="3" fontId="34" fillId="0" borderId="1" xfId="9" applyNumberFormat="1" applyFont="1" applyBorder="1" applyAlignment="1">
      <alignment horizontal="right" vertical="center" wrapText="1"/>
    </xf>
    <xf numFmtId="3" fontId="34" fillId="0" borderId="6" xfId="9" applyNumberFormat="1" applyFont="1" applyBorder="1" applyAlignment="1">
      <alignment horizontal="right" vertical="center" wrapText="1"/>
    </xf>
    <xf numFmtId="0" fontId="34" fillId="0" borderId="0" xfId="9" applyFont="1" applyAlignment="1">
      <alignment horizontal="left" indent="1"/>
    </xf>
    <xf numFmtId="49" fontId="34" fillId="0" borderId="1" xfId="9" applyNumberFormat="1" applyFont="1" applyBorder="1" applyAlignment="1">
      <alignment horizontal="justify" vertical="top" wrapText="1"/>
    </xf>
    <xf numFmtId="3" fontId="34" fillId="0" borderId="67" xfId="9" applyNumberFormat="1" applyFont="1" applyBorder="1" applyAlignment="1">
      <alignment horizontal="right" vertical="center" wrapText="1"/>
    </xf>
    <xf numFmtId="3" fontId="35" fillId="0" borderId="1" xfId="9" applyNumberFormat="1" applyFont="1" applyBorder="1" applyAlignment="1">
      <alignment horizontal="right" vertical="center" wrapText="1"/>
    </xf>
    <xf numFmtId="3" fontId="35" fillId="0" borderId="67" xfId="9" applyNumberFormat="1" applyFont="1" applyBorder="1" applyAlignment="1">
      <alignment horizontal="right" vertical="center" wrapText="1"/>
    </xf>
    <xf numFmtId="0" fontId="33" fillId="0" borderId="5" xfId="9" applyFont="1" applyBorder="1"/>
    <xf numFmtId="0" fontId="33" fillId="0" borderId="1" xfId="9" applyFont="1" applyBorder="1"/>
    <xf numFmtId="3" fontId="33" fillId="0" borderId="1" xfId="9" applyNumberFormat="1" applyFont="1" applyBorder="1"/>
    <xf numFmtId="3" fontId="33" fillId="0" borderId="67" xfId="9" applyNumberFormat="1" applyFont="1" applyBorder="1"/>
    <xf numFmtId="0" fontId="34" fillId="0" borderId="5" xfId="9" applyFont="1" applyBorder="1"/>
    <xf numFmtId="49" fontId="34" fillId="0" borderId="1" xfId="9" applyNumberFormat="1" applyFont="1" applyBorder="1"/>
    <xf numFmtId="0" fontId="34" fillId="0" borderId="1" xfId="9" applyFont="1" applyBorder="1" applyAlignment="1">
      <alignment horizontal="left" indent="1"/>
    </xf>
    <xf numFmtId="3" fontId="34" fillId="0" borderId="1" xfId="9" applyNumberFormat="1" applyFont="1" applyBorder="1"/>
    <xf numFmtId="3" fontId="34" fillId="0" borderId="6" xfId="9" applyNumberFormat="1" applyFont="1" applyBorder="1"/>
    <xf numFmtId="0" fontId="34" fillId="0" borderId="1" xfId="9" applyFont="1" applyBorder="1"/>
    <xf numFmtId="0" fontId="34" fillId="0" borderId="67" xfId="9" applyFont="1" applyBorder="1"/>
    <xf numFmtId="0" fontId="34" fillId="0" borderId="7" xfId="9" applyFont="1" applyBorder="1"/>
    <xf numFmtId="0" fontId="34" fillId="0" borderId="8" xfId="9" applyFont="1" applyBorder="1"/>
    <xf numFmtId="0" fontId="34" fillId="0" borderId="68" xfId="9" applyFont="1" applyBorder="1"/>
    <xf numFmtId="0" fontId="34" fillId="0" borderId="0" xfId="0" applyFont="1"/>
    <xf numFmtId="0" fontId="27" fillId="0" borderId="69" xfId="10" applyFont="1" applyBorder="1"/>
    <xf numFmtId="3" fontId="39" fillId="0" borderId="1" xfId="10" applyNumberFormat="1" applyFont="1" applyBorder="1"/>
    <xf numFmtId="0" fontId="29" fillId="0" borderId="38" xfId="10" applyFont="1" applyBorder="1" applyAlignment="1">
      <alignment horizontal="left" indent="4"/>
    </xf>
    <xf numFmtId="0" fontId="29" fillId="0" borderId="70" xfId="10" applyFont="1" applyBorder="1" applyAlignment="1">
      <alignment horizontal="left" indent="4"/>
    </xf>
    <xf numFmtId="0" fontId="27" fillId="0" borderId="70" xfId="10" applyFont="1" applyBorder="1" applyAlignment="1">
      <alignment horizontal="left"/>
    </xf>
    <xf numFmtId="0" fontId="27" fillId="0" borderId="38" xfId="10" applyFont="1" applyBorder="1" applyAlignment="1">
      <alignment horizontal="left" indent="2"/>
    </xf>
    <xf numFmtId="0" fontId="27" fillId="0" borderId="48" xfId="10" applyFont="1" applyBorder="1" applyAlignment="1">
      <alignment horizontal="left" indent="4"/>
    </xf>
    <xf numFmtId="0" fontId="27" fillId="0" borderId="70" xfId="10" applyFont="1" applyBorder="1" applyAlignment="1">
      <alignment horizontal="left" indent="2"/>
    </xf>
    <xf numFmtId="0" fontId="27" fillId="0" borderId="7" xfId="10" applyFont="1" applyBorder="1" applyAlignment="1">
      <alignment horizontal="left" indent="1"/>
    </xf>
    <xf numFmtId="0" fontId="29" fillId="0" borderId="5" xfId="10" applyFont="1" applyBorder="1" applyAlignment="1">
      <alignment horizontal="left" indent="2"/>
    </xf>
    <xf numFmtId="0" fontId="27" fillId="0" borderId="22" xfId="10" applyFont="1" applyBorder="1" applyAlignment="1">
      <alignment horizontal="left"/>
    </xf>
    <xf numFmtId="0" fontId="27" fillId="0" borderId="5" xfId="10" applyFont="1" applyBorder="1" applyAlignment="1">
      <alignment horizontal="left" indent="2"/>
    </xf>
    <xf numFmtId="0" fontId="29" fillId="0" borderId="78" xfId="10" applyFont="1" applyBorder="1" applyAlignment="1">
      <alignment horizontal="left" indent="3"/>
    </xf>
    <xf numFmtId="0" fontId="41" fillId="0" borderId="5" xfId="10" applyFont="1" applyBorder="1" applyAlignment="1">
      <alignment horizontal="left" indent="4"/>
    </xf>
    <xf numFmtId="0" fontId="27" fillId="0" borderId="0" xfId="11" applyFont="1"/>
    <xf numFmtId="0" fontId="11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horizontal="right" vertical="center" wrapText="1"/>
    </xf>
    <xf numFmtId="38" fontId="9" fillId="0" borderId="1" xfId="0" applyNumberFormat="1" applyFont="1" applyBorder="1" applyAlignment="1" applyProtection="1">
      <alignment horizontal="right" vertical="center" wrapText="1"/>
      <protection locked="0"/>
    </xf>
    <xf numFmtId="3" fontId="9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1" fillId="0" borderId="1" xfId="2" applyNumberFormat="1" applyFont="1" applyBorder="1" applyAlignment="1" applyProtection="1">
      <alignment horizontal="right" vertical="center" wrapText="1"/>
      <protection locked="0"/>
    </xf>
    <xf numFmtId="3" fontId="13" fillId="0" borderId="1" xfId="2" applyNumberFormat="1" applyFont="1" applyBorder="1" applyAlignment="1" applyProtection="1">
      <alignment horizontal="right" vertical="center" wrapText="1"/>
      <protection locked="0"/>
    </xf>
    <xf numFmtId="3" fontId="13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4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9" fillId="0" borderId="1" xfId="2" applyNumberFormat="1" applyFont="1" applyBorder="1" applyAlignment="1" applyProtection="1">
      <alignment horizontal="right" vertical="center" wrapText="1"/>
      <protection locked="0"/>
    </xf>
    <xf numFmtId="3" fontId="8" fillId="0" borderId="1" xfId="2" applyNumberFormat="1" applyFont="1" applyBorder="1" applyAlignment="1" applyProtection="1">
      <alignment horizontal="right" vertical="center" wrapText="1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3" fontId="10" fillId="0" borderId="1" xfId="2" applyNumberFormat="1" applyFont="1" applyBorder="1" applyAlignment="1" applyProtection="1">
      <alignment horizontal="right" vertical="center" wrapText="1"/>
      <protection locked="0"/>
    </xf>
    <xf numFmtId="3" fontId="10" fillId="0" borderId="1" xfId="0" applyNumberFormat="1" applyFont="1" applyBorder="1" applyAlignment="1" applyProtection="1">
      <alignment horizontal="right" vertical="center" wrapText="1"/>
      <protection locked="0"/>
    </xf>
    <xf numFmtId="3" fontId="11" fillId="0" borderId="1" xfId="0" applyNumberFormat="1" applyFont="1" applyBorder="1" applyAlignment="1" applyProtection="1">
      <alignment horizontal="right" vertical="center"/>
      <protection locked="0"/>
    </xf>
    <xf numFmtId="3" fontId="10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5" fillId="0" borderId="1" xfId="2" applyNumberFormat="1" applyFont="1" applyBorder="1" applyAlignment="1" applyProtection="1">
      <alignment horizontal="right" vertical="center" wrapText="1"/>
      <protection locked="0"/>
    </xf>
    <xf numFmtId="3" fontId="12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5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5" fillId="0" borderId="1" xfId="0" applyNumberFormat="1" applyFont="1" applyBorder="1" applyAlignment="1" applyProtection="1">
      <alignment horizontal="right" vertical="center"/>
      <protection locked="0"/>
    </xf>
    <xf numFmtId="3" fontId="12" fillId="0" borderId="1" xfId="0" applyNumberFormat="1" applyFont="1" applyBorder="1" applyAlignment="1" applyProtection="1">
      <alignment horizontal="right" vertical="center"/>
      <protection locked="0"/>
    </xf>
    <xf numFmtId="3" fontId="23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24" fillId="0" borderId="1" xfId="2" applyNumberFormat="1" applyFont="1" applyBorder="1" applyAlignment="1" applyProtection="1">
      <alignment horizontal="right" vertical="center" wrapText="1"/>
      <protection locked="0"/>
    </xf>
    <xf numFmtId="3" fontId="25" fillId="0" borderId="1" xfId="2" applyNumberFormat="1" applyFont="1" applyBorder="1" applyAlignment="1" applyProtection="1">
      <alignment horizontal="right" vertical="center" wrapText="1"/>
      <protection locked="0"/>
    </xf>
    <xf numFmtId="3" fontId="25" fillId="0" borderId="1" xfId="0" applyNumberFormat="1" applyFont="1" applyBorder="1" applyAlignment="1" applyProtection="1">
      <alignment horizontal="right" vertical="center"/>
      <protection locked="0"/>
    </xf>
    <xf numFmtId="3" fontId="25" fillId="0" borderId="1" xfId="2" quotePrefix="1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/>
      <protection locked="0"/>
    </xf>
    <xf numFmtId="3" fontId="9" fillId="0" borderId="1" xfId="0" applyNumberFormat="1" applyFont="1" applyBorder="1" applyAlignment="1" applyProtection="1">
      <alignment horizontal="right" vertical="center"/>
      <protection locked="0"/>
    </xf>
    <xf numFmtId="0" fontId="33" fillId="0" borderId="8" xfId="6" applyFont="1" applyBorder="1" applyAlignment="1">
      <alignment horizontal="left" wrapText="1"/>
    </xf>
    <xf numFmtId="3" fontId="33" fillId="0" borderId="8" xfId="6" applyNumberFormat="1" applyFont="1" applyBorder="1"/>
    <xf numFmtId="0" fontId="33" fillId="0" borderId="14" xfId="6" applyFont="1" applyBorder="1" applyAlignment="1">
      <alignment horizontal="left" wrapText="1"/>
    </xf>
    <xf numFmtId="3" fontId="33" fillId="0" borderId="14" xfId="6" applyNumberFormat="1" applyFont="1" applyBorder="1"/>
    <xf numFmtId="3" fontId="34" fillId="0" borderId="1" xfId="6" applyNumberFormat="1" applyFont="1" applyBorder="1" applyAlignment="1">
      <alignment vertical="center"/>
    </xf>
    <xf numFmtId="0" fontId="34" fillId="0" borderId="77" xfId="6" applyFont="1" applyBorder="1" applyAlignment="1">
      <alignment horizontal="left" wrapText="1"/>
    </xf>
    <xf numFmtId="3" fontId="34" fillId="0" borderId="77" xfId="6" applyNumberFormat="1" applyFont="1" applyBorder="1"/>
    <xf numFmtId="0" fontId="33" fillId="0" borderId="0" xfId="0" applyFont="1"/>
    <xf numFmtId="0" fontId="34" fillId="0" borderId="1" xfId="6" applyFont="1" applyBorder="1" applyAlignment="1">
      <alignment horizontal="left" wrapText="1" indent="1"/>
    </xf>
    <xf numFmtId="3" fontId="34" fillId="0" borderId="1" xfId="6" applyNumberFormat="1" applyFont="1" applyBorder="1" applyAlignment="1">
      <alignment horizontal="right"/>
    </xf>
    <xf numFmtId="0" fontId="44" fillId="0" borderId="0" xfId="0" applyFont="1"/>
    <xf numFmtId="3" fontId="34" fillId="0" borderId="18" xfId="6" applyNumberFormat="1" applyFont="1" applyBorder="1" applyAlignment="1">
      <alignment horizontal="right"/>
    </xf>
    <xf numFmtId="0" fontId="34" fillId="0" borderId="18" xfId="6" applyFont="1" applyBorder="1" applyAlignment="1">
      <alignment horizontal="left" wrapText="1" indent="1"/>
    </xf>
    <xf numFmtId="0" fontId="34" fillId="0" borderId="0" xfId="0" applyFont="1" applyAlignment="1">
      <alignment horizontal="center"/>
    </xf>
    <xf numFmtId="3" fontId="34" fillId="0" borderId="6" xfId="6" applyNumberFormat="1" applyFont="1" applyBorder="1" applyAlignment="1">
      <alignment vertical="center"/>
    </xf>
    <xf numFmtId="0" fontId="33" fillId="0" borderId="0" xfId="9" applyFont="1" applyAlignment="1">
      <alignment horizont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3" fontId="34" fillId="0" borderId="0" xfId="0" applyNumberFormat="1" applyFont="1"/>
    <xf numFmtId="3" fontId="45" fillId="0" borderId="0" xfId="0" applyNumberFormat="1" applyFont="1"/>
    <xf numFmtId="49" fontId="10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3" fontId="9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3" fontId="9" fillId="2" borderId="1" xfId="3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/>
    </xf>
    <xf numFmtId="38" fontId="10" fillId="2" borderId="1" xfId="2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3" fontId="9" fillId="4" borderId="1" xfId="3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right" vertical="center"/>
    </xf>
    <xf numFmtId="38" fontId="9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vertical="center"/>
    </xf>
    <xf numFmtId="38" fontId="9" fillId="2" borderId="1" xfId="2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9" fillId="2" borderId="1" xfId="3" applyFont="1" applyFill="1" applyBorder="1">
      <alignment horizontal="right" vertical="center"/>
    </xf>
    <xf numFmtId="3" fontId="9" fillId="2" borderId="1" xfId="3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3" fontId="10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quotePrefix="1" applyFont="1" applyFill="1" applyBorder="1" applyAlignment="1" applyProtection="1">
      <alignment horizontal="right" vertical="center" wrapText="1"/>
      <protection locked="0"/>
    </xf>
    <xf numFmtId="0" fontId="39" fillId="0" borderId="0" xfId="10" applyFont="1"/>
    <xf numFmtId="0" fontId="22" fillId="0" borderId="0" xfId="10" applyFont="1"/>
    <xf numFmtId="3" fontId="46" fillId="0" borderId="19" xfId="10" applyNumberFormat="1" applyFont="1" applyBorder="1" applyAlignment="1">
      <alignment horizontal="center" vertical="center" wrapText="1"/>
    </xf>
    <xf numFmtId="0" fontId="39" fillId="0" borderId="1" xfId="10" applyFont="1" applyBorder="1" applyAlignment="1">
      <alignment horizontal="center" vertical="center" wrapText="1"/>
    </xf>
    <xf numFmtId="0" fontId="39" fillId="0" borderId="6" xfId="10" applyFont="1" applyBorder="1" applyAlignment="1">
      <alignment horizontal="center" vertical="center" wrapText="1"/>
    </xf>
    <xf numFmtId="0" fontId="47" fillId="5" borderId="5" xfId="10" applyFont="1" applyFill="1" applyBorder="1" applyAlignment="1">
      <alignment horizontal="left" vertical="center"/>
    </xf>
    <xf numFmtId="3" fontId="48" fillId="5" borderId="1" xfId="10" applyNumberFormat="1" applyFont="1" applyFill="1" applyBorder="1" applyAlignment="1">
      <alignment vertical="center"/>
    </xf>
    <xf numFmtId="3" fontId="46" fillId="0" borderId="1" xfId="10" applyNumberFormat="1" applyFont="1" applyBorder="1"/>
    <xf numFmtId="38" fontId="39" fillId="0" borderId="1" xfId="10" applyNumberFormat="1" applyFont="1" applyBorder="1"/>
    <xf numFmtId="0" fontId="39" fillId="0" borderId="1" xfId="10" applyFont="1" applyBorder="1"/>
    <xf numFmtId="3" fontId="39" fillId="0" borderId="1" xfId="10" applyNumberFormat="1" applyFont="1" applyBorder="1" applyAlignment="1">
      <alignment horizontal="right"/>
    </xf>
    <xf numFmtId="3" fontId="48" fillId="0" borderId="1" xfId="10" applyNumberFormat="1" applyFont="1" applyBorder="1"/>
    <xf numFmtId="0" fontId="39" fillId="0" borderId="6" xfId="10" applyFont="1" applyBorder="1"/>
    <xf numFmtId="3" fontId="39" fillId="0" borderId="72" xfId="10" applyNumberFormat="1" applyFont="1" applyBorder="1"/>
    <xf numFmtId="0" fontId="39" fillId="0" borderId="72" xfId="10" applyFont="1" applyBorder="1"/>
    <xf numFmtId="0" fontId="39" fillId="0" borderId="71" xfId="10" applyFont="1" applyBorder="1"/>
    <xf numFmtId="0" fontId="47" fillId="5" borderId="24" xfId="10" applyFont="1" applyFill="1" applyBorder="1" applyAlignment="1">
      <alignment horizontal="left" vertical="center"/>
    </xf>
    <xf numFmtId="3" fontId="48" fillId="5" borderId="19" xfId="10" applyNumberFormat="1" applyFont="1" applyFill="1" applyBorder="1" applyAlignment="1">
      <alignment vertical="center"/>
    </xf>
    <xf numFmtId="3" fontId="46" fillId="0" borderId="19" xfId="10" applyNumberFormat="1" applyFont="1" applyBorder="1"/>
    <xf numFmtId="3" fontId="39" fillId="0" borderId="19" xfId="10" applyNumberFormat="1" applyFont="1" applyBorder="1"/>
    <xf numFmtId="3" fontId="49" fillId="0" borderId="1" xfId="10" applyNumberFormat="1" applyFont="1" applyBorder="1"/>
    <xf numFmtId="3" fontId="46" fillId="0" borderId="8" xfId="10" applyNumberFormat="1" applyFont="1" applyBorder="1"/>
    <xf numFmtId="3" fontId="39" fillId="0" borderId="0" xfId="10" applyNumberFormat="1" applyFont="1"/>
    <xf numFmtId="49" fontId="48" fillId="0" borderId="76" xfId="10" applyNumberFormat="1" applyFont="1" applyBorder="1"/>
    <xf numFmtId="3" fontId="46" fillId="0" borderId="1" xfId="10" applyNumberFormat="1" applyFont="1" applyBorder="1" applyAlignment="1">
      <alignment horizontal="center" vertical="center" wrapText="1"/>
    </xf>
    <xf numFmtId="0" fontId="47" fillId="5" borderId="38" xfId="10" applyFont="1" applyFill="1" applyBorder="1" applyAlignment="1">
      <alignment horizontal="left" vertical="center"/>
    </xf>
    <xf numFmtId="0" fontId="47" fillId="5" borderId="70" xfId="10" applyFont="1" applyFill="1" applyBorder="1" applyAlignment="1">
      <alignment horizontal="left" vertical="center"/>
    </xf>
    <xf numFmtId="3" fontId="48" fillId="0" borderId="19" xfId="10" applyNumberFormat="1" applyFont="1" applyBorder="1"/>
    <xf numFmtId="3" fontId="39" fillId="5" borderId="1" xfId="10" applyNumberFormat="1" applyFont="1" applyFill="1" applyBorder="1" applyAlignment="1">
      <alignment vertical="center"/>
    </xf>
    <xf numFmtId="0" fontId="39" fillId="5" borderId="1" xfId="10" applyFont="1" applyFill="1" applyBorder="1" applyAlignment="1">
      <alignment vertical="center"/>
    </xf>
    <xf numFmtId="0" fontId="39" fillId="5" borderId="6" xfId="10" applyFont="1" applyFill="1" applyBorder="1" applyAlignment="1">
      <alignment vertical="center"/>
    </xf>
    <xf numFmtId="0" fontId="39" fillId="5" borderId="19" xfId="10" applyFont="1" applyFill="1" applyBorder="1" applyAlignment="1">
      <alignment vertical="center"/>
    </xf>
    <xf numFmtId="0" fontId="39" fillId="5" borderId="23" xfId="10" applyFont="1" applyFill="1" applyBorder="1" applyAlignment="1">
      <alignment vertical="center"/>
    </xf>
    <xf numFmtId="1" fontId="39" fillId="0" borderId="1" xfId="10" applyNumberFormat="1" applyFont="1" applyBorder="1"/>
    <xf numFmtId="0" fontId="22" fillId="0" borderId="0" xfId="10" applyFont="1" applyAlignment="1">
      <alignment vertical="center"/>
    </xf>
    <xf numFmtId="0" fontId="50" fillId="0" borderId="0" xfId="10" applyFont="1"/>
    <xf numFmtId="0" fontId="51" fillId="0" borderId="0" xfId="10" applyFont="1" applyAlignment="1">
      <alignment vertical="center"/>
    </xf>
    <xf numFmtId="38" fontId="10" fillId="4" borderId="1" xfId="0" applyNumberFormat="1" applyFont="1" applyFill="1" applyBorder="1" applyAlignment="1">
      <alignment vertical="center" wrapText="1"/>
    </xf>
    <xf numFmtId="0" fontId="34" fillId="0" borderId="1" xfId="0" applyFont="1" applyBorder="1"/>
    <xf numFmtId="0" fontId="34" fillId="0" borderId="1" xfId="0" applyFont="1" applyBorder="1" applyAlignment="1">
      <alignment wrapText="1"/>
    </xf>
    <xf numFmtId="0" fontId="33" fillId="0" borderId="1" xfId="0" applyFont="1" applyBorder="1"/>
    <xf numFmtId="0" fontId="53" fillId="0" borderId="0" xfId="0" applyFont="1"/>
    <xf numFmtId="0" fontId="34" fillId="0" borderId="1" xfId="6" applyFont="1" applyBorder="1" applyAlignment="1">
      <alignment wrapText="1"/>
    </xf>
    <xf numFmtId="0" fontId="33" fillId="0" borderId="1" xfId="6" applyFont="1" applyBorder="1" applyAlignment="1">
      <alignment wrapText="1"/>
    </xf>
    <xf numFmtId="0" fontId="34" fillId="0" borderId="19" xfId="6" applyFont="1" applyBorder="1" applyAlignment="1">
      <alignment wrapText="1"/>
    </xf>
    <xf numFmtId="0" fontId="33" fillId="0" borderId="72" xfId="6" applyFont="1" applyBorder="1" applyAlignment="1">
      <alignment wrapText="1"/>
    </xf>
    <xf numFmtId="0" fontId="33" fillId="0" borderId="19" xfId="6" applyFont="1" applyBorder="1" applyAlignment="1">
      <alignment wrapText="1"/>
    </xf>
    <xf numFmtId="0" fontId="29" fillId="0" borderId="0" xfId="11" applyFont="1"/>
    <xf numFmtId="0" fontId="27" fillId="0" borderId="0" xfId="11" applyFont="1" applyAlignment="1">
      <alignment horizontal="center"/>
    </xf>
    <xf numFmtId="0" fontId="29" fillId="0" borderId="0" xfId="11" applyFont="1" applyAlignment="1">
      <alignment horizontal="right"/>
    </xf>
    <xf numFmtId="0" fontId="27" fillId="0" borderId="82" xfId="11" applyFont="1" applyBorder="1" applyAlignment="1">
      <alignment horizontal="center"/>
    </xf>
    <xf numFmtId="0" fontId="27" fillId="0" borderId="83" xfId="11" applyFont="1" applyBorder="1" applyAlignment="1">
      <alignment horizontal="center" wrapText="1"/>
    </xf>
    <xf numFmtId="0" fontId="29" fillId="0" borderId="56" xfId="11" applyFont="1" applyBorder="1"/>
    <xf numFmtId="3" fontId="29" fillId="0" borderId="84" xfId="11" applyNumberFormat="1" applyFont="1" applyBorder="1"/>
    <xf numFmtId="3" fontId="29" fillId="0" borderId="85" xfId="11" applyNumberFormat="1" applyFont="1" applyBorder="1"/>
    <xf numFmtId="0" fontId="27" fillId="0" borderId="86" xfId="11" applyFont="1" applyBorder="1"/>
    <xf numFmtId="3" fontId="27" fillId="0" borderId="87" xfId="11" applyNumberFormat="1" applyFont="1" applyBorder="1"/>
    <xf numFmtId="0" fontId="29" fillId="0" borderId="52" xfId="11" applyFont="1" applyBorder="1"/>
    <xf numFmtId="3" fontId="29" fillId="0" borderId="88" xfId="11" applyNumberFormat="1" applyFont="1" applyBorder="1"/>
    <xf numFmtId="0" fontId="27" fillId="0" borderId="89" xfId="11" applyFont="1" applyBorder="1"/>
    <xf numFmtId="3" fontId="27" fillId="0" borderId="90" xfId="11" applyNumberFormat="1" applyFont="1" applyBorder="1"/>
    <xf numFmtId="38" fontId="34" fillId="0" borderId="1" xfId="2" applyNumberFormat="1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34" fillId="0" borderId="41" xfId="0" applyFont="1" applyBorder="1" applyAlignment="1">
      <alignment wrapText="1"/>
    </xf>
    <xf numFmtId="38" fontId="34" fillId="0" borderId="41" xfId="0" applyNumberFormat="1" applyFont="1" applyBorder="1" applyAlignment="1">
      <alignment vertical="center" wrapText="1"/>
    </xf>
    <xf numFmtId="38" fontId="34" fillId="0" borderId="19" xfId="2" applyNumberFormat="1" applyFont="1" applyBorder="1" applyAlignment="1">
      <alignment vertical="center" wrapText="1"/>
    </xf>
    <xf numFmtId="38" fontId="34" fillId="0" borderId="0" xfId="2" applyNumberFormat="1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7" fillId="0" borderId="1" xfId="0" applyFont="1" applyBorder="1" applyAlignment="1">
      <alignment horizontal="left" wrapText="1" indent="2"/>
    </xf>
    <xf numFmtId="0" fontId="34" fillId="0" borderId="1" xfId="0" applyFont="1" applyBorder="1" applyAlignment="1">
      <alignment horizontal="left" vertical="center" wrapText="1" indent="2"/>
    </xf>
    <xf numFmtId="3" fontId="37" fillId="0" borderId="1" xfId="2" applyNumberFormat="1" applyFont="1" applyBorder="1"/>
    <xf numFmtId="3" fontId="34" fillId="0" borderId="1" xfId="2" applyNumberFormat="1" applyFont="1" applyBorder="1" applyAlignment="1">
      <alignment wrapText="1"/>
    </xf>
    <xf numFmtId="3" fontId="33" fillId="0" borderId="71" xfId="6" applyNumberFormat="1" applyFont="1" applyBorder="1" applyAlignment="1">
      <alignment vertical="center"/>
    </xf>
    <xf numFmtId="0" fontId="33" fillId="6" borderId="8" xfId="6" applyFont="1" applyFill="1" applyBorder="1" applyAlignment="1">
      <alignment wrapText="1"/>
    </xf>
    <xf numFmtId="3" fontId="33" fillId="6" borderId="9" xfId="6" applyNumberFormat="1" applyFont="1" applyFill="1" applyBorder="1"/>
    <xf numFmtId="3" fontId="34" fillId="0" borderId="6" xfId="0" applyNumberFormat="1" applyFont="1" applyBorder="1"/>
    <xf numFmtId="0" fontId="53" fillId="6" borderId="8" xfId="0" applyFont="1" applyFill="1" applyBorder="1"/>
    <xf numFmtId="0" fontId="29" fillId="0" borderId="0" xfId="0" applyFont="1" applyAlignment="1">
      <alignment vertical="center" wrapText="1"/>
    </xf>
    <xf numFmtId="0" fontId="55" fillId="0" borderId="27" xfId="0" applyFont="1" applyBorder="1" applyAlignment="1">
      <alignment horizontal="centerContinuous" vertical="center" wrapText="1"/>
    </xf>
    <xf numFmtId="3" fontId="55" fillId="0" borderId="29" xfId="0" applyNumberFormat="1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Continuous" vertical="center" wrapText="1"/>
    </xf>
    <xf numFmtId="0" fontId="55" fillId="0" borderId="2" xfId="0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55" fillId="0" borderId="24" xfId="0" applyFont="1" applyBorder="1" applyAlignment="1">
      <alignment vertical="center" wrapText="1"/>
    </xf>
    <xf numFmtId="3" fontId="55" fillId="0" borderId="19" xfId="0" applyNumberFormat="1" applyFont="1" applyBorder="1" applyAlignment="1">
      <alignment horizontal="right" vertical="center" wrapText="1"/>
    </xf>
    <xf numFmtId="0" fontId="54" fillId="0" borderId="5" xfId="0" applyFont="1" applyBorder="1" applyAlignment="1">
      <alignment horizontal="left" vertical="center" wrapText="1" indent="1"/>
    </xf>
    <xf numFmtId="3" fontId="54" fillId="0" borderId="1" xfId="0" applyNumberFormat="1" applyFont="1" applyBorder="1" applyAlignment="1">
      <alignment vertical="center" wrapText="1"/>
    </xf>
    <xf numFmtId="3" fontId="54" fillId="0" borderId="1" xfId="0" applyNumberFormat="1" applyFont="1" applyBorder="1" applyAlignment="1">
      <alignment horizontal="right" vertical="center" wrapText="1"/>
    </xf>
    <xf numFmtId="3" fontId="54" fillId="0" borderId="6" xfId="0" applyNumberFormat="1" applyFont="1" applyBorder="1" applyAlignment="1">
      <alignment horizontal="right" vertical="center" wrapText="1"/>
    </xf>
    <xf numFmtId="0" fontId="54" fillId="0" borderId="22" xfId="0" applyFont="1" applyBorder="1" applyAlignment="1">
      <alignment horizontal="left" vertical="center" wrapText="1" indent="1"/>
    </xf>
    <xf numFmtId="3" fontId="54" fillId="0" borderId="18" xfId="0" applyNumberFormat="1" applyFont="1" applyBorder="1" applyAlignment="1">
      <alignment horizontal="right" vertical="center" wrapText="1"/>
    </xf>
    <xf numFmtId="0" fontId="54" fillId="0" borderId="7" xfId="0" applyFont="1" applyBorder="1" applyAlignment="1">
      <alignment horizontal="left" vertical="center" wrapText="1" indent="1"/>
    </xf>
    <xf numFmtId="3" fontId="54" fillId="6" borderId="91" xfId="0" applyNumberFormat="1" applyFont="1" applyFill="1" applyBorder="1" applyAlignment="1">
      <alignment horizontal="right" vertical="center" wrapText="1"/>
    </xf>
    <xf numFmtId="3" fontId="54" fillId="6" borderId="4" xfId="0" applyNumberFormat="1" applyFont="1" applyFill="1" applyBorder="1" applyAlignment="1">
      <alignment horizontal="right" vertical="center" wrapText="1"/>
    </xf>
    <xf numFmtId="0" fontId="55" fillId="0" borderId="13" xfId="0" applyFont="1" applyBorder="1" applyAlignment="1">
      <alignment vertical="center" wrapText="1"/>
    </xf>
    <xf numFmtId="3" fontId="55" fillId="0" borderId="14" xfId="0" applyNumberFormat="1" applyFont="1" applyBorder="1" applyAlignment="1">
      <alignment horizontal="right" vertical="center" wrapText="1"/>
    </xf>
    <xf numFmtId="3" fontId="55" fillId="0" borderId="15" xfId="0" applyNumberFormat="1" applyFont="1" applyBorder="1" applyAlignment="1">
      <alignment horizontal="right" vertical="center" wrapText="1"/>
    </xf>
    <xf numFmtId="3" fontId="54" fillId="0" borderId="8" xfId="0" applyNumberFormat="1" applyFont="1" applyBorder="1" applyAlignment="1">
      <alignment horizontal="right" vertical="center" wrapText="1"/>
    </xf>
    <xf numFmtId="0" fontId="55" fillId="0" borderId="2" xfId="0" applyFont="1" applyBorder="1" applyAlignment="1">
      <alignment horizontal="left" vertical="center" wrapText="1"/>
    </xf>
    <xf numFmtId="3" fontId="55" fillId="0" borderId="2" xfId="0" applyNumberFormat="1" applyFont="1" applyBorder="1" applyAlignment="1">
      <alignment horizontal="right" vertical="center" wrapText="1"/>
    </xf>
    <xf numFmtId="0" fontId="55" fillId="0" borderId="13" xfId="0" applyFont="1" applyBorder="1" applyAlignment="1">
      <alignment horizontal="left" vertical="center" wrapText="1"/>
    </xf>
    <xf numFmtId="0" fontId="54" fillId="0" borderId="24" xfId="0" applyFont="1" applyBorder="1" applyAlignment="1">
      <alignment horizontal="left" vertical="center" wrapText="1" indent="1"/>
    </xf>
    <xf numFmtId="3" fontId="54" fillId="0" borderId="19" xfId="0" applyNumberFormat="1" applyFont="1" applyBorder="1" applyAlignment="1">
      <alignment horizontal="right" vertical="center" wrapText="1"/>
    </xf>
    <xf numFmtId="0" fontId="56" fillId="0" borderId="5" xfId="0" applyFont="1" applyBorder="1" applyAlignment="1">
      <alignment horizontal="left" vertical="center" wrapText="1" indent="2"/>
    </xf>
    <xf numFmtId="3" fontId="56" fillId="0" borderId="1" xfId="0" applyNumberFormat="1" applyFont="1" applyBorder="1" applyAlignment="1">
      <alignment horizontal="right" vertical="center" wrapText="1"/>
    </xf>
    <xf numFmtId="3" fontId="56" fillId="0" borderId="6" xfId="0" applyNumberFormat="1" applyFont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56" fillId="0" borderId="5" xfId="0" applyFont="1" applyBorder="1" applyAlignment="1">
      <alignment horizontal="left" vertical="center" wrapText="1" indent="5"/>
    </xf>
    <xf numFmtId="0" fontId="41" fillId="0" borderId="3" xfId="0" applyFont="1" applyBorder="1" applyAlignment="1">
      <alignment vertical="center" wrapText="1"/>
    </xf>
    <xf numFmtId="3" fontId="56" fillId="0" borderId="11" xfId="0" applyNumberFormat="1" applyFont="1" applyBorder="1" applyAlignment="1">
      <alignment horizontal="right" vertical="center" wrapText="1"/>
    </xf>
    <xf numFmtId="0" fontId="41" fillId="0" borderId="10" xfId="0" applyFont="1" applyBorder="1" applyAlignment="1">
      <alignment vertical="center" wrapText="1"/>
    </xf>
    <xf numFmtId="3" fontId="56" fillId="0" borderId="12" xfId="0" applyNumberFormat="1" applyFont="1" applyBorder="1" applyAlignment="1">
      <alignment horizontal="right" vertical="center" wrapText="1"/>
    </xf>
    <xf numFmtId="0" fontId="55" fillId="0" borderId="2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vertical="center" wrapText="1"/>
    </xf>
    <xf numFmtId="3" fontId="54" fillId="0" borderId="39" xfId="0" applyNumberFormat="1" applyFont="1" applyBorder="1" applyAlignment="1">
      <alignment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/>
    <xf numFmtId="0" fontId="58" fillId="0" borderId="0" xfId="0" applyFont="1"/>
    <xf numFmtId="0" fontId="58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11" xfId="0" applyNumberFormat="1" applyFont="1" applyBorder="1" applyAlignment="1">
      <alignment vertical="center"/>
    </xf>
    <xf numFmtId="38" fontId="34" fillId="0" borderId="0" xfId="2" applyNumberFormat="1" applyFont="1" applyAlignment="1">
      <alignment horizontal="left" vertical="center" wrapText="1"/>
    </xf>
    <xf numFmtId="3" fontId="33" fillId="0" borderId="0" xfId="0" applyNumberFormat="1" applyFont="1" applyAlignment="1">
      <alignment vertical="center" wrapText="1"/>
    </xf>
    <xf numFmtId="3" fontId="34" fillId="0" borderId="34" xfId="0" applyNumberFormat="1" applyFont="1" applyBorder="1" applyAlignment="1">
      <alignment vertical="center" wrapText="1"/>
    </xf>
    <xf numFmtId="3" fontId="34" fillId="0" borderId="30" xfId="0" applyNumberFormat="1" applyFont="1" applyBorder="1" applyAlignment="1">
      <alignment vertical="center" wrapText="1"/>
    </xf>
    <xf numFmtId="3" fontId="34" fillId="0" borderId="35" xfId="0" applyNumberFormat="1" applyFont="1" applyBorder="1" applyAlignment="1">
      <alignment vertical="center" wrapText="1"/>
    </xf>
    <xf numFmtId="3" fontId="49" fillId="0" borderId="19" xfId="10" applyNumberFormat="1" applyFont="1" applyBorder="1"/>
    <xf numFmtId="3" fontId="46" fillId="0" borderId="24" xfId="10" applyNumberFormat="1" applyFont="1" applyBorder="1" applyAlignment="1">
      <alignment horizontal="center" vertical="center" wrapText="1"/>
    </xf>
    <xf numFmtId="3" fontId="48" fillId="5" borderId="5" xfId="10" applyNumberFormat="1" applyFont="1" applyFill="1" applyBorder="1" applyAlignment="1">
      <alignment vertical="center"/>
    </xf>
    <xf numFmtId="3" fontId="48" fillId="5" borderId="6" xfId="10" applyNumberFormat="1" applyFont="1" applyFill="1" applyBorder="1" applyAlignment="1">
      <alignment vertical="center"/>
    </xf>
    <xf numFmtId="3" fontId="46" fillId="0" borderId="5" xfId="10" applyNumberFormat="1" applyFont="1" applyBorder="1"/>
    <xf numFmtId="3" fontId="46" fillId="0" borderId="6" xfId="10" applyNumberFormat="1" applyFont="1" applyBorder="1"/>
    <xf numFmtId="3" fontId="48" fillId="0" borderId="5" xfId="10" applyNumberFormat="1" applyFont="1" applyBorder="1"/>
    <xf numFmtId="3" fontId="39" fillId="0" borderId="78" xfId="10" applyNumberFormat="1" applyFont="1" applyBorder="1"/>
    <xf numFmtId="3" fontId="48" fillId="5" borderId="24" xfId="10" applyNumberFormat="1" applyFont="1" applyFill="1" applyBorder="1" applyAlignment="1">
      <alignment vertical="center"/>
    </xf>
    <xf numFmtId="3" fontId="48" fillId="5" borderId="23" xfId="10" applyNumberFormat="1" applyFont="1" applyFill="1" applyBorder="1" applyAlignment="1">
      <alignment vertical="center"/>
    </xf>
    <xf numFmtId="3" fontId="46" fillId="0" borderId="23" xfId="10" applyNumberFormat="1" applyFont="1" applyBorder="1"/>
    <xf numFmtId="3" fontId="39" fillId="0" borderId="5" xfId="10" applyNumberFormat="1" applyFont="1" applyBorder="1"/>
    <xf numFmtId="3" fontId="39" fillId="0" borderId="6" xfId="10" applyNumberFormat="1" applyFont="1" applyBorder="1"/>
    <xf numFmtId="3" fontId="46" fillId="0" borderId="7" xfId="10" applyNumberFormat="1" applyFont="1" applyBorder="1"/>
    <xf numFmtId="3" fontId="46" fillId="0" borderId="9" xfId="10" applyNumberFormat="1" applyFont="1" applyBorder="1"/>
    <xf numFmtId="3" fontId="46" fillId="0" borderId="5" xfId="10" applyNumberFormat="1" applyFont="1" applyBorder="1" applyAlignment="1">
      <alignment horizontal="center" vertical="center" wrapText="1"/>
    </xf>
    <xf numFmtId="3" fontId="48" fillId="0" borderId="23" xfId="10" applyNumberFormat="1" applyFont="1" applyBorder="1"/>
    <xf numFmtId="3" fontId="49" fillId="0" borderId="5" xfId="10" applyNumberFormat="1" applyFont="1" applyBorder="1"/>
    <xf numFmtId="3" fontId="39" fillId="0" borderId="24" xfId="10" applyNumberFormat="1" applyFont="1" applyBorder="1"/>
    <xf numFmtId="3" fontId="39" fillId="0" borderId="23" xfId="10" applyNumberFormat="1" applyFont="1" applyBorder="1"/>
    <xf numFmtId="3" fontId="48" fillId="0" borderId="24" xfId="10" applyNumberFormat="1" applyFont="1" applyBorder="1"/>
    <xf numFmtId="0" fontId="27" fillId="6" borderId="7" xfId="10" applyFont="1" applyFill="1" applyBorder="1" applyAlignment="1">
      <alignment horizontal="left" indent="1"/>
    </xf>
    <xf numFmtId="3" fontId="48" fillId="6" borderId="8" xfId="10" applyNumberFormat="1" applyFont="1" applyFill="1" applyBorder="1"/>
    <xf numFmtId="3" fontId="48" fillId="6" borderId="7" xfId="10" applyNumberFormat="1" applyFont="1" applyFill="1" applyBorder="1"/>
    <xf numFmtId="3" fontId="48" fillId="6" borderId="9" xfId="10" applyNumberFormat="1" applyFont="1" applyFill="1" applyBorder="1"/>
    <xf numFmtId="0" fontId="27" fillId="6" borderId="69" xfId="10" applyFont="1" applyFill="1" applyBorder="1"/>
    <xf numFmtId="3" fontId="39" fillId="6" borderId="8" xfId="10" applyNumberFormat="1" applyFont="1" applyFill="1" applyBorder="1"/>
    <xf numFmtId="3" fontId="39" fillId="6" borderId="7" xfId="10" applyNumberFormat="1" applyFont="1" applyFill="1" applyBorder="1"/>
    <xf numFmtId="3" fontId="39" fillId="6" borderId="9" xfId="10" applyNumberFormat="1" applyFont="1" applyFill="1" applyBorder="1"/>
    <xf numFmtId="0" fontId="39" fillId="6" borderId="8" xfId="10" applyFont="1" applyFill="1" applyBorder="1"/>
    <xf numFmtId="0" fontId="39" fillId="6" borderId="9" xfId="10" applyFont="1" applyFill="1" applyBorder="1"/>
    <xf numFmtId="3" fontId="46" fillId="0" borderId="24" xfId="10" applyNumberFormat="1" applyFont="1" applyBorder="1"/>
    <xf numFmtId="49" fontId="39" fillId="0" borderId="16" xfId="10" applyNumberFormat="1" applyFont="1" applyBorder="1"/>
    <xf numFmtId="0" fontId="29" fillId="0" borderId="93" xfId="9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3" fontId="42" fillId="0" borderId="6" xfId="2" applyNumberFormat="1" applyFont="1" applyBorder="1" applyAlignment="1">
      <alignment wrapText="1"/>
    </xf>
    <xf numFmtId="3" fontId="34" fillId="0" borderId="6" xfId="2" applyNumberFormat="1" applyFont="1" applyBorder="1" applyAlignment="1">
      <alignment wrapText="1"/>
    </xf>
    <xf numFmtId="3" fontId="42" fillId="0" borderId="6" xfId="2" quotePrefix="1" applyNumberFormat="1" applyFont="1" applyBorder="1" applyAlignment="1" applyProtection="1">
      <alignment wrapText="1"/>
      <protection locked="0"/>
    </xf>
    <xf numFmtId="49" fontId="39" fillId="0" borderId="94" xfId="10" applyNumberFormat="1" applyFont="1" applyBorder="1"/>
    <xf numFmtId="3" fontId="39" fillId="0" borderId="16" xfId="10" applyNumberFormat="1" applyFont="1" applyBorder="1"/>
    <xf numFmtId="49" fontId="48" fillId="0" borderId="17" xfId="10" applyNumberFormat="1" applyFont="1" applyBorder="1"/>
    <xf numFmtId="0" fontId="39" fillId="0" borderId="16" xfId="10" applyFont="1" applyBorder="1"/>
    <xf numFmtId="49" fontId="39" fillId="0" borderId="95" xfId="10" applyNumberFormat="1" applyFont="1" applyBorder="1"/>
    <xf numFmtId="3" fontId="39" fillId="0" borderId="92" xfId="10" applyNumberFormat="1" applyFont="1" applyBorder="1"/>
    <xf numFmtId="0" fontId="58" fillId="0" borderId="1" xfId="0" applyFont="1" applyBorder="1"/>
    <xf numFmtId="0" fontId="58" fillId="0" borderId="5" xfId="0" applyFont="1" applyBorder="1"/>
    <xf numFmtId="0" fontId="58" fillId="0" borderId="7" xfId="0" applyFont="1" applyBorder="1"/>
    <xf numFmtId="0" fontId="58" fillId="0" borderId="8" xfId="0" applyFont="1" applyBorder="1"/>
    <xf numFmtId="0" fontId="57" fillId="0" borderId="18" xfId="0" applyFont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57" fillId="0" borderId="24" xfId="0" applyFont="1" applyBorder="1"/>
    <xf numFmtId="0" fontId="57" fillId="0" borderId="19" xfId="0" applyFont="1" applyBorder="1"/>
    <xf numFmtId="0" fontId="57" fillId="0" borderId="13" xfId="0" applyFont="1" applyBorder="1"/>
    <xf numFmtId="0" fontId="57" fillId="0" borderId="14" xfId="0" applyFont="1" applyBorder="1"/>
    <xf numFmtId="3" fontId="22" fillId="0" borderId="0" xfId="10" applyNumberFormat="1" applyFont="1"/>
    <xf numFmtId="0" fontId="29" fillId="0" borderId="0" xfId="0" applyFont="1"/>
    <xf numFmtId="0" fontId="29" fillId="0" borderId="0" xfId="7" applyFont="1"/>
    <xf numFmtId="3" fontId="60" fillId="0" borderId="0" xfId="8" applyNumberFormat="1" applyFont="1" applyAlignment="1">
      <alignment horizontal="right"/>
    </xf>
    <xf numFmtId="0" fontId="29" fillId="0" borderId="0" xfId="7" applyFont="1" applyAlignment="1">
      <alignment horizontal="left"/>
    </xf>
    <xf numFmtId="0" fontId="61" fillId="0" borderId="0" xfId="7" applyFont="1" applyAlignment="1">
      <alignment horizontal="center"/>
    </xf>
    <xf numFmtId="0" fontId="60" fillId="0" borderId="0" xfId="7" applyFont="1" applyAlignment="1">
      <alignment horizontal="right"/>
    </xf>
    <xf numFmtId="3" fontId="29" fillId="0" borderId="0" xfId="7" applyNumberFormat="1" applyFont="1" applyAlignment="1">
      <alignment horizontal="right"/>
    </xf>
    <xf numFmtId="3" fontId="29" fillId="0" borderId="0" xfId="0" applyNumberFormat="1" applyFont="1"/>
    <xf numFmtId="0" fontId="29" fillId="0" borderId="1" xfId="7" applyFont="1" applyBorder="1" applyAlignment="1">
      <alignment horizontal="left"/>
    </xf>
    <xf numFmtId="0" fontId="54" fillId="0" borderId="1" xfId="0" applyFont="1" applyBorder="1" applyAlignment="1">
      <alignment horizontal="left" vertical="center" wrapText="1" indent="1"/>
    </xf>
    <xf numFmtId="3" fontId="29" fillId="0" borderId="1" xfId="7" applyNumberFormat="1" applyFont="1" applyBorder="1" applyAlignment="1">
      <alignment horizontal="right"/>
    </xf>
    <xf numFmtId="0" fontId="29" fillId="0" borderId="14" xfId="7" applyFont="1" applyBorder="1" applyAlignment="1">
      <alignment horizontal="center"/>
    </xf>
    <xf numFmtId="0" fontId="27" fillId="0" borderId="15" xfId="7" applyFont="1" applyBorder="1" applyAlignment="1">
      <alignment horizontal="center"/>
    </xf>
    <xf numFmtId="0" fontId="27" fillId="0" borderId="5" xfId="7" applyFont="1" applyBorder="1" applyAlignment="1">
      <alignment horizontal="left"/>
    </xf>
    <xf numFmtId="0" fontId="29" fillId="0" borderId="6" xfId="7" applyFont="1" applyBorder="1" applyAlignment="1">
      <alignment horizontal="left"/>
    </xf>
    <xf numFmtId="3" fontId="27" fillId="0" borderId="5" xfId="7" applyNumberFormat="1" applyFont="1" applyBorder="1" applyAlignment="1">
      <alignment horizontal="center"/>
    </xf>
    <xf numFmtId="3" fontId="27" fillId="0" borderId="6" xfId="7" applyNumberFormat="1" applyFont="1" applyBorder="1" applyAlignment="1">
      <alignment horizontal="right"/>
    </xf>
    <xf numFmtId="0" fontId="27" fillId="0" borderId="5" xfId="7" applyFont="1" applyBorder="1" applyAlignment="1">
      <alignment horizontal="center"/>
    </xf>
    <xf numFmtId="0" fontId="54" fillId="0" borderId="1" xfId="0" applyFont="1" applyBorder="1" applyAlignment="1">
      <alignment horizontal="left" vertical="center" wrapText="1"/>
    </xf>
    <xf numFmtId="3" fontId="29" fillId="0" borderId="1" xfId="7" applyNumberFormat="1" applyFont="1" applyBorder="1"/>
    <xf numFmtId="3" fontId="27" fillId="0" borderId="0" xfId="7" applyNumberFormat="1" applyFont="1" applyAlignment="1">
      <alignment horizontal="right"/>
    </xf>
    <xf numFmtId="0" fontId="29" fillId="0" borderId="5" xfId="7" applyFont="1" applyBorder="1" applyAlignment="1">
      <alignment horizontal="center"/>
    </xf>
    <xf numFmtId="0" fontId="27" fillId="0" borderId="0" xfId="7" applyFont="1" applyAlignment="1">
      <alignment horizontal="right"/>
    </xf>
    <xf numFmtId="0" fontId="27" fillId="0" borderId="0" xfId="7" applyFont="1"/>
    <xf numFmtId="0" fontId="29" fillId="0" borderId="1" xfId="0" applyFont="1" applyBorder="1" applyAlignment="1">
      <alignment horizontal="left"/>
    </xf>
    <xf numFmtId="3" fontId="29" fillId="0" borderId="1" xfId="0" applyNumberFormat="1" applyFont="1" applyBorder="1"/>
    <xf numFmtId="0" fontId="27" fillId="6" borderId="7" xfId="7" applyFont="1" applyFill="1" applyBorder="1" applyAlignment="1">
      <alignment horizontal="right"/>
    </xf>
    <xf numFmtId="0" fontId="27" fillId="6" borderId="8" xfId="7" applyFont="1" applyFill="1" applyBorder="1"/>
    <xf numFmtId="3" fontId="27" fillId="6" borderId="8" xfId="7" applyNumberFormat="1" applyFont="1" applyFill="1" applyBorder="1" applyAlignment="1">
      <alignment horizontal="right"/>
    </xf>
    <xf numFmtId="3" fontId="27" fillId="6" borderId="9" xfId="7" applyNumberFormat="1" applyFont="1" applyFill="1" applyBorder="1" applyAlignment="1">
      <alignment horizontal="right"/>
    </xf>
    <xf numFmtId="3" fontId="29" fillId="0" borderId="14" xfId="7" applyNumberFormat="1" applyFont="1" applyBorder="1" applyAlignment="1">
      <alignment horizontal="center"/>
    </xf>
    <xf numFmtId="3" fontId="29" fillId="0" borderId="15" xfId="7" applyNumberFormat="1" applyFont="1" applyBorder="1" applyAlignment="1">
      <alignment horizontal="center"/>
    </xf>
    <xf numFmtId="0" fontId="29" fillId="0" borderId="5" xfId="0" applyFont="1" applyBorder="1"/>
    <xf numFmtId="3" fontId="29" fillId="0" borderId="6" xfId="7" applyNumberFormat="1" applyFont="1" applyBorder="1" applyAlignment="1">
      <alignment horizontal="right"/>
    </xf>
    <xf numFmtId="0" fontId="29" fillId="0" borderId="5" xfId="0" applyFont="1" applyBorder="1" applyAlignment="1">
      <alignment horizontal="left"/>
    </xf>
    <xf numFmtId="3" fontId="29" fillId="0" borderId="6" xfId="0" applyNumberFormat="1" applyFont="1" applyBorder="1"/>
    <xf numFmtId="0" fontId="29" fillId="0" borderId="7" xfId="0" applyFont="1" applyBorder="1"/>
    <xf numFmtId="0" fontId="29" fillId="0" borderId="8" xfId="0" applyFont="1" applyBorder="1"/>
    <xf numFmtId="0" fontId="29" fillId="0" borderId="8" xfId="0" applyFont="1" applyBorder="1" applyAlignment="1">
      <alignment horizontal="center"/>
    </xf>
    <xf numFmtId="0" fontId="34" fillId="0" borderId="2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 indent="2"/>
    </xf>
    <xf numFmtId="3" fontId="34" fillId="0" borderId="18" xfId="2" applyNumberFormat="1" applyFont="1" applyBorder="1" applyAlignment="1">
      <alignment wrapText="1"/>
    </xf>
    <xf numFmtId="3" fontId="34" fillId="0" borderId="25" xfId="2" applyNumberFormat="1" applyFont="1" applyBorder="1" applyAlignment="1">
      <alignment wrapText="1"/>
    </xf>
    <xf numFmtId="0" fontId="36" fillId="0" borderId="0" xfId="0" applyFont="1"/>
    <xf numFmtId="3" fontId="36" fillId="0" borderId="18" xfId="6" applyNumberFormat="1" applyFont="1" applyBorder="1" applyAlignment="1">
      <alignment horizontal="right"/>
    </xf>
    <xf numFmtId="0" fontId="58" fillId="0" borderId="22" xfId="0" applyFont="1" applyBorder="1"/>
    <xf numFmtId="3" fontId="33" fillId="0" borderId="18" xfId="6" applyNumberFormat="1" applyFont="1" applyBorder="1" applyAlignment="1">
      <alignment horizontal="right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 wrapText="1" indent="2"/>
    </xf>
    <xf numFmtId="38" fontId="33" fillId="0" borderId="8" xfId="2" applyNumberFormat="1" applyFont="1" applyBorder="1" applyAlignment="1">
      <alignment vertical="center" wrapText="1"/>
    </xf>
    <xf numFmtId="38" fontId="34" fillId="0" borderId="9" xfId="2" applyNumberFormat="1" applyFont="1" applyBorder="1" applyAlignment="1">
      <alignment vertical="center" wrapText="1"/>
    </xf>
    <xf numFmtId="49" fontId="58" fillId="0" borderId="0" xfId="0" applyNumberFormat="1" applyFont="1"/>
    <xf numFmtId="38" fontId="10" fillId="0" borderId="1" xfId="0" applyNumberFormat="1" applyFont="1" applyBorder="1" applyAlignment="1">
      <alignment vertical="center" wrapText="1"/>
    </xf>
    <xf numFmtId="38" fontId="11" fillId="0" borderId="1" xfId="0" applyNumberFormat="1" applyFont="1" applyBorder="1" applyAlignment="1" applyProtection="1">
      <alignment vertical="center" wrapText="1"/>
      <protection locked="0"/>
    </xf>
    <xf numFmtId="3" fontId="64" fillId="0" borderId="1" xfId="0" applyNumberFormat="1" applyFont="1" applyBorder="1" applyAlignment="1" applyProtection="1">
      <alignment horizontal="right" vertical="center" wrapText="1"/>
      <protection locked="0"/>
    </xf>
    <xf numFmtId="0" fontId="58" fillId="0" borderId="0" xfId="12" applyFont="1" applyAlignment="1">
      <alignment horizontal="center"/>
    </xf>
    <xf numFmtId="0" fontId="58" fillId="0" borderId="0" xfId="12" applyFont="1"/>
    <xf numFmtId="0" fontId="34" fillId="0" borderId="0" xfId="12" applyFont="1" applyAlignment="1">
      <alignment horizontal="center"/>
    </xf>
    <xf numFmtId="0" fontId="34" fillId="0" borderId="0" xfId="12" applyFont="1" applyAlignment="1" applyProtection="1">
      <alignment horizontal="center" wrapText="1"/>
      <protection locked="0"/>
    </xf>
    <xf numFmtId="0" fontId="34" fillId="0" borderId="0" xfId="12" applyFont="1" applyAlignment="1">
      <alignment horizontal="right"/>
    </xf>
    <xf numFmtId="0" fontId="34" fillId="0" borderId="13" xfId="12" applyFont="1" applyBorder="1" applyAlignment="1">
      <alignment horizontal="center"/>
    </xf>
    <xf numFmtId="0" fontId="33" fillId="0" borderId="15" xfId="12" applyFont="1" applyBorder="1" applyAlignment="1">
      <alignment horizontal="center"/>
    </xf>
    <xf numFmtId="0" fontId="34" fillId="0" borderId="5" xfId="12" applyFont="1" applyBorder="1" applyAlignment="1">
      <alignment horizontal="center"/>
    </xf>
    <xf numFmtId="0" fontId="33" fillId="0" borderId="6" xfId="12" applyFont="1" applyBorder="1" applyAlignment="1">
      <alignment horizontal="center" vertical="center" wrapText="1"/>
    </xf>
    <xf numFmtId="0" fontId="34" fillId="0" borderId="1" xfId="12" applyFont="1" applyBorder="1"/>
    <xf numFmtId="0" fontId="33" fillId="0" borderId="1" xfId="12" applyFont="1" applyBorder="1" applyAlignment="1" applyProtection="1">
      <alignment horizontal="center" vertical="center"/>
      <protection locked="0"/>
    </xf>
    <xf numFmtId="0" fontId="33" fillId="0" borderId="6" xfId="12" applyFont="1" applyBorder="1" applyAlignment="1">
      <alignment horizontal="center" vertical="center"/>
    </xf>
    <xf numFmtId="0" fontId="34" fillId="0" borderId="1" xfId="12" applyFont="1" applyBorder="1" applyAlignment="1" applyProtection="1">
      <alignment horizontal="left" vertical="center"/>
      <protection locked="0"/>
    </xf>
    <xf numFmtId="3" fontId="34" fillId="0" borderId="1" xfId="12" applyNumberFormat="1" applyFont="1" applyBorder="1" applyAlignment="1">
      <alignment horizontal="right" vertical="center"/>
    </xf>
    <xf numFmtId="3" fontId="34" fillId="0" borderId="6" xfId="12" applyNumberFormat="1" applyFont="1" applyBorder="1" applyAlignment="1">
      <alignment horizontal="right" vertical="center"/>
    </xf>
    <xf numFmtId="0" fontId="34" fillId="0" borderId="1" xfId="12" applyFont="1" applyBorder="1" applyAlignment="1">
      <alignment wrapText="1" shrinkToFit="1"/>
    </xf>
    <xf numFmtId="0" fontId="34" fillId="0" borderId="1" xfId="12" applyFont="1" applyBorder="1" applyAlignment="1" applyProtection="1">
      <alignment horizontal="left" vertical="center" wrapText="1"/>
      <protection locked="0"/>
    </xf>
    <xf numFmtId="0" fontId="37" fillId="0" borderId="1" xfId="12" applyFont="1" applyBorder="1" applyAlignment="1">
      <alignment wrapText="1"/>
    </xf>
    <xf numFmtId="0" fontId="34" fillId="0" borderId="0" xfId="12" applyFont="1"/>
    <xf numFmtId="3" fontId="34" fillId="0" borderId="21" xfId="12" applyNumberFormat="1" applyFont="1" applyBorder="1" applyAlignment="1">
      <alignment horizontal="right" vertical="center"/>
    </xf>
    <xf numFmtId="0" fontId="33" fillId="0" borderId="1" xfId="12" applyFont="1" applyBorder="1"/>
    <xf numFmtId="0" fontId="34" fillId="0" borderId="22" xfId="12" applyFont="1" applyBorder="1" applyAlignment="1">
      <alignment horizontal="center"/>
    </xf>
    <xf numFmtId="0" fontId="34" fillId="0" borderId="0" xfId="12" applyFont="1" applyAlignment="1">
      <alignment vertical="center" wrapText="1"/>
    </xf>
    <xf numFmtId="0" fontId="34" fillId="0" borderId="0" xfId="12" applyFont="1" applyAlignment="1">
      <alignment wrapText="1"/>
    </xf>
    <xf numFmtId="0" fontId="33" fillId="0" borderId="0" xfId="12" applyFont="1" applyAlignment="1">
      <alignment horizontal="center" wrapText="1"/>
    </xf>
    <xf numFmtId="0" fontId="34" fillId="0" borderId="0" xfId="12" applyFont="1" applyAlignment="1" applyProtection="1">
      <alignment horizontal="right"/>
      <protection locked="0"/>
    </xf>
    <xf numFmtId="0" fontId="33" fillId="0" borderId="13" xfId="12" applyFont="1" applyBorder="1" applyAlignment="1">
      <alignment horizontal="center"/>
    </xf>
    <xf numFmtId="0" fontId="34" fillId="0" borderId="5" xfId="12" applyFont="1" applyBorder="1"/>
    <xf numFmtId="0" fontId="38" fillId="0" borderId="1" xfId="12" applyFont="1" applyBorder="1" applyAlignment="1">
      <alignment wrapText="1"/>
    </xf>
    <xf numFmtId="0" fontId="40" fillId="0" borderId="18" xfId="12" applyFont="1" applyBorder="1"/>
    <xf numFmtId="0" fontId="36" fillId="0" borderId="0" xfId="12" applyFont="1"/>
    <xf numFmtId="0" fontId="33" fillId="0" borderId="72" xfId="12" applyFont="1" applyBorder="1"/>
    <xf numFmtId="0" fontId="33" fillId="0" borderId="19" xfId="12" applyFont="1" applyBorder="1"/>
    <xf numFmtId="0" fontId="33" fillId="6" borderId="8" xfId="12" applyFont="1" applyFill="1" applyBorder="1"/>
    <xf numFmtId="3" fontId="34" fillId="0" borderId="0" xfId="12" applyNumberFormat="1" applyFont="1"/>
    <xf numFmtId="3" fontId="45" fillId="0" borderId="0" xfId="12" applyNumberFormat="1" applyFont="1"/>
    <xf numFmtId="0" fontId="33" fillId="0" borderId="0" xfId="12" applyFont="1" applyAlignment="1" applyProtection="1">
      <alignment horizontal="center" vertical="center"/>
      <protection locked="0"/>
    </xf>
    <xf numFmtId="0" fontId="33" fillId="0" borderId="13" xfId="12" applyFont="1" applyBorder="1" applyAlignment="1">
      <alignment horizontal="center" vertical="center" wrapText="1"/>
    </xf>
    <xf numFmtId="0" fontId="33" fillId="0" borderId="79" xfId="12" applyFont="1" applyBorder="1" applyAlignment="1">
      <alignment horizontal="center" vertical="center"/>
    </xf>
    <xf numFmtId="0" fontId="33" fillId="0" borderId="14" xfId="12" applyFont="1" applyBorder="1" applyAlignment="1">
      <alignment horizontal="center" vertical="center" wrapText="1"/>
    </xf>
    <xf numFmtId="0" fontId="33" fillId="0" borderId="15" xfId="12" applyFont="1" applyBorder="1" applyAlignment="1">
      <alignment horizontal="center" vertical="center" wrapText="1"/>
    </xf>
    <xf numFmtId="0" fontId="33" fillId="0" borderId="18" xfId="12" applyFont="1" applyBorder="1" applyAlignment="1" applyProtection="1">
      <alignment horizontal="center" vertical="center" wrapText="1"/>
      <protection locked="0"/>
    </xf>
    <xf numFmtId="0" fontId="33" fillId="0" borderId="18" xfId="12" applyFont="1" applyBorder="1" applyAlignment="1">
      <alignment horizontal="center" vertical="center"/>
    </xf>
    <xf numFmtId="0" fontId="33" fillId="0" borderId="25" xfId="12" applyFont="1" applyBorder="1" applyAlignment="1">
      <alignment horizontal="center"/>
    </xf>
    <xf numFmtId="0" fontId="43" fillId="0" borderId="14" xfId="12" applyFont="1" applyBorder="1" applyAlignment="1" applyProtection="1">
      <alignment vertical="center" wrapText="1"/>
      <protection locked="0"/>
    </xf>
    <xf numFmtId="167" fontId="37" fillId="0" borderId="14" xfId="13" applyNumberFormat="1" applyFont="1" applyBorder="1" applyAlignment="1">
      <alignment horizontal="right"/>
    </xf>
    <xf numFmtId="167" fontId="37" fillId="0" borderId="15" xfId="13" applyNumberFormat="1" applyFont="1" applyBorder="1" applyAlignment="1">
      <alignment horizontal="right"/>
    </xf>
    <xf numFmtId="0" fontId="36" fillId="0" borderId="24" xfId="12" applyFont="1" applyBorder="1" applyAlignment="1">
      <alignment horizontal="center"/>
    </xf>
    <xf numFmtId="0" fontId="42" fillId="0" borderId="1" xfId="12" applyFont="1" applyBorder="1" applyAlignment="1" applyProtection="1">
      <alignment horizontal="left" vertical="center" wrapText="1" indent="1"/>
      <protection locked="0"/>
    </xf>
    <xf numFmtId="3" fontId="36" fillId="0" borderId="0" xfId="12" applyNumberFormat="1" applyFont="1"/>
    <xf numFmtId="0" fontId="36" fillId="0" borderId="5" xfId="12" applyFont="1" applyBorder="1" applyAlignment="1">
      <alignment horizontal="center"/>
    </xf>
    <xf numFmtId="0" fontId="34" fillId="0" borderId="7" xfId="12" applyFont="1" applyBorder="1" applyAlignment="1">
      <alignment horizontal="center"/>
    </xf>
    <xf numFmtId="0" fontId="34" fillId="0" borderId="80" xfId="12" applyFont="1" applyBorder="1" applyAlignment="1">
      <alignment horizontal="center"/>
    </xf>
    <xf numFmtId="0" fontId="33" fillId="0" borderId="14" xfId="12" applyFont="1" applyBorder="1" applyAlignment="1" applyProtection="1">
      <alignment horizontal="left" vertical="center" wrapText="1"/>
      <protection locked="0"/>
    </xf>
    <xf numFmtId="3" fontId="34" fillId="0" borderId="14" xfId="12" applyNumberFormat="1" applyFont="1" applyBorder="1" applyAlignment="1">
      <alignment horizontal="right" vertical="center"/>
    </xf>
    <xf numFmtId="0" fontId="34" fillId="0" borderId="1" xfId="12" applyFont="1" applyBorder="1" applyAlignment="1">
      <alignment horizontal="left" indent="1"/>
    </xf>
    <xf numFmtId="0" fontId="34" fillId="0" borderId="1" xfId="12" applyFont="1" applyBorder="1" applyAlignment="1" applyProtection="1">
      <alignment horizontal="left" vertical="center" wrapText="1" indent="1"/>
      <protection locked="0"/>
    </xf>
    <xf numFmtId="0" fontId="33" fillId="0" borderId="8" xfId="12" applyFont="1" applyBorder="1" applyAlignment="1" applyProtection="1">
      <alignment horizontal="left" vertical="center" wrapText="1"/>
      <protection locked="0"/>
    </xf>
    <xf numFmtId="3" fontId="33" fillId="0" borderId="8" xfId="12" applyNumberFormat="1" applyFont="1" applyBorder="1" applyAlignment="1">
      <alignment horizontal="right" vertical="center"/>
    </xf>
    <xf numFmtId="0" fontId="34" fillId="0" borderId="77" xfId="12" applyFont="1" applyBorder="1" applyAlignment="1" applyProtection="1">
      <alignment horizontal="left" vertical="center" wrapText="1"/>
      <protection locked="0"/>
    </xf>
    <xf numFmtId="3" fontId="34" fillId="0" borderId="77" xfId="12" applyNumberFormat="1" applyFont="1" applyBorder="1" applyAlignment="1">
      <alignment horizontal="right" vertical="center"/>
    </xf>
    <xf numFmtId="0" fontId="34" fillId="0" borderId="24" xfId="12" applyFont="1" applyBorder="1" applyAlignment="1">
      <alignment horizontal="center"/>
    </xf>
    <xf numFmtId="0" fontId="34" fillId="0" borderId="19" xfId="12" applyFont="1" applyBorder="1" applyAlignment="1" applyProtection="1">
      <alignment horizontal="left" vertical="center" wrapText="1" indent="1"/>
      <protection locked="0"/>
    </xf>
    <xf numFmtId="3" fontId="34" fillId="0" borderId="19" xfId="12" applyNumberFormat="1" applyFont="1" applyBorder="1" applyAlignment="1">
      <alignment horizontal="right" vertical="center"/>
    </xf>
    <xf numFmtId="0" fontId="36" fillId="0" borderId="18" xfId="12" applyFont="1" applyBorder="1" applyAlignment="1" applyProtection="1">
      <alignment horizontal="left" vertical="center" wrapText="1" indent="1"/>
      <protection locked="0"/>
    </xf>
    <xf numFmtId="3" fontId="36" fillId="0" borderId="18" xfId="12" applyNumberFormat="1" applyFont="1" applyBorder="1" applyAlignment="1">
      <alignment horizontal="right" vertical="center"/>
    </xf>
    <xf numFmtId="0" fontId="34" fillId="0" borderId="19" xfId="12" applyFont="1" applyBorder="1"/>
    <xf numFmtId="0" fontId="33" fillId="0" borderId="0" xfId="12" applyFont="1" applyAlignment="1" applyProtection="1">
      <alignment horizontal="center"/>
      <protection locked="0"/>
    </xf>
    <xf numFmtId="38" fontId="34" fillId="0" borderId="0" xfId="13" applyNumberFormat="1" applyFont="1" applyAlignment="1">
      <alignment vertical="center" wrapText="1"/>
    </xf>
    <xf numFmtId="0" fontId="34" fillId="0" borderId="13" xfId="12" applyFont="1" applyBorder="1" applyAlignment="1">
      <alignment vertical="center" wrapText="1"/>
    </xf>
    <xf numFmtId="0" fontId="33" fillId="0" borderId="14" xfId="12" applyFont="1" applyBorder="1" applyAlignment="1">
      <alignment horizontal="centerContinuous" vertical="center" wrapText="1"/>
    </xf>
    <xf numFmtId="38" fontId="33" fillId="0" borderId="15" xfId="13" applyNumberFormat="1" applyFont="1" applyBorder="1" applyAlignment="1">
      <alignment horizontal="center" vertical="center" wrapText="1"/>
    </xf>
    <xf numFmtId="0" fontId="33" fillId="6" borderId="5" xfId="12" applyFont="1" applyFill="1" applyBorder="1" applyAlignment="1">
      <alignment horizontal="center" vertical="center" wrapText="1"/>
    </xf>
    <xf numFmtId="0" fontId="33" fillId="6" borderId="1" xfId="12" applyFont="1" applyFill="1" applyBorder="1" applyAlignment="1">
      <alignment horizontal="left" vertical="center" wrapText="1"/>
    </xf>
    <xf numFmtId="3" fontId="33" fillId="6" borderId="6" xfId="13" applyNumberFormat="1" applyFont="1" applyFill="1" applyBorder="1" applyAlignment="1">
      <alignment wrapText="1"/>
    </xf>
    <xf numFmtId="0" fontId="40" fillId="0" borderId="78" xfId="12" applyFont="1" applyBorder="1" applyAlignment="1">
      <alignment horizontal="center" vertical="center" wrapText="1"/>
    </xf>
    <xf numFmtId="0" fontId="40" fillId="0" borderId="72" xfId="12" applyFont="1" applyBorder="1" applyAlignment="1">
      <alignment horizontal="left" vertical="center" wrapText="1"/>
    </xf>
    <xf numFmtId="3" fontId="40" fillId="0" borderId="71" xfId="13" applyNumberFormat="1" applyFont="1" applyBorder="1" applyAlignment="1">
      <alignment wrapText="1"/>
    </xf>
    <xf numFmtId="0" fontId="40" fillId="0" borderId="24" xfId="12" applyFont="1" applyBorder="1" applyAlignment="1">
      <alignment horizontal="center" vertical="center" wrapText="1"/>
    </xf>
    <xf numFmtId="0" fontId="40" fillId="0" borderId="19" xfId="12" applyFont="1" applyBorder="1" applyAlignment="1">
      <alignment horizontal="left" vertical="center" wrapText="1"/>
    </xf>
    <xf numFmtId="3" fontId="40" fillId="0" borderId="23" xfId="13" applyNumberFormat="1" applyFont="1" applyBorder="1" applyAlignment="1">
      <alignment wrapText="1"/>
    </xf>
    <xf numFmtId="0" fontId="36" fillId="0" borderId="19" xfId="12" applyFont="1" applyBorder="1" applyAlignment="1">
      <alignment horizontal="left" vertical="center" wrapText="1" indent="2"/>
    </xf>
    <xf numFmtId="0" fontId="36" fillId="0" borderId="19" xfId="12" applyFont="1" applyBorder="1" applyAlignment="1">
      <alignment horizontal="left" vertical="center" wrapText="1" indent="6"/>
    </xf>
    <xf numFmtId="0" fontId="34" fillId="0" borderId="1" xfId="12" applyFont="1" applyBorder="1" applyAlignment="1">
      <alignment wrapText="1"/>
    </xf>
    <xf numFmtId="0" fontId="40" fillId="0" borderId="18" xfId="6" applyFont="1" applyBorder="1" applyAlignment="1">
      <alignment horizontal="left" wrapText="1" indent="1"/>
    </xf>
    <xf numFmtId="167" fontId="34" fillId="0" borderId="1" xfId="13" applyNumberFormat="1" applyFont="1" applyBorder="1" applyAlignment="1">
      <alignment horizontal="right"/>
    </xf>
    <xf numFmtId="0" fontId="27" fillId="0" borderId="96" xfId="10" applyFont="1" applyBorder="1"/>
    <xf numFmtId="3" fontId="46" fillId="0" borderId="97" xfId="10" applyNumberFormat="1" applyFont="1" applyBorder="1"/>
    <xf numFmtId="0" fontId="29" fillId="0" borderId="69" xfId="10" applyFont="1" applyBorder="1" applyAlignment="1">
      <alignment horizontal="left" indent="4"/>
    </xf>
    <xf numFmtId="3" fontId="39" fillId="0" borderId="8" xfId="10" applyNumberFormat="1" applyFont="1" applyBorder="1"/>
    <xf numFmtId="0" fontId="39" fillId="0" borderId="9" xfId="10" applyFont="1" applyBorder="1"/>
    <xf numFmtId="3" fontId="34" fillId="0" borderId="7" xfId="0" applyNumberFormat="1" applyFont="1" applyBorder="1" applyAlignment="1">
      <alignment vertical="center"/>
    </xf>
    <xf numFmtId="3" fontId="34" fillId="0" borderId="8" xfId="0" applyNumberFormat="1" applyFont="1" applyBorder="1" applyAlignment="1">
      <alignment vertical="center"/>
    </xf>
    <xf numFmtId="3" fontId="34" fillId="0" borderId="9" xfId="0" applyNumberFormat="1" applyFont="1" applyBorder="1" applyAlignment="1">
      <alignment vertical="center"/>
    </xf>
    <xf numFmtId="0" fontId="33" fillId="0" borderId="1" xfId="12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3" fontId="34" fillId="0" borderId="1" xfId="0" applyNumberFormat="1" applyFont="1" applyBorder="1" applyAlignment="1">
      <alignment vertical="center" wrapText="1"/>
    </xf>
    <xf numFmtId="3" fontId="34" fillId="0" borderId="6" xfId="0" applyNumberFormat="1" applyFont="1" applyBorder="1" applyAlignment="1">
      <alignment vertical="center" wrapText="1"/>
    </xf>
    <xf numFmtId="3" fontId="34" fillId="0" borderId="1" xfId="0" applyNumberFormat="1" applyFont="1" applyBorder="1" applyAlignment="1">
      <alignment horizontal="right" vertical="center" wrapText="1"/>
    </xf>
    <xf numFmtId="0" fontId="34" fillId="0" borderId="104" xfId="0" applyFont="1" applyBorder="1" applyAlignment="1" applyProtection="1">
      <alignment horizontal="left" vertical="center" wrapText="1"/>
      <protection locked="0"/>
    </xf>
    <xf numFmtId="3" fontId="34" fillId="0" borderId="5" xfId="0" applyNumberFormat="1" applyFont="1" applyBorder="1" applyAlignment="1">
      <alignment vertical="center" wrapText="1"/>
    </xf>
    <xf numFmtId="38" fontId="34" fillId="0" borderId="98" xfId="2" applyNumberFormat="1" applyFont="1" applyBorder="1" applyAlignment="1">
      <alignment horizontal="left" vertical="center" wrapText="1"/>
    </xf>
    <xf numFmtId="3" fontId="34" fillId="0" borderId="1" xfId="2" applyNumberFormat="1" applyFont="1" applyBorder="1" applyAlignment="1">
      <alignment horizontal="right" vertical="center" wrapText="1"/>
    </xf>
    <xf numFmtId="3" fontId="34" fillId="0" borderId="6" xfId="2" applyNumberFormat="1" applyFont="1" applyBorder="1" applyAlignment="1">
      <alignment horizontal="right" vertical="center" wrapText="1"/>
    </xf>
    <xf numFmtId="0" fontId="42" fillId="0" borderId="19" xfId="12" applyFont="1" applyBorder="1" applyAlignment="1" applyProtection="1">
      <alignment horizontal="left" vertical="center" wrapText="1" indent="1"/>
      <protection locked="0"/>
    </xf>
    <xf numFmtId="167" fontId="37" fillId="0" borderId="19" xfId="13" applyNumberFormat="1" applyFont="1" applyBorder="1" applyAlignment="1">
      <alignment horizontal="right"/>
    </xf>
    <xf numFmtId="0" fontId="34" fillId="0" borderId="18" xfId="6" applyFont="1" applyBorder="1" applyAlignment="1">
      <alignment horizontal="left" wrapText="1" indent="5"/>
    </xf>
    <xf numFmtId="0" fontId="34" fillId="0" borderId="18" xfId="6" applyFont="1" applyBorder="1" applyAlignment="1">
      <alignment horizontal="left" wrapText="1" indent="4"/>
    </xf>
    <xf numFmtId="0" fontId="33" fillId="0" borderId="67" xfId="12" applyFont="1" applyBorder="1" applyAlignment="1">
      <alignment horizontal="center" vertical="center" wrapText="1"/>
    </xf>
    <xf numFmtId="38" fontId="33" fillId="0" borderId="73" xfId="13" applyNumberFormat="1" applyFont="1" applyBorder="1" applyAlignment="1">
      <alignment horizontal="center" vertical="center" wrapText="1"/>
    </xf>
    <xf numFmtId="3" fontId="40" fillId="0" borderId="105" xfId="13" applyNumberFormat="1" applyFont="1" applyBorder="1" applyAlignment="1">
      <alignment wrapText="1"/>
    </xf>
    <xf numFmtId="0" fontId="34" fillId="0" borderId="2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wrapText="1" indent="2"/>
    </xf>
    <xf numFmtId="3" fontId="37" fillId="0" borderId="19" xfId="2" applyNumberFormat="1" applyFont="1" applyBorder="1"/>
    <xf numFmtId="0" fontId="40" fillId="0" borderId="106" xfId="12" applyFont="1" applyBorder="1" applyAlignment="1">
      <alignment horizontal="center" vertical="center" wrapText="1"/>
    </xf>
    <xf numFmtId="0" fontId="40" fillId="0" borderId="97" xfId="12" applyFont="1" applyBorder="1" applyAlignment="1">
      <alignment horizontal="left" vertical="center" wrapText="1"/>
    </xf>
    <xf numFmtId="3" fontId="40" fillId="0" borderId="107" xfId="13" applyNumberFormat="1" applyFont="1" applyBorder="1" applyAlignment="1">
      <alignment wrapText="1"/>
    </xf>
    <xf numFmtId="0" fontId="29" fillId="0" borderId="9" xfId="0" applyFont="1" applyBorder="1" applyAlignment="1">
      <alignment horizontal="center"/>
    </xf>
    <xf numFmtId="3" fontId="46" fillId="0" borderId="107" xfId="10" applyNumberFormat="1" applyFont="1" applyBorder="1"/>
    <xf numFmtId="0" fontId="33" fillId="0" borderId="18" xfId="12" applyFont="1" applyBorder="1"/>
    <xf numFmtId="0" fontId="34" fillId="0" borderId="18" xfId="6" applyFont="1" applyBorder="1" applyAlignment="1">
      <alignment horizontal="left" wrapText="1"/>
    </xf>
    <xf numFmtId="0" fontId="34" fillId="0" borderId="39" xfId="12" applyFont="1" applyBorder="1"/>
    <xf numFmtId="0" fontId="34" fillId="0" borderId="41" xfId="12" applyFont="1" applyBorder="1"/>
    <xf numFmtId="0" fontId="34" fillId="0" borderId="18" xfId="6" applyFont="1" applyBorder="1" applyAlignment="1">
      <alignment wrapText="1"/>
    </xf>
    <xf numFmtId="0" fontId="41" fillId="0" borderId="19" xfId="12" applyFont="1" applyBorder="1" applyAlignment="1">
      <alignment horizontal="left" vertical="center" wrapText="1" indent="9"/>
    </xf>
    <xf numFmtId="0" fontId="47" fillId="0" borderId="0" xfId="11" applyFont="1"/>
    <xf numFmtId="0" fontId="34" fillId="0" borderId="38" xfId="0" applyFont="1" applyBorder="1" applyAlignment="1">
      <alignment vertical="center" wrapText="1"/>
    </xf>
    <xf numFmtId="3" fontId="34" fillId="0" borderId="5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34" fillId="0" borderId="6" xfId="0" applyNumberFormat="1" applyFont="1" applyBorder="1" applyAlignment="1">
      <alignment vertical="center"/>
    </xf>
    <xf numFmtId="3" fontId="34" fillId="0" borderId="1" xfId="0" applyNumberFormat="1" applyFont="1" applyBorder="1" applyAlignment="1">
      <alignment horizontal="right" vertical="center"/>
    </xf>
    <xf numFmtId="3" fontId="34" fillId="0" borderId="6" xfId="0" applyNumberFormat="1" applyFont="1" applyBorder="1" applyAlignment="1">
      <alignment horizontal="right" vertical="center"/>
    </xf>
    <xf numFmtId="3" fontId="34" fillId="0" borderId="22" xfId="0" applyNumberFormat="1" applyFont="1" applyBorder="1" applyAlignment="1">
      <alignment horizontal="center" vertical="center" wrapText="1"/>
    </xf>
    <xf numFmtId="3" fontId="34" fillId="0" borderId="18" xfId="0" applyNumberFormat="1" applyFont="1" applyBorder="1" applyAlignment="1">
      <alignment horizontal="center" vertical="center" wrapText="1"/>
    </xf>
    <xf numFmtId="3" fontId="34" fillId="0" borderId="25" xfId="0" applyNumberFormat="1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3" fontId="34" fillId="0" borderId="99" xfId="0" applyNumberFormat="1" applyFont="1" applyBorder="1" applyAlignment="1">
      <alignment horizontal="center" vertical="center" wrapText="1"/>
    </xf>
    <xf numFmtId="3" fontId="34" fillId="0" borderId="100" xfId="0" applyNumberFormat="1" applyFont="1" applyBorder="1" applyAlignment="1">
      <alignment horizontal="center" vertical="center" wrapText="1"/>
    </xf>
    <xf numFmtId="3" fontId="34" fillId="0" borderId="101" xfId="0" applyNumberFormat="1" applyFont="1" applyBorder="1" applyAlignment="1">
      <alignment horizontal="center" vertical="center" wrapText="1"/>
    </xf>
    <xf numFmtId="0" fontId="34" fillId="0" borderId="99" xfId="0" applyFont="1" applyBorder="1" applyAlignment="1">
      <alignment horizontal="center" vertical="center" wrapText="1"/>
    </xf>
    <xf numFmtId="0" fontId="34" fillId="0" borderId="100" xfId="0" applyFont="1" applyBorder="1" applyAlignment="1">
      <alignment horizontal="center" vertical="center" wrapText="1"/>
    </xf>
    <xf numFmtId="0" fontId="34" fillId="0" borderId="101" xfId="0" applyFont="1" applyBorder="1" applyAlignment="1">
      <alignment horizontal="center" vertical="center" wrapText="1"/>
    </xf>
    <xf numFmtId="0" fontId="34" fillId="0" borderId="108" xfId="0" applyFont="1" applyBorder="1" applyAlignment="1" applyProtection="1">
      <alignment horizontal="left" vertical="center" wrapText="1"/>
      <protection locked="0"/>
    </xf>
    <xf numFmtId="3" fontId="34" fillId="0" borderId="19" xfId="0" applyNumberFormat="1" applyFont="1" applyBorder="1" applyAlignment="1">
      <alignment horizontal="right" vertical="center" wrapText="1"/>
    </xf>
    <xf numFmtId="3" fontId="34" fillId="0" borderId="23" xfId="0" applyNumberFormat="1" applyFont="1" applyBorder="1" applyAlignment="1">
      <alignment horizontal="right" vertical="center" wrapText="1"/>
    </xf>
    <xf numFmtId="3" fontId="33" fillId="0" borderId="10" xfId="0" applyNumberFormat="1" applyFont="1" applyBorder="1" applyAlignment="1">
      <alignment vertical="center"/>
    </xf>
    <xf numFmtId="3" fontId="33" fillId="0" borderId="4" xfId="0" applyNumberFormat="1" applyFont="1" applyBorder="1" applyAlignment="1">
      <alignment vertical="center"/>
    </xf>
    <xf numFmtId="0" fontId="47" fillId="0" borderId="0" xfId="9" applyFont="1"/>
    <xf numFmtId="0" fontId="56" fillId="0" borderId="1" xfId="0" applyFont="1" applyBorder="1" applyAlignment="1">
      <alignment horizontal="left" vertical="center" wrapText="1" indent="1"/>
    </xf>
    <xf numFmtId="0" fontId="69" fillId="0" borderId="5" xfId="0" applyFont="1" applyBorder="1"/>
    <xf numFmtId="0" fontId="69" fillId="0" borderId="1" xfId="0" applyFont="1" applyBorder="1"/>
    <xf numFmtId="0" fontId="69" fillId="0" borderId="0" xfId="0" applyFont="1"/>
    <xf numFmtId="0" fontId="57" fillId="0" borderId="75" xfId="0" applyFont="1" applyBorder="1" applyAlignment="1">
      <alignment horizontal="center"/>
    </xf>
    <xf numFmtId="0" fontId="58" fillId="0" borderId="39" xfId="0" applyFont="1" applyBorder="1" applyAlignment="1">
      <alignment horizontal="center"/>
    </xf>
    <xf numFmtId="0" fontId="58" fillId="0" borderId="109" xfId="0" applyFont="1" applyBorder="1" applyAlignment="1">
      <alignment horizontal="center"/>
    </xf>
    <xf numFmtId="0" fontId="58" fillId="0" borderId="110" xfId="0" applyFont="1" applyBorder="1" applyAlignment="1">
      <alignment horizontal="center"/>
    </xf>
    <xf numFmtId="0" fontId="69" fillId="0" borderId="39" xfId="0" applyFont="1" applyBorder="1" applyAlignment="1">
      <alignment horizontal="center"/>
    </xf>
    <xf numFmtId="0" fontId="57" fillId="0" borderId="111" xfId="0" applyFont="1" applyBorder="1" applyAlignment="1">
      <alignment horizontal="center"/>
    </xf>
    <xf numFmtId="0" fontId="57" fillId="0" borderId="73" xfId="0" applyFont="1" applyBorder="1" applyAlignment="1">
      <alignment horizontal="center"/>
    </xf>
    <xf numFmtId="0" fontId="58" fillId="0" borderId="67" xfId="0" applyFont="1" applyBorder="1" applyAlignment="1">
      <alignment horizontal="center"/>
    </xf>
    <xf numFmtId="0" fontId="58" fillId="0" borderId="68" xfId="0" applyFont="1" applyBorder="1" applyAlignment="1">
      <alignment horizontal="center"/>
    </xf>
    <xf numFmtId="0" fontId="58" fillId="0" borderId="112" xfId="0" applyFont="1" applyBorder="1" applyAlignment="1">
      <alignment horizontal="center"/>
    </xf>
    <xf numFmtId="0" fontId="69" fillId="0" borderId="67" xfId="0" applyFont="1" applyBorder="1" applyAlignment="1">
      <alignment horizontal="center"/>
    </xf>
    <xf numFmtId="0" fontId="57" fillId="0" borderId="105" xfId="0" applyFont="1" applyBorder="1" applyAlignment="1">
      <alignment horizontal="center"/>
    </xf>
    <xf numFmtId="0" fontId="57" fillId="0" borderId="113" xfId="0" applyFont="1" applyBorder="1" applyAlignment="1">
      <alignment horizontal="center"/>
    </xf>
    <xf numFmtId="0" fontId="58" fillId="0" borderId="114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116" xfId="0" applyFont="1" applyBorder="1" applyAlignment="1">
      <alignment horizontal="center"/>
    </xf>
    <xf numFmtId="0" fontId="69" fillId="0" borderId="114" xfId="0" applyFont="1" applyBorder="1" applyAlignment="1">
      <alignment horizontal="center"/>
    </xf>
    <xf numFmtId="0" fontId="57" fillId="0" borderId="117" xfId="0" applyFont="1" applyBorder="1" applyAlignment="1">
      <alignment horizontal="center"/>
    </xf>
    <xf numFmtId="3" fontId="64" fillId="0" borderId="1" xfId="2" quotePrefix="1" applyNumberFormat="1" applyFont="1" applyBorder="1" applyAlignment="1" applyProtection="1">
      <alignment horizontal="right" vertical="center" wrapText="1"/>
      <protection locked="0"/>
    </xf>
    <xf numFmtId="0" fontId="33" fillId="0" borderId="0" xfId="12" applyFont="1" applyAlignment="1" applyProtection="1">
      <alignment horizontal="center" wrapText="1"/>
      <protection locked="0"/>
    </xf>
    <xf numFmtId="0" fontId="56" fillId="0" borderId="7" xfId="0" applyFont="1" applyBorder="1" applyAlignment="1">
      <alignment horizontal="left" vertical="center" wrapText="1" indent="5"/>
    </xf>
    <xf numFmtId="0" fontId="34" fillId="0" borderId="18" xfId="12" applyFont="1" applyBorder="1"/>
    <xf numFmtId="0" fontId="33" fillId="0" borderId="118" xfId="12" applyFont="1" applyBorder="1"/>
    <xf numFmtId="0" fontId="33" fillId="0" borderId="118" xfId="6" applyFont="1" applyBorder="1" applyAlignment="1">
      <alignment wrapText="1"/>
    </xf>
    <xf numFmtId="3" fontId="34" fillId="0" borderId="1" xfId="6" applyNumberFormat="1" applyFont="1" applyBorder="1"/>
    <xf numFmtId="0" fontId="45" fillId="0" borderId="0" xfId="12" applyFont="1"/>
    <xf numFmtId="3" fontId="34" fillId="0" borderId="77" xfId="6" applyNumberFormat="1" applyFont="1" applyBorder="1" applyAlignment="1">
      <alignment horizontal="right"/>
    </xf>
    <xf numFmtId="0" fontId="34" fillId="0" borderId="1" xfId="6" applyFont="1" applyBorder="1" applyAlignment="1">
      <alignment horizontal="left" wrapText="1"/>
    </xf>
    <xf numFmtId="167" fontId="34" fillId="0" borderId="6" xfId="13" applyNumberFormat="1" applyFont="1" applyBorder="1" applyAlignment="1">
      <alignment horizontal="right"/>
    </xf>
    <xf numFmtId="3" fontId="34" fillId="0" borderId="6" xfId="6" applyNumberFormat="1" applyFont="1" applyBorder="1" applyAlignment="1">
      <alignment horizontal="right"/>
    </xf>
    <xf numFmtId="3" fontId="34" fillId="0" borderId="25" xfId="6" applyNumberFormat="1" applyFont="1" applyBorder="1" applyAlignment="1">
      <alignment horizontal="right"/>
    </xf>
    <xf numFmtId="0" fontId="36" fillId="0" borderId="106" xfId="12" applyFont="1" applyBorder="1" applyAlignment="1">
      <alignment horizontal="center"/>
    </xf>
    <xf numFmtId="3" fontId="33" fillId="0" borderId="8" xfId="6" applyNumberFormat="1" applyFont="1" applyBorder="1" applyAlignment="1">
      <alignment horizontal="right"/>
    </xf>
    <xf numFmtId="3" fontId="33" fillId="0" borderId="9" xfId="6" applyNumberFormat="1" applyFont="1" applyBorder="1" applyAlignment="1">
      <alignment horizontal="right"/>
    </xf>
    <xf numFmtId="3" fontId="33" fillId="0" borderId="28" xfId="6" applyNumberFormat="1" applyFont="1" applyBorder="1"/>
    <xf numFmtId="3" fontId="33" fillId="0" borderId="9" xfId="6" applyNumberFormat="1" applyFont="1" applyBorder="1"/>
    <xf numFmtId="3" fontId="34" fillId="0" borderId="28" xfId="12" applyNumberFormat="1" applyFont="1" applyBorder="1" applyAlignment="1">
      <alignment horizontal="right" vertical="center"/>
    </xf>
    <xf numFmtId="3" fontId="33" fillId="0" borderId="9" xfId="12" applyNumberFormat="1" applyFont="1" applyBorder="1" applyAlignment="1">
      <alignment horizontal="right" vertical="center"/>
    </xf>
    <xf numFmtId="3" fontId="34" fillId="0" borderId="21" xfId="6" applyNumberFormat="1" applyFont="1" applyBorder="1"/>
    <xf numFmtId="0" fontId="34" fillId="0" borderId="21" xfId="12" applyFont="1" applyBorder="1"/>
    <xf numFmtId="0" fontId="33" fillId="6" borderId="7" xfId="12" applyFont="1" applyFill="1" applyBorder="1" applyAlignment="1">
      <alignment horizontal="left"/>
    </xf>
    <xf numFmtId="0" fontId="34" fillId="6" borderId="8" xfId="12" applyFont="1" applyFill="1" applyBorder="1"/>
    <xf numFmtId="3" fontId="33" fillId="6" borderId="8" xfId="12" applyNumberFormat="1" applyFont="1" applyFill="1" applyBorder="1"/>
    <xf numFmtId="3" fontId="33" fillId="6" borderId="9" xfId="12" applyNumberFormat="1" applyFont="1" applyFill="1" applyBorder="1"/>
    <xf numFmtId="3" fontId="34" fillId="0" borderId="111" xfId="6" applyNumberFormat="1" applyFont="1" applyBorder="1"/>
    <xf numFmtId="0" fontId="33" fillId="0" borderId="1" xfId="12" applyFont="1" applyBorder="1" applyAlignment="1">
      <alignment horizontal="center" vertical="center" wrapText="1"/>
    </xf>
    <xf numFmtId="3" fontId="34" fillId="0" borderId="1" xfId="5" applyNumberFormat="1" applyFont="1" applyBorder="1"/>
    <xf numFmtId="3" fontId="34" fillId="0" borderId="39" xfId="6" applyNumberFormat="1" applyFont="1" applyBorder="1" applyAlignment="1">
      <alignment vertical="center"/>
    </xf>
    <xf numFmtId="3" fontId="33" fillId="0" borderId="119" xfId="6" applyNumberFormat="1" applyFont="1" applyBorder="1" applyAlignment="1">
      <alignment vertical="center"/>
    </xf>
    <xf numFmtId="3" fontId="34" fillId="0" borderId="111" xfId="6" applyNumberFormat="1" applyFont="1" applyBorder="1" applyAlignment="1">
      <alignment vertical="center"/>
    </xf>
    <xf numFmtId="3" fontId="33" fillId="6" borderId="109" xfId="6" applyNumberFormat="1" applyFont="1" applyFill="1" applyBorder="1"/>
    <xf numFmtId="3" fontId="33" fillId="0" borderId="120" xfId="6" applyNumberFormat="1" applyFont="1" applyBorder="1"/>
    <xf numFmtId="3" fontId="33" fillId="0" borderId="71" xfId="6" applyNumberFormat="1" applyFont="1" applyBorder="1"/>
    <xf numFmtId="3" fontId="41" fillId="0" borderId="0" xfId="0" applyNumberFormat="1" applyFont="1" applyAlignment="1">
      <alignment vertical="center" wrapText="1"/>
    </xf>
    <xf numFmtId="0" fontId="33" fillId="0" borderId="14" xfId="12" applyFont="1" applyBorder="1" applyAlignment="1">
      <alignment horizontal="center"/>
    </xf>
    <xf numFmtId="0" fontId="34" fillId="0" borderId="38" xfId="0" applyFont="1" applyBorder="1" applyAlignment="1">
      <alignment vertical="center"/>
    </xf>
    <xf numFmtId="0" fontId="34" fillId="0" borderId="69" xfId="0" applyFont="1" applyBorder="1" applyAlignment="1">
      <alignment vertical="center" wrapText="1"/>
    </xf>
    <xf numFmtId="3" fontId="34" fillId="0" borderId="121" xfId="0" applyNumberFormat="1" applyFont="1" applyBorder="1" applyAlignment="1">
      <alignment horizontal="right" vertical="center" wrapText="1"/>
    </xf>
    <xf numFmtId="3" fontId="34" fillId="0" borderId="41" xfId="0" applyNumberFormat="1" applyFont="1" applyBorder="1" applyAlignment="1">
      <alignment horizontal="right" vertical="center" wrapText="1"/>
    </xf>
    <xf numFmtId="3" fontId="34" fillId="0" borderId="41" xfId="0" applyNumberFormat="1" applyFont="1" applyBorder="1" applyAlignment="1">
      <alignment horizontal="right" vertical="center"/>
    </xf>
    <xf numFmtId="3" fontId="34" fillId="0" borderId="41" xfId="0" applyNumberFormat="1" applyFont="1" applyBorder="1" applyAlignment="1">
      <alignment vertical="center"/>
    </xf>
    <xf numFmtId="3" fontId="34" fillId="0" borderId="122" xfId="0" applyNumberFormat="1" applyFont="1" applyBorder="1" applyAlignment="1">
      <alignment vertical="center"/>
    </xf>
    <xf numFmtId="3" fontId="34" fillId="0" borderId="13" xfId="0" applyNumberFormat="1" applyFont="1" applyBorder="1" applyAlignment="1">
      <alignment horizontal="right" vertical="center" wrapText="1"/>
    </xf>
    <xf numFmtId="3" fontId="34" fillId="0" borderId="14" xfId="0" applyNumberFormat="1" applyFont="1" applyBorder="1" applyAlignment="1">
      <alignment vertical="center" wrapText="1"/>
    </xf>
    <xf numFmtId="3" fontId="34" fillId="0" borderId="15" xfId="0" applyNumberFormat="1" applyFont="1" applyBorder="1" applyAlignment="1">
      <alignment vertical="center" wrapText="1"/>
    </xf>
    <xf numFmtId="3" fontId="34" fillId="0" borderId="111" xfId="0" applyNumberFormat="1" applyFont="1" applyBorder="1" applyAlignment="1">
      <alignment horizontal="right" vertical="center" wrapText="1"/>
    </xf>
    <xf numFmtId="3" fontId="34" fillId="0" borderId="39" xfId="0" applyNumberFormat="1" applyFont="1" applyBorder="1" applyAlignment="1">
      <alignment horizontal="right" vertical="center" wrapText="1"/>
    </xf>
    <xf numFmtId="3" fontId="34" fillId="0" borderId="39" xfId="2" applyNumberFormat="1" applyFont="1" applyBorder="1" applyAlignment="1">
      <alignment horizontal="right" vertical="center" wrapText="1"/>
    </xf>
    <xf numFmtId="3" fontId="34" fillId="0" borderId="39" xfId="0" applyNumberFormat="1" applyFont="1" applyBorder="1" applyAlignment="1">
      <alignment horizontal="right" vertical="center"/>
    </xf>
    <xf numFmtId="3" fontId="34" fillId="0" borderId="39" xfId="0" applyNumberFormat="1" applyFont="1" applyBorder="1" applyAlignment="1">
      <alignment vertical="center"/>
    </xf>
    <xf numFmtId="3" fontId="34" fillId="0" borderId="109" xfId="0" applyNumberFormat="1" applyFont="1" applyBorder="1" applyAlignment="1">
      <alignment vertical="center"/>
    </xf>
    <xf numFmtId="3" fontId="34" fillId="0" borderId="123" xfId="0" applyNumberFormat="1" applyFont="1" applyBorder="1" applyAlignment="1">
      <alignment vertical="center" wrapText="1"/>
    </xf>
    <xf numFmtId="3" fontId="33" fillId="0" borderId="3" xfId="0" applyNumberFormat="1" applyFont="1" applyBorder="1" applyAlignment="1">
      <alignment vertical="center"/>
    </xf>
    <xf numFmtId="3" fontId="33" fillId="0" borderId="12" xfId="0" applyNumberFormat="1" applyFont="1" applyBorder="1" applyAlignment="1">
      <alignment vertical="center"/>
    </xf>
    <xf numFmtId="0" fontId="33" fillId="0" borderId="0" xfId="9" applyFont="1" applyAlignment="1">
      <alignment horizontal="center"/>
    </xf>
    <xf numFmtId="0" fontId="33" fillId="0" borderId="0" xfId="11" applyFont="1" applyAlignment="1">
      <alignment horizontal="center"/>
    </xf>
    <xf numFmtId="0" fontId="59" fillId="0" borderId="0" xfId="12" applyFont="1" applyAlignment="1">
      <alignment horizontal="center"/>
    </xf>
    <xf numFmtId="3" fontId="34" fillId="0" borderId="6" xfId="5" applyNumberFormat="1" applyFont="1" applyBorder="1"/>
    <xf numFmtId="3" fontId="34" fillId="0" borderId="6" xfId="6" applyNumberFormat="1" applyFont="1" applyBorder="1"/>
    <xf numFmtId="3" fontId="34" fillId="0" borderId="124" xfId="6" applyNumberFormat="1" applyFont="1" applyBorder="1" applyAlignment="1">
      <alignment vertical="center"/>
    </xf>
    <xf numFmtId="3" fontId="34" fillId="0" borderId="23" xfId="6" applyNumberFormat="1" applyFont="1" applyBorder="1" applyAlignment="1">
      <alignment vertical="center"/>
    </xf>
    <xf numFmtId="3" fontId="34" fillId="0" borderId="23" xfId="6" applyNumberFormat="1" applyFont="1" applyBorder="1"/>
    <xf numFmtId="0" fontId="33" fillId="0" borderId="73" xfId="12" applyFont="1" applyBorder="1" applyAlignment="1">
      <alignment horizontal="center" vertical="center" wrapText="1"/>
    </xf>
    <xf numFmtId="0" fontId="33" fillId="0" borderId="90" xfId="12" applyFont="1" applyBorder="1" applyAlignment="1">
      <alignment horizontal="center"/>
    </xf>
    <xf numFmtId="167" fontId="37" fillId="0" borderId="73" xfId="13" applyNumberFormat="1" applyFont="1" applyBorder="1" applyAlignment="1">
      <alignment horizontal="right"/>
    </xf>
    <xf numFmtId="167" fontId="37" fillId="0" borderId="67" xfId="13" applyNumberFormat="1" applyFont="1" applyBorder="1" applyAlignment="1">
      <alignment horizontal="right"/>
    </xf>
    <xf numFmtId="167" fontId="34" fillId="0" borderId="67" xfId="13" applyNumberFormat="1" applyFont="1" applyBorder="1" applyAlignment="1">
      <alignment horizontal="right"/>
    </xf>
    <xf numFmtId="3" fontId="34" fillId="0" borderId="67" xfId="6" applyNumberFormat="1" applyFont="1" applyBorder="1" applyAlignment="1">
      <alignment horizontal="right"/>
    </xf>
    <xf numFmtId="3" fontId="34" fillId="0" borderId="112" xfId="6" applyNumberFormat="1" applyFont="1" applyBorder="1" applyAlignment="1">
      <alignment horizontal="right"/>
    </xf>
    <xf numFmtId="3" fontId="36" fillId="0" borderId="67" xfId="6" applyNumberFormat="1" applyFont="1" applyBorder="1" applyAlignment="1">
      <alignment horizontal="right"/>
    </xf>
    <xf numFmtId="3" fontId="33" fillId="0" borderId="67" xfId="6" applyNumberFormat="1" applyFont="1" applyBorder="1" applyAlignment="1">
      <alignment horizontal="right"/>
    </xf>
    <xf numFmtId="3" fontId="34" fillId="0" borderId="67" xfId="0" applyNumberFormat="1" applyFont="1" applyBorder="1"/>
    <xf numFmtId="3" fontId="33" fillId="0" borderId="68" xfId="6" applyNumberFormat="1" applyFont="1" applyBorder="1" applyAlignment="1">
      <alignment horizontal="right"/>
    </xf>
    <xf numFmtId="3" fontId="34" fillId="0" borderId="67" xfId="6" applyNumberFormat="1" applyFont="1" applyBorder="1" applyAlignment="1">
      <alignment vertical="center"/>
    </xf>
    <xf numFmtId="3" fontId="34" fillId="0" borderId="67" xfId="12" applyNumberFormat="1" applyFont="1" applyBorder="1" applyAlignment="1">
      <alignment horizontal="right" vertical="center"/>
    </xf>
    <xf numFmtId="3" fontId="36" fillId="0" borderId="67" xfId="12" applyNumberFormat="1" applyFont="1" applyBorder="1" applyAlignment="1">
      <alignment horizontal="right" vertical="center"/>
    </xf>
    <xf numFmtId="3" fontId="33" fillId="6" borderId="68" xfId="12" applyNumberFormat="1" applyFont="1" applyFill="1" applyBorder="1"/>
    <xf numFmtId="167" fontId="37" fillId="0" borderId="23" xfId="13" applyNumberFormat="1" applyFont="1" applyBorder="1" applyAlignment="1">
      <alignment horizontal="right"/>
    </xf>
    <xf numFmtId="3" fontId="36" fillId="0" borderId="25" xfId="6" applyNumberFormat="1" applyFont="1" applyBorder="1" applyAlignment="1">
      <alignment horizontal="right"/>
    </xf>
    <xf numFmtId="3" fontId="33" fillId="0" borderId="25" xfId="6" applyNumberFormat="1" applyFont="1" applyBorder="1" applyAlignment="1">
      <alignment horizontal="right"/>
    </xf>
    <xf numFmtId="3" fontId="34" fillId="0" borderId="125" xfId="6" applyNumberFormat="1" applyFont="1" applyBorder="1" applyAlignment="1">
      <alignment horizontal="right"/>
    </xf>
    <xf numFmtId="3" fontId="33" fillId="0" borderId="15" xfId="6" applyNumberFormat="1" applyFont="1" applyBorder="1"/>
    <xf numFmtId="3" fontId="34" fillId="0" borderId="125" xfId="6" applyNumberFormat="1" applyFont="1" applyBorder="1"/>
    <xf numFmtId="3" fontId="34" fillId="0" borderId="15" xfId="12" applyNumberFormat="1" applyFont="1" applyBorder="1" applyAlignment="1">
      <alignment horizontal="right" vertical="center"/>
    </xf>
    <xf numFmtId="3" fontId="34" fillId="0" borderId="125" xfId="12" applyNumberFormat="1" applyFont="1" applyBorder="1" applyAlignment="1">
      <alignment horizontal="right" vertical="center"/>
    </xf>
    <xf numFmtId="3" fontId="34" fillId="0" borderId="23" xfId="12" applyNumberFormat="1" applyFont="1" applyBorder="1" applyAlignment="1">
      <alignment horizontal="right" vertical="center"/>
    </xf>
    <xf numFmtId="3" fontId="36" fillId="0" borderId="25" xfId="12" applyNumberFormat="1" applyFont="1" applyBorder="1" applyAlignment="1">
      <alignment horizontal="right" vertical="center"/>
    </xf>
    <xf numFmtId="0" fontId="34" fillId="0" borderId="23" xfId="12" applyFont="1" applyBorder="1"/>
    <xf numFmtId="0" fontId="34" fillId="0" borderId="26" xfId="12" applyFont="1" applyBorder="1" applyAlignment="1">
      <alignment horizontal="center"/>
    </xf>
    <xf numFmtId="0" fontId="33" fillId="0" borderId="26" xfId="6" applyFont="1" applyBorder="1" applyAlignment="1">
      <alignment horizontal="left" wrapText="1"/>
    </xf>
    <xf numFmtId="3" fontId="33" fillId="0" borderId="26" xfId="6" applyNumberFormat="1" applyFont="1" applyBorder="1"/>
    <xf numFmtId="3" fontId="34" fillId="0" borderId="23" xfId="2" applyNumberFormat="1" applyFont="1" applyBorder="1" applyAlignment="1">
      <alignment wrapText="1"/>
    </xf>
    <xf numFmtId="3" fontId="40" fillId="0" borderId="90" xfId="13" applyNumberFormat="1" applyFont="1" applyBorder="1" applyAlignment="1">
      <alignment wrapText="1"/>
    </xf>
    <xf numFmtId="0" fontId="33" fillId="0" borderId="1" xfId="12" applyFont="1" applyBorder="1" applyAlignment="1">
      <alignment horizontal="center" vertical="center"/>
    </xf>
    <xf numFmtId="0" fontId="33" fillId="0" borderId="0" xfId="17" applyFont="1" applyBorder="1" applyAlignment="1"/>
    <xf numFmtId="0" fontId="32" fillId="0" borderId="0" xfId="18"/>
    <xf numFmtId="0" fontId="70" fillId="0" borderId="0" xfId="17"/>
    <xf numFmtId="0" fontId="28" fillId="0" borderId="0" xfId="18" applyFont="1" applyFill="1" applyBorder="1" applyAlignment="1">
      <alignment horizontal="center" vertical="top" wrapText="1"/>
    </xf>
    <xf numFmtId="0" fontId="71" fillId="0" borderId="81" xfId="18" applyFont="1" applyFill="1" applyBorder="1" applyAlignment="1">
      <alignment horizontal="center" vertical="top" wrapText="1"/>
    </xf>
    <xf numFmtId="0" fontId="71" fillId="0" borderId="13" xfId="18" applyFont="1" applyFill="1" applyBorder="1" applyAlignment="1">
      <alignment horizontal="center" vertical="top" wrapText="1"/>
    </xf>
    <xf numFmtId="0" fontId="28" fillId="7" borderId="14" xfId="18" applyFont="1" applyFill="1" applyBorder="1" applyAlignment="1">
      <alignment horizontal="center" vertical="top" wrapText="1"/>
    </xf>
    <xf numFmtId="0" fontId="27" fillId="0" borderId="14" xfId="18" applyFont="1" applyBorder="1" applyAlignment="1">
      <alignment horizontal="center" wrapText="1"/>
    </xf>
    <xf numFmtId="0" fontId="27" fillId="0" borderId="15" xfId="18" applyFont="1" applyBorder="1" applyAlignment="1">
      <alignment horizontal="center" wrapText="1"/>
    </xf>
    <xf numFmtId="0" fontId="27" fillId="0" borderId="38" xfId="18" applyFont="1" applyFill="1" applyBorder="1" applyAlignment="1">
      <alignment horizontal="center" vertical="top" wrapText="1"/>
    </xf>
    <xf numFmtId="0" fontId="27" fillId="0" borderId="5" xfId="18" applyFont="1" applyFill="1" applyBorder="1" applyAlignment="1">
      <alignment horizontal="center" vertical="top" wrapText="1"/>
    </xf>
    <xf numFmtId="0" fontId="27" fillId="7" borderId="1" xfId="18" applyFont="1" applyFill="1" applyBorder="1" applyAlignment="1">
      <alignment horizontal="center" vertical="top" wrapText="1"/>
    </xf>
    <xf numFmtId="0" fontId="27" fillId="0" borderId="1" xfId="18" applyFont="1" applyFill="1" applyBorder="1" applyAlignment="1">
      <alignment horizontal="center" vertical="top" wrapText="1"/>
    </xf>
    <xf numFmtId="0" fontId="27" fillId="0" borderId="6" xfId="18" applyFont="1" applyFill="1" applyBorder="1" applyAlignment="1">
      <alignment horizontal="center" vertical="top" wrapText="1"/>
    </xf>
    <xf numFmtId="0" fontId="27" fillId="0" borderId="38" xfId="18" applyFont="1" applyBorder="1" applyAlignment="1">
      <alignment horizontal="center" vertical="top" wrapText="1"/>
    </xf>
    <xf numFmtId="0" fontId="27" fillId="0" borderId="5" xfId="18" applyFont="1" applyBorder="1" applyAlignment="1">
      <alignment horizontal="left" vertical="top" wrapText="1"/>
    </xf>
    <xf numFmtId="0" fontId="29" fillId="7" borderId="1" xfId="18" applyFont="1" applyFill="1" applyBorder="1"/>
    <xf numFmtId="0" fontId="29" fillId="0" borderId="1" xfId="18" applyFont="1" applyBorder="1"/>
    <xf numFmtId="0" fontId="29" fillId="0" borderId="6" xfId="18" applyFont="1" applyBorder="1"/>
    <xf numFmtId="49" fontId="27" fillId="0" borderId="38" xfId="18" applyNumberFormat="1" applyFont="1" applyBorder="1" applyAlignment="1">
      <alignment horizontal="center" vertical="top" wrapText="1"/>
    </xf>
    <xf numFmtId="49" fontId="29" fillId="0" borderId="5" xfId="18" applyNumberFormat="1" applyFont="1" applyBorder="1" applyAlignment="1">
      <alignment horizontal="left" vertical="top" wrapText="1" indent="1"/>
    </xf>
    <xf numFmtId="0" fontId="29" fillId="0" borderId="38" xfId="18" applyFont="1" applyBorder="1" applyAlignment="1">
      <alignment horizontal="center" vertical="top" wrapText="1"/>
    </xf>
    <xf numFmtId="0" fontId="29" fillId="0" borderId="5" xfId="18" applyFont="1" applyBorder="1" applyAlignment="1">
      <alignment horizontal="left" vertical="top" wrapText="1" indent="1"/>
    </xf>
    <xf numFmtId="3" fontId="29" fillId="7" borderId="1" xfId="18" applyNumberFormat="1" applyFont="1" applyFill="1" applyBorder="1" applyAlignment="1">
      <alignment horizontal="right" wrapText="1"/>
    </xf>
    <xf numFmtId="3" fontId="29" fillId="0" borderId="1" xfId="18" applyNumberFormat="1" applyFont="1" applyBorder="1"/>
    <xf numFmtId="3" fontId="29" fillId="0" borderId="6" xfId="18" applyNumberFormat="1" applyFont="1" applyBorder="1"/>
    <xf numFmtId="3" fontId="27" fillId="7" borderId="1" xfId="18" applyNumberFormat="1" applyFont="1" applyFill="1" applyBorder="1" applyAlignment="1">
      <alignment horizontal="right" wrapText="1"/>
    </xf>
    <xf numFmtId="3" fontId="27" fillId="0" borderId="1" xfId="18" applyNumberFormat="1" applyFont="1" applyBorder="1"/>
    <xf numFmtId="3" fontId="27" fillId="0" borderId="6" xfId="18" applyNumberFormat="1" applyFont="1" applyBorder="1"/>
    <xf numFmtId="0" fontId="27" fillId="0" borderId="5" xfId="18" applyFont="1" applyBorder="1" applyAlignment="1">
      <alignment horizontal="left" vertical="top" wrapText="1" indent="1"/>
    </xf>
    <xf numFmtId="0" fontId="27" fillId="0" borderId="69" xfId="18" applyFont="1" applyBorder="1" applyAlignment="1">
      <alignment horizontal="center" vertical="top" wrapText="1"/>
    </xf>
    <xf numFmtId="0" fontId="27" fillId="0" borderId="7" xfId="18" applyFont="1" applyBorder="1" applyAlignment="1">
      <alignment horizontal="left" vertical="top" wrapText="1"/>
    </xf>
    <xf numFmtId="3" fontId="27" fillId="7" borderId="8" xfId="18" applyNumberFormat="1" applyFont="1" applyFill="1" applyBorder="1" applyAlignment="1">
      <alignment horizontal="right" wrapText="1"/>
    </xf>
    <xf numFmtId="3" fontId="27" fillId="0" borderId="8" xfId="18" applyNumberFormat="1" applyFont="1" applyBorder="1"/>
    <xf numFmtId="3" fontId="27" fillId="0" borderId="9" xfId="18" applyNumberFormat="1" applyFont="1" applyBorder="1"/>
    <xf numFmtId="3" fontId="70" fillId="0" borderId="0" xfId="17" applyNumberFormat="1"/>
    <xf numFmtId="0" fontId="28" fillId="0" borderId="0" xfId="17" applyFont="1"/>
    <xf numFmtId="0" fontId="71" fillId="0" borderId="0" xfId="17" applyFont="1" applyFill="1" applyBorder="1" applyAlignment="1">
      <alignment horizontal="center" vertical="top" wrapText="1"/>
    </xf>
    <xf numFmtId="0" fontId="29" fillId="0" borderId="0" xfId="17" applyFont="1" applyFill="1" applyBorder="1"/>
    <xf numFmtId="0" fontId="29" fillId="0" borderId="0" xfId="17" applyFont="1" applyFill="1" applyBorder="1" applyAlignment="1">
      <alignment horizontal="right"/>
    </xf>
    <xf numFmtId="0" fontId="71" fillId="0" borderId="1" xfId="17" applyFont="1" applyFill="1" applyBorder="1" applyAlignment="1">
      <alignment horizontal="center" vertical="top" wrapText="1"/>
    </xf>
    <xf numFmtId="0" fontId="28" fillId="0" borderId="1" xfId="17" applyFont="1" applyFill="1" applyBorder="1" applyAlignment="1">
      <alignment horizontal="center" vertical="top" wrapText="1"/>
    </xf>
    <xf numFmtId="0" fontId="71" fillId="0" borderId="1" xfId="19" applyFont="1" applyBorder="1" applyAlignment="1">
      <alignment horizontal="center" vertical="top" wrapText="1"/>
    </xf>
    <xf numFmtId="0" fontId="71" fillId="0" borderId="1" xfId="19" applyFont="1" applyBorder="1" applyAlignment="1">
      <alignment horizontal="left" vertical="top" wrapText="1"/>
    </xf>
    <xf numFmtId="3" fontId="71" fillId="0" borderId="1" xfId="19" applyNumberFormat="1" applyFont="1" applyBorder="1" applyAlignment="1">
      <alignment horizontal="right" vertical="top" wrapText="1"/>
    </xf>
    <xf numFmtId="0" fontId="28" fillId="0" borderId="1" xfId="19" applyFont="1" applyBorder="1" applyAlignment="1">
      <alignment horizontal="center" vertical="top" wrapText="1"/>
    </xf>
    <xf numFmtId="0" fontId="28" fillId="0" borderId="1" xfId="19" applyFont="1" applyBorder="1" applyAlignment="1">
      <alignment horizontal="left" vertical="top" wrapText="1"/>
    </xf>
    <xf numFmtId="3" fontId="28" fillId="0" borderId="1" xfId="19" applyNumberFormat="1" applyFont="1" applyBorder="1" applyAlignment="1">
      <alignment horizontal="right" vertical="top" wrapText="1"/>
    </xf>
    <xf numFmtId="0" fontId="33" fillId="0" borderId="1" xfId="0" applyFont="1" applyBorder="1" applyAlignment="1">
      <alignment horizontal="center"/>
    </xf>
    <xf numFmtId="0" fontId="33" fillId="0" borderId="0" xfId="17" applyFont="1"/>
    <xf numFmtId="0" fontId="34" fillId="0" borderId="0" xfId="17" applyFont="1"/>
    <xf numFmtId="0" fontId="34" fillId="0" borderId="0" xfId="0" applyFont="1" applyAlignment="1"/>
    <xf numFmtId="0" fontId="33" fillId="0" borderId="1" xfId="19" applyFont="1" applyFill="1" applyBorder="1" applyAlignment="1">
      <alignment horizontal="center" wrapText="1"/>
    </xf>
    <xf numFmtId="0" fontId="29" fillId="0" borderId="0" xfId="17" applyFont="1"/>
    <xf numFmtId="0" fontId="29" fillId="0" borderId="0" xfId="17" applyFont="1" applyAlignment="1">
      <alignment horizontal="right"/>
    </xf>
    <xf numFmtId="0" fontId="33" fillId="0" borderId="1" xfId="17" applyFont="1" applyBorder="1" applyAlignment="1">
      <alignment horizontal="center" vertical="center"/>
    </xf>
    <xf numFmtId="0" fontId="34" fillId="0" borderId="1" xfId="17" applyFont="1" applyBorder="1" applyAlignment="1">
      <alignment horizontal="center"/>
    </xf>
    <xf numFmtId="0" fontId="34" fillId="0" borderId="1" xfId="17" applyFont="1" applyBorder="1"/>
    <xf numFmtId="9" fontId="34" fillId="0" borderId="1" xfId="17" applyNumberFormat="1" applyFont="1" applyBorder="1" applyAlignment="1">
      <alignment horizontal="center"/>
    </xf>
    <xf numFmtId="3" fontId="34" fillId="0" borderId="1" xfId="20" applyNumberFormat="1" applyFont="1" applyFill="1" applyBorder="1" applyAlignment="1">
      <alignment horizontal="center"/>
    </xf>
    <xf numFmtId="0" fontId="34" fillId="0" borderId="1" xfId="17" applyFont="1" applyFill="1" applyBorder="1" applyAlignment="1">
      <alignment horizontal="center"/>
    </xf>
    <xf numFmtId="3" fontId="34" fillId="0" borderId="1" xfId="17" applyNumberFormat="1" applyFont="1" applyFill="1" applyBorder="1"/>
    <xf numFmtId="3" fontId="39" fillId="0" borderId="5" xfId="10" applyNumberFormat="1" applyFont="1" applyBorder="1" applyAlignment="1">
      <alignment horizontal="center" vertical="center" wrapText="1"/>
    </xf>
    <xf numFmtId="3" fontId="39" fillId="0" borderId="6" xfId="10" applyNumberFormat="1" applyFont="1" applyBorder="1" applyAlignment="1">
      <alignment horizontal="center" vertical="center" wrapText="1"/>
    </xf>
    <xf numFmtId="3" fontId="48" fillId="5" borderId="39" xfId="10" applyNumberFormat="1" applyFont="1" applyFill="1" applyBorder="1" applyAlignment="1">
      <alignment vertical="center"/>
    </xf>
    <xf numFmtId="0" fontId="39" fillId="0" borderId="39" xfId="10" applyFont="1" applyBorder="1"/>
    <xf numFmtId="0" fontId="39" fillId="0" borderId="119" xfId="10" applyFont="1" applyBorder="1"/>
    <xf numFmtId="3" fontId="48" fillId="5" borderId="111" xfId="10" applyNumberFormat="1" applyFont="1" applyFill="1" applyBorder="1" applyAlignment="1">
      <alignment vertical="center"/>
    </xf>
    <xf numFmtId="3" fontId="48" fillId="0" borderId="111" xfId="10" applyNumberFormat="1" applyFont="1" applyBorder="1"/>
    <xf numFmtId="3" fontId="46" fillId="0" borderId="109" xfId="10" applyNumberFormat="1" applyFont="1" applyBorder="1"/>
    <xf numFmtId="0" fontId="39" fillId="0" borderId="39" xfId="10" applyFont="1" applyBorder="1" applyAlignment="1">
      <alignment horizontal="center" vertical="center" wrapText="1"/>
    </xf>
    <xf numFmtId="9" fontId="39" fillId="0" borderId="6" xfId="16" applyFont="1" applyBorder="1"/>
    <xf numFmtId="9" fontId="39" fillId="0" borderId="9" xfId="16" applyFont="1" applyBorder="1"/>
    <xf numFmtId="9" fontId="48" fillId="5" borderId="6" xfId="16" applyFont="1" applyFill="1" applyBorder="1" applyAlignment="1">
      <alignment vertical="center"/>
    </xf>
    <xf numFmtId="3" fontId="48" fillId="6" borderId="109" xfId="10" applyNumberFormat="1" applyFont="1" applyFill="1" applyBorder="1"/>
    <xf numFmtId="3" fontId="39" fillId="0" borderId="111" xfId="10" applyNumberFormat="1" applyFont="1" applyBorder="1"/>
    <xf numFmtId="3" fontId="48" fillId="6" borderId="5" xfId="10" applyNumberFormat="1" applyFont="1" applyFill="1" applyBorder="1"/>
    <xf numFmtId="9" fontId="48" fillId="6" borderId="6" xfId="16" applyFont="1" applyFill="1" applyBorder="1"/>
    <xf numFmtId="0" fontId="51" fillId="0" borderId="0" xfId="10" applyFont="1"/>
    <xf numFmtId="9" fontId="46" fillId="0" borderId="9" xfId="16" applyFont="1" applyBorder="1"/>
    <xf numFmtId="3" fontId="46" fillId="0" borderId="39" xfId="10" applyNumberFormat="1" applyFont="1" applyBorder="1"/>
    <xf numFmtId="3" fontId="46" fillId="0" borderId="111" xfId="10" applyNumberFormat="1" applyFont="1" applyBorder="1"/>
    <xf numFmtId="3" fontId="39" fillId="0" borderId="39" xfId="10" applyNumberFormat="1" applyFont="1" applyBorder="1"/>
    <xf numFmtId="0" fontId="39" fillId="0" borderId="5" xfId="10" applyFont="1" applyBorder="1"/>
    <xf numFmtId="9" fontId="46" fillId="0" borderId="9" xfId="16" applyFont="1" applyBorder="1" applyAlignment="1">
      <alignment vertical="center"/>
    </xf>
    <xf numFmtId="3" fontId="54" fillId="0" borderId="41" xfId="0" applyNumberFormat="1" applyFont="1" applyBorder="1" applyAlignment="1">
      <alignment vertical="center" wrapText="1"/>
    </xf>
    <xf numFmtId="3" fontId="54" fillId="0" borderId="126" xfId="0" applyNumberFormat="1" applyFont="1" applyBorder="1" applyAlignment="1">
      <alignment vertical="center" wrapText="1"/>
    </xf>
    <xf numFmtId="3" fontId="54" fillId="0" borderId="41" xfId="0" applyNumberFormat="1" applyFont="1" applyBorder="1" applyAlignment="1">
      <alignment horizontal="right" vertical="center" wrapText="1"/>
    </xf>
    <xf numFmtId="3" fontId="54" fillId="0" borderId="122" xfId="0" applyNumberFormat="1" applyFont="1" applyBorder="1" applyAlignment="1">
      <alignment horizontal="right" vertical="center" wrapText="1"/>
    </xf>
    <xf numFmtId="3" fontId="56" fillId="0" borderId="41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3" fontId="55" fillId="0" borderId="111" xfId="0" applyNumberFormat="1" applyFont="1" applyBorder="1" applyAlignment="1">
      <alignment horizontal="right" vertical="center" wrapText="1"/>
    </xf>
    <xf numFmtId="3" fontId="54" fillId="0" borderId="39" xfId="0" applyNumberFormat="1" applyFont="1" applyBorder="1" applyAlignment="1">
      <alignment horizontal="right" vertical="center" wrapText="1"/>
    </xf>
    <xf numFmtId="3" fontId="54" fillId="0" borderId="110" xfId="0" applyNumberFormat="1" applyFont="1" applyBorder="1" applyAlignment="1">
      <alignment horizontal="right" vertical="center" wrapText="1"/>
    </xf>
    <xf numFmtId="3" fontId="54" fillId="0" borderId="109" xfId="0" applyNumberFormat="1" applyFont="1" applyBorder="1" applyAlignment="1">
      <alignment horizontal="right" vertical="center" wrapText="1"/>
    </xf>
    <xf numFmtId="3" fontId="55" fillId="0" borderId="127" xfId="0" applyNumberFormat="1" applyFont="1" applyBorder="1" applyAlignment="1">
      <alignment horizontal="right" vertical="center" wrapText="1"/>
    </xf>
    <xf numFmtId="3" fontId="55" fillId="0" borderId="75" xfId="0" applyNumberFormat="1" applyFont="1" applyBorder="1" applyAlignment="1">
      <alignment horizontal="right" vertical="center" wrapText="1"/>
    </xf>
    <xf numFmtId="3" fontId="56" fillId="0" borderId="39" xfId="0" applyNumberFormat="1" applyFont="1" applyBorder="1" applyAlignment="1">
      <alignment horizontal="right" vertical="center" wrapText="1"/>
    </xf>
    <xf numFmtId="3" fontId="56" fillId="0" borderId="26" xfId="0" applyNumberFormat="1" applyFont="1" applyBorder="1" applyAlignment="1">
      <alignment horizontal="right" vertical="center" wrapText="1"/>
    </xf>
    <xf numFmtId="3" fontId="55" fillId="0" borderId="3" xfId="0" applyNumberFormat="1" applyFont="1" applyBorder="1" applyAlignment="1">
      <alignment horizontal="right" vertical="center" wrapText="1"/>
    </xf>
    <xf numFmtId="0" fontId="55" fillId="0" borderId="127" xfId="0" applyFont="1" applyBorder="1" applyAlignment="1">
      <alignment horizontal="left" vertical="center" wrapText="1"/>
    </xf>
    <xf numFmtId="3" fontId="55" fillId="0" borderId="96" xfId="0" applyNumberFormat="1" applyFont="1" applyBorder="1" applyAlignment="1">
      <alignment horizontal="right" vertical="center" wrapText="1"/>
    </xf>
    <xf numFmtId="3" fontId="56" fillId="0" borderId="4" xfId="0" applyNumberFormat="1" applyFont="1" applyBorder="1" applyAlignment="1">
      <alignment horizontal="right" vertical="center" wrapText="1"/>
    </xf>
    <xf numFmtId="3" fontId="54" fillId="6" borderId="92" xfId="0" applyNumberFormat="1" applyFont="1" applyFill="1" applyBorder="1" applyAlignment="1">
      <alignment horizontal="right" vertical="center" wrapText="1"/>
    </xf>
    <xf numFmtId="0" fontId="29" fillId="0" borderId="7" xfId="10" applyFont="1" applyBorder="1" applyAlignment="1">
      <alignment horizontal="left" indent="2"/>
    </xf>
    <xf numFmtId="3" fontId="56" fillId="0" borderId="9" xfId="0" applyNumberFormat="1" applyFont="1" applyBorder="1" applyAlignment="1">
      <alignment horizontal="right" vertical="center" wrapText="1"/>
    </xf>
    <xf numFmtId="3" fontId="54" fillId="6" borderId="77" xfId="0" applyNumberFormat="1" applyFont="1" applyFill="1" applyBorder="1" applyAlignment="1">
      <alignment horizontal="right" vertical="center" wrapText="1"/>
    </xf>
    <xf numFmtId="3" fontId="54" fillId="0" borderId="18" xfId="0" applyNumberFormat="1" applyFont="1" applyBorder="1" applyAlignment="1">
      <alignment vertical="center" wrapText="1"/>
    </xf>
    <xf numFmtId="0" fontId="54" fillId="0" borderId="18" xfId="0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3" fontId="54" fillId="6" borderId="11" xfId="0" applyNumberFormat="1" applyFont="1" applyFill="1" applyBorder="1" applyAlignment="1">
      <alignment horizontal="right" vertical="center" wrapText="1"/>
    </xf>
    <xf numFmtId="0" fontId="27" fillId="0" borderId="83" xfId="11" applyFont="1" applyBorder="1" applyAlignment="1">
      <alignment horizontal="center" vertical="center" wrapText="1"/>
    </xf>
    <xf numFmtId="0" fontId="33" fillId="0" borderId="29" xfId="12" applyFont="1" applyBorder="1" applyAlignment="1">
      <alignment horizontal="center"/>
    </xf>
    <xf numFmtId="3" fontId="34" fillId="0" borderId="114" xfId="12" applyNumberFormat="1" applyFont="1" applyBorder="1" applyAlignment="1">
      <alignment horizontal="right" vertical="center"/>
    </xf>
    <xf numFmtId="3" fontId="53" fillId="6" borderId="114" xfId="12" applyNumberFormat="1" applyFont="1" applyFill="1" applyBorder="1" applyAlignment="1">
      <alignment horizontal="right"/>
    </xf>
    <xf numFmtId="3" fontId="34" fillId="0" borderId="37" xfId="12" applyNumberFormat="1" applyFont="1" applyBorder="1" applyAlignment="1">
      <alignment horizontal="right" vertical="center"/>
    </xf>
    <xf numFmtId="3" fontId="33" fillId="0" borderId="114" xfId="12" applyNumberFormat="1" applyFont="1" applyBorder="1"/>
    <xf numFmtId="3" fontId="34" fillId="0" borderId="114" xfId="12" applyNumberFormat="1" applyFont="1" applyBorder="1"/>
    <xf numFmtId="3" fontId="33" fillId="0" borderId="114" xfId="0" applyNumberFormat="1" applyFont="1" applyBorder="1"/>
    <xf numFmtId="3" fontId="34" fillId="0" borderId="114" xfId="0" applyNumberFormat="1" applyFont="1" applyBorder="1"/>
    <xf numFmtId="3" fontId="53" fillId="6" borderId="115" xfId="0" applyNumberFormat="1" applyFont="1" applyFill="1" applyBorder="1"/>
    <xf numFmtId="0" fontId="33" fillId="0" borderId="114" xfId="12" applyFont="1" applyBorder="1" applyAlignment="1">
      <alignment horizontal="center" vertical="center" wrapText="1"/>
    </xf>
    <xf numFmtId="0" fontId="52" fillId="0" borderId="18" xfId="12" applyFont="1" applyBorder="1" applyAlignment="1">
      <alignment wrapText="1"/>
    </xf>
    <xf numFmtId="3" fontId="34" fillId="0" borderId="116" xfId="12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left" indent="2"/>
    </xf>
    <xf numFmtId="0" fontId="39" fillId="0" borderId="1" xfId="0" applyFont="1" applyBorder="1" applyAlignment="1">
      <alignment horizontal="left" indent="5"/>
    </xf>
    <xf numFmtId="0" fontId="33" fillId="0" borderId="75" xfId="12" applyFont="1" applyBorder="1" applyAlignment="1">
      <alignment horizontal="center"/>
    </xf>
    <xf numFmtId="0" fontId="33" fillId="0" borderId="39" xfId="12" applyFont="1" applyBorder="1" applyAlignment="1">
      <alignment horizontal="center" vertical="center" wrapText="1"/>
    </xf>
    <xf numFmtId="0" fontId="33" fillId="0" borderId="39" xfId="12" applyFont="1" applyBorder="1" applyAlignment="1">
      <alignment horizontal="center" vertical="center"/>
    </xf>
    <xf numFmtId="3" fontId="33" fillId="0" borderId="39" xfId="12" applyNumberFormat="1" applyFont="1" applyBorder="1" applyAlignment="1">
      <alignment horizontal="right" vertical="center"/>
    </xf>
    <xf numFmtId="3" fontId="34" fillId="0" borderId="39" xfId="12" applyNumberFormat="1" applyFont="1" applyBorder="1" applyAlignment="1">
      <alignment horizontal="right" vertical="center"/>
    </xf>
    <xf numFmtId="3" fontId="34" fillId="0" borderId="110" xfId="12" applyNumberFormat="1" applyFont="1" applyBorder="1" applyAlignment="1">
      <alignment horizontal="right" vertical="center"/>
    </xf>
    <xf numFmtId="49" fontId="39" fillId="0" borderId="39" xfId="0" applyNumberFormat="1" applyFont="1" applyFill="1" applyBorder="1" applyAlignment="1">
      <alignment horizontal="right"/>
    </xf>
    <xf numFmtId="0" fontId="39" fillId="0" borderId="39" xfId="0" applyNumberFormat="1" applyFont="1" applyBorder="1" applyAlignment="1">
      <alignment horizontal="right"/>
    </xf>
    <xf numFmtId="3" fontId="53" fillId="6" borderId="39" xfId="12" applyNumberFormat="1" applyFont="1" applyFill="1" applyBorder="1" applyAlignment="1">
      <alignment horizontal="right"/>
    </xf>
    <xf numFmtId="3" fontId="34" fillId="0" borderId="0" xfId="12" applyNumberFormat="1" applyFont="1" applyBorder="1" applyAlignment="1">
      <alignment horizontal="right" vertical="center"/>
    </xf>
    <xf numFmtId="3" fontId="33" fillId="0" borderId="39" xfId="12" applyNumberFormat="1" applyFont="1" applyBorder="1"/>
    <xf numFmtId="3" fontId="34" fillId="0" borderId="39" xfId="12" applyNumberFormat="1" applyFont="1" applyBorder="1"/>
    <xf numFmtId="3" fontId="33" fillId="0" borderId="39" xfId="0" applyNumberFormat="1" applyFont="1" applyBorder="1"/>
    <xf numFmtId="3" fontId="34" fillId="0" borderId="39" xfId="0" applyNumberFormat="1" applyFont="1" applyBorder="1"/>
    <xf numFmtId="3" fontId="53" fillId="6" borderId="109" xfId="0" applyNumberFormat="1" applyFont="1" applyFill="1" applyBorder="1"/>
    <xf numFmtId="0" fontId="33" fillId="0" borderId="28" xfId="12" applyFont="1" applyBorder="1" applyAlignment="1">
      <alignment horizontal="center"/>
    </xf>
    <xf numFmtId="0" fontId="33" fillId="0" borderId="21" xfId="12" applyFont="1" applyBorder="1" applyAlignment="1">
      <alignment horizontal="center" vertical="center"/>
    </xf>
    <xf numFmtId="3" fontId="34" fillId="0" borderId="112" xfId="12" applyNumberFormat="1" applyFont="1" applyBorder="1" applyAlignment="1">
      <alignment horizontal="right" vertical="center"/>
    </xf>
    <xf numFmtId="3" fontId="34" fillId="0" borderId="67" xfId="12" applyNumberFormat="1" applyFont="1" applyFill="1" applyBorder="1" applyAlignment="1">
      <alignment horizontal="right" vertical="center"/>
    </xf>
    <xf numFmtId="3" fontId="53" fillId="6" borderId="67" xfId="12" applyNumberFormat="1" applyFont="1" applyFill="1" applyBorder="1" applyAlignment="1">
      <alignment horizontal="right"/>
    </xf>
    <xf numFmtId="3" fontId="33" fillId="0" borderId="67" xfId="12" applyNumberFormat="1" applyFont="1" applyBorder="1"/>
    <xf numFmtId="3" fontId="34" fillId="0" borderId="67" xfId="12" applyNumberFormat="1" applyFont="1" applyBorder="1"/>
    <xf numFmtId="3" fontId="33" fillId="0" borderId="67" xfId="0" applyNumberFormat="1" applyFont="1" applyBorder="1"/>
    <xf numFmtId="3" fontId="53" fillId="6" borderId="68" xfId="0" applyNumberFormat="1" applyFont="1" applyFill="1" applyBorder="1"/>
    <xf numFmtId="0" fontId="33" fillId="0" borderId="113" xfId="12" applyFont="1" applyBorder="1" applyAlignment="1">
      <alignment horizontal="center"/>
    </xf>
    <xf numFmtId="0" fontId="33" fillId="0" borderId="114" xfId="12" applyFont="1" applyBorder="1" applyAlignment="1">
      <alignment horizontal="center" vertical="center"/>
    </xf>
    <xf numFmtId="3" fontId="33" fillId="0" borderId="114" xfId="12" applyNumberFormat="1" applyFont="1" applyBorder="1" applyAlignment="1">
      <alignment horizontal="right" vertical="center"/>
    </xf>
    <xf numFmtId="3" fontId="39" fillId="0" borderId="114" xfId="0" applyNumberFormat="1" applyFont="1" applyFill="1" applyBorder="1" applyAlignment="1">
      <alignment horizontal="right"/>
    </xf>
    <xf numFmtId="3" fontId="39" fillId="0" borderId="114" xfId="0" applyNumberFormat="1" applyFont="1" applyBorder="1" applyAlignment="1">
      <alignment horizontal="right"/>
    </xf>
    <xf numFmtId="3" fontId="39" fillId="0" borderId="67" xfId="0" applyNumberFormat="1" applyFont="1" applyFill="1" applyBorder="1" applyAlignment="1">
      <alignment horizontal="right"/>
    </xf>
    <xf numFmtId="3" fontId="39" fillId="0" borderId="67" xfId="0" applyNumberFormat="1" applyFont="1" applyBorder="1" applyAlignment="1">
      <alignment horizontal="right"/>
    </xf>
    <xf numFmtId="0" fontId="34" fillId="0" borderId="0" xfId="12" applyFont="1" applyBorder="1"/>
    <xf numFmtId="0" fontId="34" fillId="0" borderId="0" xfId="12" applyFont="1" applyBorder="1" applyAlignment="1" applyProtection="1">
      <alignment horizontal="left" vertical="center"/>
      <protection locked="0"/>
    </xf>
    <xf numFmtId="3" fontId="34" fillId="0" borderId="114" xfId="5" applyNumberFormat="1" applyFont="1" applyBorder="1"/>
    <xf numFmtId="3" fontId="34" fillId="0" borderId="114" xfId="6" applyNumberFormat="1" applyFont="1" applyBorder="1"/>
    <xf numFmtId="3" fontId="34" fillId="0" borderId="114" xfId="6" applyNumberFormat="1" applyFont="1" applyBorder="1" applyAlignment="1">
      <alignment horizontal="right"/>
    </xf>
    <xf numFmtId="3" fontId="33" fillId="0" borderId="51" xfId="6" applyNumberFormat="1" applyFont="1" applyBorder="1"/>
    <xf numFmtId="3" fontId="34" fillId="0" borderId="117" xfId="6" applyNumberFormat="1" applyFont="1" applyBorder="1" applyAlignment="1">
      <alignment vertical="center"/>
    </xf>
    <xf numFmtId="3" fontId="34" fillId="0" borderId="114" xfId="6" applyNumberFormat="1" applyFont="1" applyBorder="1" applyAlignment="1">
      <alignment vertical="center"/>
    </xf>
    <xf numFmtId="3" fontId="33" fillId="0" borderId="51" xfId="6" applyNumberFormat="1" applyFont="1" applyBorder="1" applyAlignment="1">
      <alignment vertical="center"/>
    </xf>
    <xf numFmtId="3" fontId="34" fillId="0" borderId="37" xfId="6" applyNumberFormat="1" applyFont="1" applyBorder="1" applyAlignment="1">
      <alignment vertical="center"/>
    </xf>
    <xf numFmtId="3" fontId="34" fillId="0" borderId="37" xfId="6" applyNumberFormat="1" applyFont="1" applyBorder="1"/>
    <xf numFmtId="3" fontId="33" fillId="6" borderId="115" xfId="6" applyNumberFormat="1" applyFont="1" applyFill="1" applyBorder="1"/>
    <xf numFmtId="0" fontId="29" fillId="0" borderId="5" xfId="12" applyFont="1" applyBorder="1"/>
    <xf numFmtId="0" fontId="47" fillId="0" borderId="18" xfId="12" applyFont="1" applyBorder="1"/>
    <xf numFmtId="0" fontId="41" fillId="0" borderId="18" xfId="6" applyFont="1" applyBorder="1" applyAlignment="1">
      <alignment horizontal="left" wrapText="1" indent="3"/>
    </xf>
    <xf numFmtId="3" fontId="41" fillId="0" borderId="1" xfId="6" applyNumberFormat="1" applyFont="1" applyBorder="1"/>
    <xf numFmtId="3" fontId="41" fillId="0" borderId="6" xfId="6" applyNumberFormat="1" applyFont="1" applyBorder="1"/>
    <xf numFmtId="3" fontId="41" fillId="0" borderId="114" xfId="6" applyNumberFormat="1" applyFont="1" applyBorder="1"/>
    <xf numFmtId="0" fontId="41" fillId="0" borderId="0" xfId="12" applyFont="1"/>
    <xf numFmtId="3" fontId="33" fillId="0" borderId="68" xfId="6" applyNumberFormat="1" applyFont="1" applyFill="1" applyBorder="1"/>
    <xf numFmtId="3" fontId="33" fillId="0" borderId="68" xfId="12" applyNumberFormat="1" applyFont="1" applyFill="1" applyBorder="1" applyAlignment="1">
      <alignment horizontal="right" vertical="center"/>
    </xf>
    <xf numFmtId="3" fontId="72" fillId="0" borderId="1" xfId="18" applyNumberFormat="1" applyFont="1" applyBorder="1"/>
    <xf numFmtId="3" fontId="72" fillId="0" borderId="6" xfId="18" applyNumberFormat="1" applyFont="1" applyBorder="1"/>
    <xf numFmtId="0" fontId="33" fillId="0" borderId="0" xfId="17" applyFont="1" applyAlignment="1">
      <alignment horizontal="center" vertical="center" wrapText="1"/>
    </xf>
    <xf numFmtId="0" fontId="34" fillId="0" borderId="1" xfId="0" applyFont="1" applyBorder="1" applyAlignment="1"/>
    <xf numFmtId="3" fontId="34" fillId="0" borderId="1" xfId="0" applyNumberFormat="1" applyFont="1" applyBorder="1" applyAlignment="1"/>
    <xf numFmtId="0" fontId="34" fillId="6" borderId="1" xfId="0" applyFont="1" applyFill="1" applyBorder="1" applyAlignment="1"/>
    <xf numFmtId="3" fontId="34" fillId="6" borderId="1" xfId="0" applyNumberFormat="1" applyFont="1" applyFill="1" applyBorder="1" applyAlignment="1"/>
    <xf numFmtId="0" fontId="33" fillId="0" borderId="0" xfId="12" applyFont="1" applyAlignment="1" applyProtection="1">
      <alignment wrapText="1"/>
      <protection locked="0"/>
    </xf>
    <xf numFmtId="0" fontId="19" fillId="0" borderId="0" xfId="17" applyFont="1"/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3" fontId="34" fillId="0" borderId="1" xfId="0" applyNumberFormat="1" applyFont="1" applyBorder="1"/>
    <xf numFmtId="14" fontId="34" fillId="0" borderId="1" xfId="0" applyNumberFormat="1" applyFont="1" applyBorder="1"/>
    <xf numFmtId="0" fontId="33" fillId="0" borderId="0" xfId="17" applyFont="1" applyAlignment="1">
      <alignment horizontal="left" vertical="center"/>
    </xf>
    <xf numFmtId="3" fontId="33" fillId="0" borderId="67" xfId="12" applyNumberFormat="1" applyFont="1" applyFill="1" applyBorder="1" applyAlignment="1">
      <alignment horizontal="right" vertical="center"/>
    </xf>
    <xf numFmtId="0" fontId="34" fillId="0" borderId="0" xfId="0" applyFont="1" applyBorder="1"/>
    <xf numFmtId="9" fontId="48" fillId="5" borderId="23" xfId="16" applyFont="1" applyFill="1" applyBorder="1" applyAlignment="1">
      <alignment vertical="center"/>
    </xf>
    <xf numFmtId="0" fontId="39" fillId="0" borderId="78" xfId="10" applyFont="1" applyBorder="1"/>
    <xf numFmtId="9" fontId="39" fillId="0" borderId="71" xfId="16" applyFont="1" applyBorder="1"/>
    <xf numFmtId="9" fontId="39" fillId="0" borderId="23" xfId="16" applyFont="1" applyBorder="1"/>
    <xf numFmtId="9" fontId="48" fillId="6" borderId="9" xfId="16" applyFont="1" applyFill="1" applyBorder="1"/>
    <xf numFmtId="9" fontId="48" fillId="6" borderId="9" xfId="16" applyFont="1" applyFill="1" applyBorder="1" applyAlignment="1">
      <alignment vertical="center"/>
    </xf>
    <xf numFmtId="0" fontId="54" fillId="6" borderId="10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 wrapText="1"/>
    </xf>
    <xf numFmtId="0" fontId="54" fillId="6" borderId="3" xfId="0" applyFont="1" applyFill="1" applyBorder="1" applyAlignment="1">
      <alignment horizontal="center" vertical="center" wrapText="1"/>
    </xf>
    <xf numFmtId="0" fontId="54" fillId="6" borderId="26" xfId="0" applyFont="1" applyFill="1" applyBorder="1" applyAlignment="1">
      <alignment horizontal="center" vertical="center" wrapText="1"/>
    </xf>
    <xf numFmtId="0" fontId="54" fillId="6" borderId="16" xfId="0" applyFont="1" applyFill="1" applyBorder="1" applyAlignment="1">
      <alignment horizontal="center" vertical="center" wrapText="1"/>
    </xf>
    <xf numFmtId="0" fontId="54" fillId="0" borderId="128" xfId="0" applyFont="1" applyBorder="1" applyAlignment="1">
      <alignment horizontal="center" vertical="center" wrapText="1"/>
    </xf>
    <xf numFmtId="0" fontId="54" fillId="0" borderId="129" xfId="0" applyFont="1" applyBorder="1" applyAlignment="1">
      <alignment horizontal="center" vertical="center" wrapText="1"/>
    </xf>
    <xf numFmtId="0" fontId="33" fillId="0" borderId="0" xfId="9" applyFont="1" applyAlignment="1">
      <alignment horizontal="center"/>
    </xf>
    <xf numFmtId="3" fontId="46" fillId="0" borderId="13" xfId="10" applyNumberFormat="1" applyFont="1" applyBorder="1" applyAlignment="1">
      <alignment horizontal="center"/>
    </xf>
    <xf numFmtId="3" fontId="46" fillId="0" borderId="15" xfId="10" applyNumberFormat="1" applyFont="1" applyBorder="1" applyAlignment="1">
      <alignment horizontal="center"/>
    </xf>
    <xf numFmtId="0" fontId="62" fillId="0" borderId="0" xfId="10" applyFont="1" applyAlignment="1">
      <alignment horizontal="center"/>
    </xf>
    <xf numFmtId="0" fontId="38" fillId="0" borderId="0" xfId="10" applyFont="1" applyAlignment="1">
      <alignment horizontal="center"/>
    </xf>
    <xf numFmtId="0" fontId="46" fillId="0" borderId="81" xfId="10" applyFont="1" applyBorder="1" applyAlignment="1">
      <alignment horizontal="center"/>
    </xf>
    <xf numFmtId="0" fontId="46" fillId="0" borderId="74" xfId="10" applyFont="1" applyBorder="1" applyAlignment="1">
      <alignment horizontal="center"/>
    </xf>
    <xf numFmtId="0" fontId="27" fillId="0" borderId="13" xfId="10" applyFont="1" applyBorder="1" applyAlignment="1">
      <alignment horizontal="center" vertical="center"/>
    </xf>
    <xf numFmtId="0" fontId="27" fillId="0" borderId="5" xfId="10" applyFont="1" applyBorder="1" applyAlignment="1">
      <alignment horizontal="center" vertical="center"/>
    </xf>
    <xf numFmtId="0" fontId="46" fillId="0" borderId="75" xfId="10" applyFont="1" applyBorder="1" applyAlignment="1">
      <alignment horizontal="center"/>
    </xf>
    <xf numFmtId="0" fontId="46" fillId="0" borderId="73" xfId="10" applyFont="1" applyBorder="1" applyAlignment="1">
      <alignment horizontal="center"/>
    </xf>
    <xf numFmtId="0" fontId="27" fillId="0" borderId="27" xfId="10" applyFont="1" applyBorder="1" applyAlignment="1">
      <alignment horizontal="center" vertical="center"/>
    </xf>
    <xf numFmtId="0" fontId="27" fillId="0" borderId="70" xfId="10" applyFont="1" applyBorder="1" applyAlignment="1">
      <alignment horizontal="center" vertical="center"/>
    </xf>
    <xf numFmtId="0" fontId="46" fillId="0" borderId="0" xfId="10" applyFont="1" applyAlignment="1">
      <alignment horizontal="center"/>
    </xf>
    <xf numFmtId="0" fontId="57" fillId="0" borderId="0" xfId="0" applyFont="1" applyAlignment="1">
      <alignment horizontal="center"/>
    </xf>
    <xf numFmtId="0" fontId="27" fillId="0" borderId="0" xfId="11" applyFont="1" applyAlignment="1">
      <alignment horizontal="center"/>
    </xf>
    <xf numFmtId="0" fontId="33" fillId="0" borderId="1" xfId="12" applyFont="1" applyBorder="1" applyAlignment="1">
      <alignment horizontal="center" vertical="center"/>
    </xf>
    <xf numFmtId="0" fontId="33" fillId="0" borderId="1" xfId="12" applyFont="1" applyBorder="1" applyAlignment="1">
      <alignment horizontal="left" vertical="center"/>
    </xf>
    <xf numFmtId="0" fontId="33" fillId="0" borderId="1" xfId="12" applyFont="1" applyBorder="1" applyAlignment="1" applyProtection="1">
      <alignment horizontal="left" vertical="center"/>
      <protection locked="0"/>
    </xf>
    <xf numFmtId="0" fontId="53" fillId="6" borderId="39" xfId="12" applyFont="1" applyFill="1" applyBorder="1" applyAlignment="1" applyProtection="1">
      <alignment horizontal="left"/>
      <protection locked="0"/>
    </xf>
    <xf numFmtId="0" fontId="53" fillId="6" borderId="41" xfId="12" applyFont="1" applyFill="1" applyBorder="1" applyAlignment="1" applyProtection="1">
      <alignment horizontal="left"/>
      <protection locked="0"/>
    </xf>
    <xf numFmtId="0" fontId="33" fillId="0" borderId="0" xfId="11" applyFont="1" applyAlignment="1">
      <alignment horizontal="center"/>
    </xf>
    <xf numFmtId="0" fontId="59" fillId="0" borderId="0" xfId="12" applyFont="1" applyAlignment="1">
      <alignment horizontal="center"/>
    </xf>
    <xf numFmtId="0" fontId="33" fillId="0" borderId="14" xfId="12" applyFont="1" applyBorder="1" applyAlignment="1">
      <alignment horizontal="center"/>
    </xf>
    <xf numFmtId="0" fontId="33" fillId="0" borderId="0" xfId="12" applyFont="1" applyAlignment="1" applyProtection="1">
      <alignment horizontal="center" wrapText="1"/>
      <protection locked="0"/>
    </xf>
    <xf numFmtId="0" fontId="33" fillId="0" borderId="0" xfId="12" applyFont="1" applyAlignment="1" applyProtection="1">
      <alignment horizontal="center"/>
      <protection locked="0"/>
    </xf>
    <xf numFmtId="0" fontId="33" fillId="0" borderId="0" xfId="12" applyFont="1" applyAlignment="1" applyProtection="1">
      <alignment horizontal="center" vertical="center"/>
      <protection locked="0"/>
    </xf>
    <xf numFmtId="0" fontId="29" fillId="0" borderId="93" xfId="9" applyFont="1" applyBorder="1" applyAlignment="1">
      <alignment vertical="center" wrapText="1"/>
    </xf>
    <xf numFmtId="0" fontId="28" fillId="3" borderId="0" xfId="9" applyFont="1" applyFill="1" applyAlignment="1">
      <alignment horizontal="center"/>
    </xf>
    <xf numFmtId="0" fontId="34" fillId="0" borderId="5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justify" vertical="top" wrapText="1"/>
    </xf>
    <xf numFmtId="0" fontId="34" fillId="0" borderId="0" xfId="9" applyFont="1" applyAlignment="1">
      <alignment horizontal="justify" vertical="top" wrapText="1"/>
    </xf>
    <xf numFmtId="0" fontId="34" fillId="0" borderId="13" xfId="9" applyFont="1" applyBorder="1" applyAlignment="1">
      <alignment horizontal="justify" vertical="top" wrapText="1"/>
    </xf>
    <xf numFmtId="0" fontId="34" fillId="0" borderId="14" xfId="9" applyFont="1" applyBorder="1" applyAlignment="1">
      <alignment horizontal="justify" vertical="top" wrapText="1"/>
    </xf>
    <xf numFmtId="0" fontId="57" fillId="0" borderId="22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15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28" fillId="0" borderId="0" xfId="18" applyFont="1" applyFill="1" applyBorder="1" applyAlignment="1">
      <alignment horizontal="center" vertical="top" wrapText="1"/>
    </xf>
    <xf numFmtId="0" fontId="28" fillId="0" borderId="0" xfId="17" applyFont="1" applyAlignment="1">
      <alignment horizontal="center"/>
    </xf>
    <xf numFmtId="0" fontId="71" fillId="0" borderId="0" xfId="17" applyFont="1" applyFill="1" applyBorder="1" applyAlignment="1">
      <alignment horizontal="center" vertical="top" wrapText="1"/>
    </xf>
    <xf numFmtId="0" fontId="29" fillId="0" borderId="0" xfId="17" applyFont="1" applyFill="1" applyBorder="1"/>
    <xf numFmtId="0" fontId="33" fillId="0" borderId="0" xfId="17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19" applyFont="1" applyFill="1" applyAlignment="1">
      <alignment horizontal="center" wrapText="1"/>
    </xf>
    <xf numFmtId="0" fontId="34" fillId="0" borderId="0" xfId="19" applyFont="1" applyFill="1" applyAlignment="1"/>
    <xf numFmtId="0" fontId="33" fillId="0" borderId="0" xfId="17" applyFont="1" applyAlignment="1">
      <alignment horizontal="center" vertical="center" wrapText="1"/>
    </xf>
    <xf numFmtId="0" fontId="33" fillId="0" borderId="18" xfId="17" applyFont="1" applyBorder="1" applyAlignment="1">
      <alignment horizontal="center" vertical="center"/>
    </xf>
    <xf numFmtId="0" fontId="33" fillId="0" borderId="19" xfId="17" applyFont="1" applyBorder="1" applyAlignment="1">
      <alignment horizontal="center" vertical="center"/>
    </xf>
    <xf numFmtId="0" fontId="33" fillId="0" borderId="39" xfId="17" applyFont="1" applyBorder="1" applyAlignment="1">
      <alignment horizontal="center"/>
    </xf>
    <xf numFmtId="0" fontId="33" fillId="0" borderId="41" xfId="17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3" fillId="0" borderId="2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3" fontId="43" fillId="0" borderId="27" xfId="0" applyNumberFormat="1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3" fontId="33" fillId="0" borderId="102" xfId="0" applyNumberFormat="1" applyFont="1" applyBorder="1" applyAlignment="1">
      <alignment horizontal="center" vertical="center"/>
    </xf>
    <xf numFmtId="3" fontId="33" fillId="0" borderId="36" xfId="0" applyNumberFormat="1" applyFont="1" applyBorder="1" applyAlignment="1">
      <alignment horizontal="center" vertical="center"/>
    </xf>
    <xf numFmtId="3" fontId="33" fillId="0" borderId="103" xfId="0" applyNumberFormat="1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3" fontId="33" fillId="0" borderId="31" xfId="0" applyNumberFormat="1" applyFont="1" applyBorder="1" applyAlignment="1">
      <alignment horizontal="center" vertical="center"/>
    </xf>
    <xf numFmtId="3" fontId="33" fillId="0" borderId="32" xfId="0" applyNumberFormat="1" applyFont="1" applyBorder="1" applyAlignment="1">
      <alignment horizontal="center" vertical="center"/>
    </xf>
    <xf numFmtId="3" fontId="33" fillId="0" borderId="33" xfId="0" applyNumberFormat="1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3" fillId="0" borderId="0" xfId="12" applyFont="1" applyAlignment="1">
      <alignment horizontal="center" wrapText="1"/>
    </xf>
    <xf numFmtId="0" fontId="33" fillId="0" borderId="81" xfId="7" applyFont="1" applyBorder="1" applyAlignment="1">
      <alignment horizontal="left"/>
    </xf>
    <xf numFmtId="0" fontId="33" fillId="0" borderId="79" xfId="7" applyFont="1" applyBorder="1" applyAlignment="1">
      <alignment horizontal="left"/>
    </xf>
    <xf numFmtId="0" fontId="28" fillId="0" borderId="0" xfId="7" applyFont="1" applyAlignment="1">
      <alignment horizontal="center"/>
    </xf>
    <xf numFmtId="0" fontId="27" fillId="0" borderId="13" xfId="7" applyFont="1" applyBorder="1" applyAlignment="1">
      <alignment horizontal="center"/>
    </xf>
    <xf numFmtId="0" fontId="27" fillId="0" borderId="14" xfId="7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38" fontId="16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right" vertical="center" textRotation="90" wrapText="1"/>
      <protection locked="0"/>
    </xf>
    <xf numFmtId="0" fontId="10" fillId="0" borderId="1" xfId="0" applyFont="1" applyBorder="1" applyAlignment="1" applyProtection="1">
      <alignment horizontal="center" vertical="center" textRotation="90" wrapText="1"/>
      <protection locked="0"/>
    </xf>
    <xf numFmtId="38" fontId="10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22">
    <cellStyle name="Ezres" xfId="2" builtinId="3"/>
    <cellStyle name="Ezres 2" xfId="13" xr:uid="{00000000-0005-0000-0000-000001000000}"/>
    <cellStyle name="költségvetési tábla" xfId="3" xr:uid="{00000000-0005-0000-0000-000002000000}"/>
    <cellStyle name="Normál" xfId="0" builtinId="0"/>
    <cellStyle name="Normál 2" xfId="9" xr:uid="{00000000-0005-0000-0000-000004000000}"/>
    <cellStyle name="Normál 2 2" xfId="17" xr:uid="{26A9CFC1-C6A7-4701-B909-EFBFDDB10E14}"/>
    <cellStyle name="Normál 2 3" xfId="21" xr:uid="{0B4FB3AF-5B0E-4701-B56F-5B4AF9A3906C}"/>
    <cellStyle name="Normál 3" xfId="10" xr:uid="{00000000-0005-0000-0000-000005000000}"/>
    <cellStyle name="Normál 3 2" xfId="11" xr:uid="{00000000-0005-0000-0000-000006000000}"/>
    <cellStyle name="Normál 3 3" xfId="19" xr:uid="{35989094-0DD5-43F4-8126-7C5C2B1E8A9B}"/>
    <cellStyle name="Normál 4" xfId="14" xr:uid="{00000000-0005-0000-0000-00003B000000}"/>
    <cellStyle name="Normál 5" xfId="15" xr:uid="{00000000-0005-0000-0000-00003C000000}"/>
    <cellStyle name="Normál 6" xfId="12" xr:uid="{00000000-0005-0000-0000-000007000000}"/>
    <cellStyle name="Normál_gördülő2_2008eredeti" xfId="8" xr:uid="{00000000-0005-0000-0000-000008000000}"/>
    <cellStyle name="Normál_kiad2004eredeti HIVATALI AJÁNLOTT" xfId="6" xr:uid="{00000000-0005-0000-0000-000009000000}"/>
    <cellStyle name="Normál_Másolat eredetijeEves beszamolo_730161_2013_04_15_10_52" xfId="18" xr:uid="{164802F5-3C9E-41AE-B062-B7E535647142}"/>
    <cellStyle name="Normál_ÜTEMTERV" xfId="7" xr:uid="{00000000-0005-0000-0000-00000A000000}"/>
    <cellStyle name="Normál_x4. sz. melléklet-VÜZ" xfId="5" xr:uid="{00000000-0005-0000-0000-00000B000000}"/>
    <cellStyle name="Oszlopszint_1" xfId="1" builtinId="2" iLevel="0"/>
    <cellStyle name="számérték" xfId="4" xr:uid="{00000000-0005-0000-0000-00000D000000}"/>
    <cellStyle name="Százalék" xfId="16" builtinId="5"/>
    <cellStyle name="Százalék 2" xfId="20" xr:uid="{211FB301-CF4F-4C99-9C38-88738D3D69D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99FF66"/>
      <color rgb="FFF2B800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lJ\Documents\K&#246;lts&#233;gvet&#233;s%202018\elemik_2018\j&#243;k\Elemi_2018_KO&#776;ZMU&#779;V_01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kumentumok\Z&#225;rsz&#225;mad&#225;s%202018\2017%20evi_z&#225;rsz&#225;mad&#225;s_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műv_elemi"/>
      <sheetName val="bérek_MŰVHÁZ"/>
      <sheetName val="Beruházások"/>
    </sheetNames>
    <sheetDataSet>
      <sheetData sheetId="0">
        <row r="67">
          <cell r="G67">
            <v>393701</v>
          </cell>
        </row>
        <row r="68">
          <cell r="H68">
            <v>1653543</v>
          </cell>
          <cell r="I68">
            <v>3070866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Mérleg"/>
      <sheetName val="02 ÖSSZEVONT"/>
      <sheetName val="03 ÖNKORM"/>
      <sheetName val="04 PH"/>
      <sheetName val="05 OVI"/>
      <sheetName val="06 KÖZMŰV"/>
      <sheetName val="07 Közhatalmi bevételek"/>
      <sheetName val="08 támogatási kiadások"/>
      <sheetName val="09 felújítások"/>
      <sheetName val="10 beruházások"/>
      <sheetName val="11 Közvetett tám"/>
      <sheetName val="12 KÖZÉPTÁVÚ"/>
      <sheetName val="13 létszám"/>
      <sheetName val="14 pénzkészlet"/>
      <sheetName val="15 önk.maradv."/>
      <sheetName val="16 PH.maradv."/>
      <sheetName val="17 Ovi.maradv."/>
      <sheetName val="18 Művház.maradv."/>
      <sheetName val="19 összevont maradvány"/>
      <sheetName val="20 Vagyonkimutatás"/>
      <sheetName val="21 önk-i gt"/>
      <sheetName val="05 pályázatok"/>
      <sheetName val="09 tartalékok"/>
      <sheetName val="10 ütemterv"/>
      <sheetName val="Munka6"/>
      <sheetName val="bevétel részletes"/>
      <sheetName val="kiadás részletes"/>
      <sheetName val="kötelezettségek"/>
      <sheetName val="bérek"/>
      <sheetName val="Munka1"/>
    </sheetNames>
    <sheetDataSet>
      <sheetData sheetId="0" refreshError="1"/>
      <sheetData sheetId="1" refreshError="1"/>
      <sheetData sheetId="2">
        <row r="25">
          <cell r="J25">
            <v>632131229</v>
          </cell>
        </row>
      </sheetData>
      <sheetData sheetId="3">
        <row r="25">
          <cell r="J25">
            <v>725715</v>
          </cell>
        </row>
      </sheetData>
      <sheetData sheetId="4">
        <row r="25">
          <cell r="J25">
            <v>6967805</v>
          </cell>
        </row>
        <row r="29">
          <cell r="J29">
            <v>280923642</v>
          </cell>
        </row>
        <row r="55">
          <cell r="J55">
            <v>273723608</v>
          </cell>
        </row>
      </sheetData>
      <sheetData sheetId="5">
        <row r="25">
          <cell r="J25">
            <v>956744</v>
          </cell>
        </row>
        <row r="29">
          <cell r="J29">
            <v>72571304</v>
          </cell>
        </row>
        <row r="55">
          <cell r="J55">
            <v>71468824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35"/>
  <sheetViews>
    <sheetView showGridLines="0" view="pageBreakPreview" zoomScale="80" zoomScaleSheetLayoutView="80" workbookViewId="0">
      <selection sqref="A1:P1"/>
    </sheetView>
  </sheetViews>
  <sheetFormatPr defaultColWidth="9.140625" defaultRowHeight="12.75" x14ac:dyDescent="0.2"/>
  <cols>
    <col min="1" max="1" width="60.28515625" style="362" customWidth="1"/>
    <col min="2" max="2" width="17" style="362" customWidth="1"/>
    <col min="3" max="4" width="16.42578125" style="362" customWidth="1"/>
    <col min="5" max="5" width="60.28515625" style="362" customWidth="1"/>
    <col min="6" max="6" width="15.5703125" style="362" bestFit="1" customWidth="1"/>
    <col min="7" max="7" width="17.85546875" style="362" bestFit="1" customWidth="1"/>
    <col min="8" max="8" width="17.85546875" style="362" customWidth="1"/>
    <col min="9" max="11" width="9.140625" style="362"/>
    <col min="12" max="12" width="14.28515625" style="362" bestFit="1" customWidth="1"/>
    <col min="13" max="16384" width="9.140625" style="362"/>
  </cols>
  <sheetData>
    <row r="1" spans="1:16" x14ac:dyDescent="0.2">
      <c r="A1" s="1" t="s">
        <v>1757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14.25" x14ac:dyDescent="0.2">
      <c r="A3" s="1002" t="s">
        <v>1216</v>
      </c>
      <c r="B3" s="1002"/>
      <c r="C3" s="1002"/>
      <c r="D3" s="1002"/>
      <c r="E3" s="1002"/>
      <c r="F3" s="1002"/>
      <c r="G3" s="1002"/>
      <c r="H3" s="754"/>
      <c r="I3" s="251"/>
      <c r="J3" s="111"/>
      <c r="K3" s="111"/>
      <c r="L3" s="111"/>
      <c r="M3" s="111"/>
      <c r="N3" s="111"/>
      <c r="O3" s="111"/>
      <c r="P3" s="111"/>
    </row>
    <row r="4" spans="1:16" ht="14.25" x14ac:dyDescent="0.2">
      <c r="A4" s="1002" t="s">
        <v>1742</v>
      </c>
      <c r="B4" s="1002"/>
      <c r="C4" s="1002"/>
      <c r="D4" s="1002"/>
      <c r="E4" s="1002"/>
      <c r="F4" s="1002"/>
      <c r="G4" s="1002"/>
      <c r="H4" s="754"/>
      <c r="I4" s="251"/>
      <c r="J4" s="111"/>
      <c r="K4" s="111"/>
      <c r="L4" s="111"/>
      <c r="M4" s="111"/>
      <c r="N4" s="111"/>
      <c r="O4" s="111"/>
      <c r="P4" s="111"/>
    </row>
    <row r="5" spans="1:16" ht="32.25" customHeight="1" x14ac:dyDescent="0.2">
      <c r="A5" s="1002" t="s">
        <v>1400</v>
      </c>
      <c r="B5" s="1002"/>
      <c r="C5" s="1002"/>
      <c r="D5" s="1002"/>
      <c r="E5" s="1002"/>
      <c r="F5" s="1002"/>
      <c r="G5" s="1002"/>
      <c r="H5" s="754"/>
      <c r="I5" s="251"/>
      <c r="J5" s="111"/>
      <c r="K5" s="111"/>
      <c r="L5" s="111"/>
      <c r="M5" s="111"/>
      <c r="N5" s="111"/>
      <c r="O5" s="111"/>
      <c r="P5" s="111"/>
    </row>
    <row r="6" spans="1:16" ht="24.75" customHeight="1" thickBot="1" x14ac:dyDescent="0.25"/>
    <row r="7" spans="1:16" s="368" customFormat="1" ht="27.95" customHeight="1" thickBot="1" x14ac:dyDescent="0.25">
      <c r="A7" s="363" t="s">
        <v>0</v>
      </c>
      <c r="B7" s="364" t="s">
        <v>1495</v>
      </c>
      <c r="C7" s="365" t="s">
        <v>1496</v>
      </c>
      <c r="D7" s="365" t="s">
        <v>1706</v>
      </c>
      <c r="E7" s="366" t="s">
        <v>1</v>
      </c>
      <c r="F7" s="364" t="s">
        <v>1495</v>
      </c>
      <c r="G7" s="903" t="s">
        <v>1496</v>
      </c>
      <c r="H7" s="367" t="s">
        <v>1706</v>
      </c>
    </row>
    <row r="8" spans="1:16" ht="27.75" customHeight="1" thickBot="1" x14ac:dyDescent="0.25">
      <c r="A8" s="995" t="s">
        <v>2</v>
      </c>
      <c r="B8" s="996"/>
      <c r="C8" s="996"/>
      <c r="D8" s="996"/>
      <c r="E8" s="996"/>
      <c r="F8" s="904">
        <f>SUM(F9-B9)</f>
        <v>-400823463</v>
      </c>
      <c r="G8" s="378">
        <f>SUM(G9-C9)</f>
        <v>-380107880</v>
      </c>
      <c r="H8" s="379">
        <f>SUM(H9-D9)</f>
        <v>186292940</v>
      </c>
    </row>
    <row r="9" spans="1:16" ht="18" customHeight="1" x14ac:dyDescent="0.2">
      <c r="A9" s="369" t="s">
        <v>3</v>
      </c>
      <c r="B9" s="370">
        <f>SUM(B10:B14)</f>
        <v>1486227909</v>
      </c>
      <c r="C9" s="370">
        <f>SUM(C10:C14)</f>
        <v>1686599538</v>
      </c>
      <c r="D9" s="370">
        <f>SUM(D10:D14)</f>
        <v>1120338611</v>
      </c>
      <c r="E9" s="369" t="s">
        <v>4</v>
      </c>
      <c r="F9" s="370">
        <f>SUM(F10:F13)</f>
        <v>1085404446</v>
      </c>
      <c r="G9" s="885">
        <f>SUM(G10:G13)</f>
        <v>1306491658</v>
      </c>
      <c r="H9" s="370">
        <f>SUM(H10:H13)</f>
        <v>1306631551</v>
      </c>
    </row>
    <row r="10" spans="1:16" ht="18" customHeight="1" x14ac:dyDescent="0.2">
      <c r="A10" s="371" t="s">
        <v>5</v>
      </c>
      <c r="B10" s="372">
        <f>SUM('kiadás részletes'!L22)</f>
        <v>408085805</v>
      </c>
      <c r="C10" s="372">
        <f>SUM('kiadás részletes'!M22)</f>
        <v>426785823</v>
      </c>
      <c r="D10" s="879">
        <f>'2 ÖSSZEVONT'!J34</f>
        <v>418452310</v>
      </c>
      <c r="E10" s="371" t="s">
        <v>6</v>
      </c>
      <c r="F10" s="373">
        <f>SUM('bevétel részletes'!L48)</f>
        <v>304034557</v>
      </c>
      <c r="G10" s="886">
        <f>SUM('bevétel részletes'!M48)</f>
        <v>357506648</v>
      </c>
      <c r="H10" s="373">
        <f>'2 ÖSSZEVONT'!J11</f>
        <v>357506628</v>
      </c>
    </row>
    <row r="11" spans="1:16" ht="18" customHeight="1" x14ac:dyDescent="0.2">
      <c r="A11" s="371" t="s">
        <v>7</v>
      </c>
      <c r="B11" s="372">
        <f>SUM('kiadás részletes'!L24)</f>
        <v>85646552</v>
      </c>
      <c r="C11" s="372">
        <f>SUM('kiadás részletes'!M24)</f>
        <v>87766050</v>
      </c>
      <c r="D11" s="879">
        <f>'2 ÖSSZEVONT'!J35</f>
        <v>85872133</v>
      </c>
      <c r="E11" s="371" t="s">
        <v>8</v>
      </c>
      <c r="F11" s="373">
        <f>SUM('bevétel részletes'!L193)</f>
        <v>619200000</v>
      </c>
      <c r="G11" s="886">
        <f>SUM('bevétel részletes'!M193)</f>
        <v>827431303</v>
      </c>
      <c r="H11" s="373">
        <f>'2 ÖSSZEVONT'!J10</f>
        <v>827431303</v>
      </c>
    </row>
    <row r="12" spans="1:16" ht="18" customHeight="1" x14ac:dyDescent="0.2">
      <c r="A12" s="371" t="s">
        <v>9</v>
      </c>
      <c r="B12" s="372">
        <f>SUM('kiadás részletes'!L64)</f>
        <v>391131133</v>
      </c>
      <c r="C12" s="372">
        <f>SUM('kiadás részletes'!M64)</f>
        <v>412539922</v>
      </c>
      <c r="D12" s="879">
        <f>'2 ÖSSZEVONT'!J36</f>
        <v>343058928</v>
      </c>
      <c r="E12" s="375" t="s">
        <v>10</v>
      </c>
      <c r="F12" s="376">
        <f>SUM('bevétel részletes'!L228)</f>
        <v>162169889</v>
      </c>
      <c r="G12" s="887">
        <f>SUM('bevétel részletes'!M228)</f>
        <v>121456603</v>
      </c>
      <c r="H12" s="373">
        <f>'2 ÖSSZEVONT'!J9</f>
        <v>121596516</v>
      </c>
    </row>
    <row r="13" spans="1:16" ht="18" customHeight="1" x14ac:dyDescent="0.2">
      <c r="A13" s="371" t="s">
        <v>11</v>
      </c>
      <c r="B13" s="372">
        <f>SUM('kiadás részletes'!L137)</f>
        <v>12134000</v>
      </c>
      <c r="C13" s="402">
        <f>SUM('kiadás részletes'!M137)</f>
        <v>12525500</v>
      </c>
      <c r="D13" s="879">
        <f>'2 ÖSSZEVONT'!J37</f>
        <v>9399100</v>
      </c>
      <c r="E13" s="371" t="s">
        <v>12</v>
      </c>
      <c r="F13" s="376">
        <f>SUM('bevétel részletes'!L265)</f>
        <v>0</v>
      </c>
      <c r="G13" s="887">
        <f>SUM('bevétel részletes'!M265)</f>
        <v>97104</v>
      </c>
      <c r="H13" s="373">
        <f>'2 ÖSSZEVONT'!J14</f>
        <v>97104</v>
      </c>
    </row>
    <row r="14" spans="1:16" ht="18" customHeight="1" thickBot="1" x14ac:dyDescent="0.25">
      <c r="A14" s="375" t="s">
        <v>13</v>
      </c>
      <c r="B14" s="901">
        <f>'2 ÖSSZEVONT'!B38</f>
        <v>589230419</v>
      </c>
      <c r="C14" s="901">
        <f>'2 ÖSSZEVONT'!F38</f>
        <v>746982243</v>
      </c>
      <c r="D14" s="880">
        <f>'2 ÖSSZEVONT'!J38</f>
        <v>263556140</v>
      </c>
      <c r="E14" s="1000"/>
      <c r="F14" s="1001"/>
      <c r="G14" s="1001"/>
      <c r="H14" s="902"/>
    </row>
    <row r="15" spans="1:16" ht="27.75" customHeight="1" thickBot="1" x14ac:dyDescent="0.25">
      <c r="A15" s="997" t="s">
        <v>14</v>
      </c>
      <c r="B15" s="998"/>
      <c r="C15" s="998"/>
      <c r="D15" s="998"/>
      <c r="E15" s="998"/>
      <c r="F15" s="378">
        <f>SUM(F16-B16)</f>
        <v>-511491602</v>
      </c>
      <c r="G15" s="378">
        <f>SUM(G16-C16)</f>
        <v>-553801084</v>
      </c>
      <c r="H15" s="379">
        <f>SUM(H16-D16)</f>
        <v>-322411444</v>
      </c>
    </row>
    <row r="16" spans="1:16" ht="18" customHeight="1" x14ac:dyDescent="0.2">
      <c r="A16" s="369" t="s">
        <v>15</v>
      </c>
      <c r="B16" s="370">
        <f>SUM(B17:B19)</f>
        <v>539208602</v>
      </c>
      <c r="C16" s="370">
        <f>SUM(C17:C19)</f>
        <v>650284002</v>
      </c>
      <c r="D16" s="370">
        <f>SUM(D17:D19)</f>
        <v>418894362</v>
      </c>
      <c r="E16" s="369" t="s">
        <v>16</v>
      </c>
      <c r="F16" s="370">
        <f>SUM(F17:F19)</f>
        <v>27717000</v>
      </c>
      <c r="G16" s="885">
        <f>SUM(G17:G19)</f>
        <v>96482918</v>
      </c>
      <c r="H16" s="370">
        <f>SUM(H17:H19)</f>
        <v>96482918</v>
      </c>
    </row>
    <row r="17" spans="1:12" ht="18" customHeight="1" x14ac:dyDescent="0.2">
      <c r="A17" s="371" t="s">
        <v>17</v>
      </c>
      <c r="B17" s="373">
        <f>SUM('kiadás részletes'!L225)</f>
        <v>249441841</v>
      </c>
      <c r="C17" s="373">
        <f>SUM('kiadás részletes'!M225)</f>
        <v>345954922</v>
      </c>
      <c r="D17" s="881">
        <f>'2 ÖSSZEVONT'!J45</f>
        <v>194145193</v>
      </c>
      <c r="E17" s="371" t="s">
        <v>18</v>
      </c>
      <c r="F17" s="373">
        <f>SUM('bevétel részletes'!L85)</f>
        <v>27717000</v>
      </c>
      <c r="G17" s="886">
        <f>SUM('bevétel részletes'!M85)</f>
        <v>75159091</v>
      </c>
      <c r="H17" s="373">
        <f>'2 ÖSSZEVONT'!J19</f>
        <v>75159091</v>
      </c>
    </row>
    <row r="18" spans="1:12" ht="18" customHeight="1" x14ac:dyDescent="0.2">
      <c r="A18" s="371" t="s">
        <v>19</v>
      </c>
      <c r="B18" s="373">
        <f>SUM('kiadás részletes'!L231)</f>
        <v>289766761</v>
      </c>
      <c r="C18" s="373">
        <f>SUM('kiadás részletes'!M231)</f>
        <v>293829080</v>
      </c>
      <c r="D18" s="881">
        <f>'2 ÖSSZEVONT'!J44</f>
        <v>214249169</v>
      </c>
      <c r="E18" s="371" t="s">
        <v>20</v>
      </c>
      <c r="F18" s="373">
        <f>SUM('bevétel részletes'!L238)</f>
        <v>0</v>
      </c>
      <c r="G18" s="886">
        <f>SUM('bevétel részletes'!M238)</f>
        <v>19323827</v>
      </c>
      <c r="H18" s="373">
        <f>'2 ÖSSZEVONT'!J18</f>
        <v>19323827</v>
      </c>
    </row>
    <row r="19" spans="1:12" ht="18" customHeight="1" thickBot="1" x14ac:dyDescent="0.25">
      <c r="A19" s="377" t="s">
        <v>21</v>
      </c>
      <c r="B19" s="383">
        <f>SUM('kiadás részletes'!L294)</f>
        <v>0</v>
      </c>
      <c r="C19" s="383">
        <f>SUM('kiadás részletes'!M294)</f>
        <v>10500000</v>
      </c>
      <c r="D19" s="882">
        <f>'2 ÖSSZEVONT'!J46</f>
        <v>10500000</v>
      </c>
      <c r="E19" s="377" t="s">
        <v>22</v>
      </c>
      <c r="F19" s="383">
        <f>SUM('bevétel részletes'!L292)</f>
        <v>0</v>
      </c>
      <c r="G19" s="888">
        <f>SUM('bevétel részletes'!M292)</f>
        <v>2000000</v>
      </c>
      <c r="H19" s="376">
        <f>'2 ÖSSZEVONT'!J20</f>
        <v>2000000</v>
      </c>
    </row>
    <row r="20" spans="1:12" ht="27.75" customHeight="1" thickBot="1" x14ac:dyDescent="0.25">
      <c r="A20" s="384" t="s">
        <v>23</v>
      </c>
      <c r="B20" s="385">
        <f>SUM(B9,B16)</f>
        <v>2025436511</v>
      </c>
      <c r="C20" s="385">
        <f>SUM(C9,C16)</f>
        <v>2336883540</v>
      </c>
      <c r="D20" s="385">
        <f>SUM(D9,D16)</f>
        <v>1539232973</v>
      </c>
      <c r="E20" s="384" t="s">
        <v>24</v>
      </c>
      <c r="F20" s="385">
        <f>SUM(F9,F16)</f>
        <v>1113121446</v>
      </c>
      <c r="G20" s="893">
        <f>SUM(G9,G16)</f>
        <v>1402974576</v>
      </c>
      <c r="H20" s="385">
        <f>SUM(H9,H16)</f>
        <v>1403114469</v>
      </c>
    </row>
    <row r="21" spans="1:12" ht="30.75" customHeight="1" thickBot="1" x14ac:dyDescent="0.25">
      <c r="A21" s="997" t="s">
        <v>25</v>
      </c>
      <c r="B21" s="998"/>
      <c r="C21" s="998"/>
      <c r="D21" s="998"/>
      <c r="E21" s="999"/>
      <c r="F21" s="897">
        <f>SUM(F22-B22)</f>
        <v>912315065</v>
      </c>
      <c r="G21" s="897">
        <f>SUM(G22-C22)</f>
        <v>933908964</v>
      </c>
      <c r="H21" s="900">
        <f>SUM(H22-D22)</f>
        <v>933919880</v>
      </c>
    </row>
    <row r="22" spans="1:12" ht="18" customHeight="1" x14ac:dyDescent="0.2">
      <c r="A22" s="380" t="s">
        <v>26</v>
      </c>
      <c r="B22" s="381">
        <f>SUM(B23)</f>
        <v>592057577</v>
      </c>
      <c r="C22" s="381">
        <f>SUM(C23)</f>
        <v>575286827</v>
      </c>
      <c r="D22" s="381">
        <f>SUM(D23)</f>
        <v>575275911</v>
      </c>
      <c r="E22" s="386" t="s">
        <v>27</v>
      </c>
      <c r="F22" s="381">
        <f>SUM(F23)</f>
        <v>1504372642</v>
      </c>
      <c r="G22" s="890">
        <f>SUM(G23)</f>
        <v>1509195791</v>
      </c>
      <c r="H22" s="382">
        <f>SUM(H23)</f>
        <v>1509195791</v>
      </c>
    </row>
    <row r="23" spans="1:12" ht="18" customHeight="1" x14ac:dyDescent="0.2">
      <c r="A23" s="387" t="s">
        <v>28</v>
      </c>
      <c r="B23" s="388">
        <f>SUM(B24:B27)</f>
        <v>592057577</v>
      </c>
      <c r="C23" s="388">
        <f>SUM(C24:C27)</f>
        <v>575286827</v>
      </c>
      <c r="D23" s="388">
        <f>SUM(D24:D27)</f>
        <v>575275911</v>
      </c>
      <c r="E23" s="371" t="s">
        <v>29</v>
      </c>
      <c r="F23" s="373">
        <f>SUM('bevétel részletes'!L320)</f>
        <v>1504372642</v>
      </c>
      <c r="G23" s="886">
        <f>SUM('bevétel részletes'!M320)</f>
        <v>1509195791</v>
      </c>
      <c r="H23" s="374">
        <f>'2 ÖSSZEVONT'!J23</f>
        <v>1509195791</v>
      </c>
    </row>
    <row r="24" spans="1:12" s="392" customFormat="1" ht="18" customHeight="1" x14ac:dyDescent="0.2">
      <c r="A24" s="389" t="s">
        <v>30</v>
      </c>
      <c r="B24" s="390">
        <f>SUM('kiadás részletes'!D319)</f>
        <v>583256241</v>
      </c>
      <c r="C24" s="390">
        <f>SUM('kiadás részletes'!E319)</f>
        <v>566085491</v>
      </c>
      <c r="D24" s="883">
        <f>'3 ÖNKORM'!J51</f>
        <v>566085491</v>
      </c>
      <c r="E24" s="389" t="s">
        <v>31</v>
      </c>
      <c r="F24" s="390">
        <f>SUM('bevétel részletes'!L310)</f>
        <v>621116401</v>
      </c>
      <c r="G24" s="891">
        <f>SUM('bevétel részletes'!M310)</f>
        <v>634004351</v>
      </c>
      <c r="H24" s="391">
        <f>'2 ÖSSZEVONT'!J24</f>
        <v>634004351</v>
      </c>
    </row>
    <row r="25" spans="1:12" ht="18" customHeight="1" x14ac:dyDescent="0.2">
      <c r="A25" s="393" t="s">
        <v>1394</v>
      </c>
      <c r="B25" s="390">
        <f>'kiadás részletes'!D318</f>
        <v>8801336</v>
      </c>
      <c r="C25" s="390">
        <f>'kiadás részletes'!E318</f>
        <v>8801336</v>
      </c>
      <c r="D25" s="883">
        <f>'2 ÖSSZEVONT'!J52</f>
        <v>8801336</v>
      </c>
      <c r="E25" s="389" t="s">
        <v>1396</v>
      </c>
      <c r="F25" s="390">
        <f>'bevétel részletes'!D311</f>
        <v>300000000</v>
      </c>
      <c r="G25" s="891">
        <f>'bevétel részletes'!E311</f>
        <v>300000000</v>
      </c>
      <c r="H25" s="391">
        <f>'2 ÖSSZEVONT'!J25</f>
        <v>300000000</v>
      </c>
    </row>
    <row r="26" spans="1:12" ht="18" customHeight="1" x14ac:dyDescent="0.2">
      <c r="A26" s="393" t="s">
        <v>1395</v>
      </c>
      <c r="B26" s="390">
        <v>0</v>
      </c>
      <c r="C26" s="390">
        <v>0</v>
      </c>
      <c r="D26" s="883"/>
      <c r="E26" s="389" t="s">
        <v>1397</v>
      </c>
      <c r="F26" s="390">
        <f>'bevétel részletes'!L314</f>
        <v>583256241</v>
      </c>
      <c r="G26" s="891">
        <f>'bevétel részletes'!M314</f>
        <v>566085491</v>
      </c>
      <c r="H26" s="391">
        <f>'2 ÖSSZEVONT'!J26</f>
        <v>566085491</v>
      </c>
    </row>
    <row r="27" spans="1:12" ht="18" customHeight="1" thickBot="1" x14ac:dyDescent="0.25">
      <c r="A27" s="700" t="s">
        <v>1555</v>
      </c>
      <c r="B27" s="383">
        <f>SUM('kiadás részletes'!D336)</f>
        <v>0</v>
      </c>
      <c r="C27" s="383">
        <f>'kiadás részletes'!M321</f>
        <v>400000</v>
      </c>
      <c r="D27" s="882">
        <f>'2 ÖSSZEVONT'!J53</f>
        <v>389084</v>
      </c>
      <c r="E27" s="898" t="s">
        <v>1708</v>
      </c>
      <c r="F27" s="383">
        <f>SUM('bevétel részletes'!L327)</f>
        <v>0</v>
      </c>
      <c r="G27" s="888">
        <f>'2 ÖSSZEVONT'!F27</f>
        <v>9105949</v>
      </c>
      <c r="H27" s="899">
        <f>'2 ÖSSZEVONT'!J27</f>
        <v>9105949</v>
      </c>
    </row>
    <row r="28" spans="1:12" s="392" customFormat="1" ht="18" customHeight="1" thickBot="1" x14ac:dyDescent="0.25">
      <c r="A28" s="394" t="s">
        <v>32</v>
      </c>
      <c r="B28" s="395">
        <f>SUM(B24)*(-1)</f>
        <v>-583256241</v>
      </c>
      <c r="C28" s="395">
        <f>-SUM(C24)</f>
        <v>-566085491</v>
      </c>
      <c r="D28" s="395">
        <f>-SUM(D24)</f>
        <v>-566085491</v>
      </c>
      <c r="E28" s="396" t="s">
        <v>32</v>
      </c>
      <c r="F28" s="397">
        <f>SUM('bevétel részletes'!L314)*-1</f>
        <v>-583256241</v>
      </c>
      <c r="G28" s="892">
        <f>SUM('bevétel részletes'!M314)*-1</f>
        <v>-566085491</v>
      </c>
      <c r="H28" s="896">
        <f>-H26</f>
        <v>-566085491</v>
      </c>
      <c r="L28" s="733"/>
    </row>
    <row r="29" spans="1:12" ht="20.25" customHeight="1" thickBot="1" x14ac:dyDescent="0.25">
      <c r="A29" s="398" t="s">
        <v>33</v>
      </c>
      <c r="B29" s="385">
        <f>SUM(B20,B22,B28)</f>
        <v>2034237847</v>
      </c>
      <c r="C29" s="385">
        <f>SUM(C20,C22,C28)</f>
        <v>2346084876</v>
      </c>
      <c r="D29" s="385">
        <f>SUM(D20,D22,D28)</f>
        <v>1548423393</v>
      </c>
      <c r="E29" s="894" t="s">
        <v>34</v>
      </c>
      <c r="F29" s="889">
        <f>SUM(F20,F22,F28)</f>
        <v>2034237847</v>
      </c>
      <c r="G29" s="895">
        <f>SUM(G20,G22,G28)</f>
        <v>2346084876</v>
      </c>
      <c r="H29" s="385">
        <f>SUM(H20,H22,H28)</f>
        <v>2346224769</v>
      </c>
    </row>
    <row r="31" spans="1:12" x14ac:dyDescent="0.2">
      <c r="B31" s="399" t="s">
        <v>1213</v>
      </c>
      <c r="C31" s="399" t="s">
        <v>1358</v>
      </c>
      <c r="D31" s="884" t="s">
        <v>1707</v>
      </c>
    </row>
    <row r="32" spans="1:12" x14ac:dyDescent="0.2">
      <c r="A32" s="400" t="s">
        <v>1398</v>
      </c>
      <c r="B32" s="401">
        <f>F8</f>
        <v>-400823463</v>
      </c>
      <c r="C32" s="401">
        <f>G8</f>
        <v>-380107880</v>
      </c>
      <c r="D32" s="401">
        <f>H8</f>
        <v>186292940</v>
      </c>
    </row>
    <row r="33" spans="1:4" x14ac:dyDescent="0.2">
      <c r="A33" s="400" t="s">
        <v>1399</v>
      </c>
      <c r="B33" s="401">
        <f>F15</f>
        <v>-511491602</v>
      </c>
      <c r="C33" s="401">
        <f>G15</f>
        <v>-553801084</v>
      </c>
      <c r="D33" s="401">
        <f>H15</f>
        <v>-322411444</v>
      </c>
    </row>
    <row r="34" spans="1:4" x14ac:dyDescent="0.2">
      <c r="A34" s="400" t="s">
        <v>1425</v>
      </c>
      <c r="B34" s="401">
        <f>F21</f>
        <v>912315065</v>
      </c>
      <c r="C34" s="401">
        <f>G21</f>
        <v>933908964</v>
      </c>
      <c r="D34" s="401">
        <f>H21</f>
        <v>933919880</v>
      </c>
    </row>
    <row r="35" spans="1:4" x14ac:dyDescent="0.2">
      <c r="A35" s="400" t="s">
        <v>1281</v>
      </c>
      <c r="B35" s="401">
        <f>SUM(B32:B34)</f>
        <v>0</v>
      </c>
      <c r="C35" s="401">
        <f>SUM(C32:C34)</f>
        <v>0</v>
      </c>
      <c r="D35" s="401">
        <f>SUM(D32:D34)</f>
        <v>797801376</v>
      </c>
    </row>
  </sheetData>
  <mergeCells count="8">
    <mergeCell ref="A1:P1"/>
    <mergeCell ref="A8:E8"/>
    <mergeCell ref="A15:E15"/>
    <mergeCell ref="A21:E21"/>
    <mergeCell ref="E14:G14"/>
    <mergeCell ref="A5:G5"/>
    <mergeCell ref="A3:G3"/>
    <mergeCell ref="A4:G4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84"/>
  <sheetViews>
    <sheetView view="pageBreakPreview" zoomScaleSheetLayoutView="100" workbookViewId="0">
      <selection sqref="A1:O1"/>
    </sheetView>
  </sheetViews>
  <sheetFormatPr defaultRowHeight="15" x14ac:dyDescent="0.25"/>
  <cols>
    <col min="1" max="1" width="5.42578125" style="249" customWidth="1"/>
    <col min="2" max="2" width="64.7109375" style="192" customWidth="1"/>
    <col min="3" max="3" width="14.28515625" style="192" bestFit="1" customWidth="1"/>
    <col min="4" max="5" width="14" style="192" customWidth="1"/>
    <col min="6" max="6" width="11.140625" style="192" bestFit="1" customWidth="1"/>
    <col min="7" max="7" width="12.28515625" style="192" customWidth="1"/>
    <col min="8" max="16384" width="9.140625" style="192"/>
  </cols>
  <sheetData>
    <row r="1" spans="1:15" x14ac:dyDescent="0.25">
      <c r="A1" s="1" t="s">
        <v>1766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07"/>
      <c r="B2" s="544"/>
      <c r="C2" s="544"/>
      <c r="D2" s="544"/>
      <c r="E2" s="544"/>
      <c r="F2" s="544"/>
      <c r="G2" s="544"/>
      <c r="H2" s="544"/>
    </row>
    <row r="3" spans="1:15" ht="15" customHeight="1" x14ac:dyDescent="0.25">
      <c r="A3" s="1026" t="s">
        <v>1216</v>
      </c>
      <c r="B3" s="1026"/>
      <c r="C3" s="1026"/>
      <c r="D3" s="1026"/>
      <c r="E3" s="699"/>
      <c r="F3" s="544"/>
      <c r="G3" s="544"/>
      <c r="H3" s="544"/>
    </row>
    <row r="4" spans="1:15" x14ac:dyDescent="0.25">
      <c r="A4" s="1027" t="s">
        <v>1742</v>
      </c>
      <c r="B4" s="1027"/>
      <c r="C4" s="1027"/>
      <c r="D4" s="1027"/>
      <c r="E4" s="593"/>
      <c r="F4" s="544"/>
      <c r="G4" s="544"/>
      <c r="H4" s="544"/>
    </row>
    <row r="5" spans="1:15" ht="17.25" customHeight="1" x14ac:dyDescent="0.25">
      <c r="A5" s="1027"/>
      <c r="B5" s="1027"/>
      <c r="C5" s="1027"/>
      <c r="D5" s="1027"/>
      <c r="E5" s="593"/>
      <c r="F5" s="544"/>
      <c r="G5" s="544"/>
      <c r="H5" s="544"/>
    </row>
    <row r="6" spans="1:15" ht="20.25" customHeight="1" x14ac:dyDescent="0.25">
      <c r="A6" s="1028" t="s">
        <v>1253</v>
      </c>
      <c r="B6" s="1028"/>
      <c r="C6" s="1028"/>
      <c r="D6" s="1028"/>
      <c r="E6" s="562"/>
      <c r="F6" s="562"/>
      <c r="G6" s="544"/>
      <c r="H6" s="544"/>
    </row>
    <row r="7" spans="1:15" ht="15.75" thickBot="1" x14ac:dyDescent="0.3">
      <c r="A7" s="544"/>
      <c r="B7" s="544"/>
      <c r="C7" s="530"/>
      <c r="D7" s="530" t="s">
        <v>1261</v>
      </c>
      <c r="E7" s="530"/>
      <c r="F7" s="544"/>
      <c r="G7" s="544"/>
      <c r="H7" s="544"/>
    </row>
    <row r="8" spans="1:15" ht="29.25" customHeight="1" x14ac:dyDescent="0.25">
      <c r="A8" s="563" t="s">
        <v>1362</v>
      </c>
      <c r="B8" s="564" t="s">
        <v>1228</v>
      </c>
      <c r="C8" s="565" t="s">
        <v>1213</v>
      </c>
      <c r="D8" s="566" t="s">
        <v>1358</v>
      </c>
      <c r="E8" s="762" t="s">
        <v>1571</v>
      </c>
      <c r="F8" s="544"/>
      <c r="G8" s="544"/>
      <c r="H8" s="544"/>
    </row>
    <row r="9" spans="1:15" ht="15.75" thickBot="1" x14ac:dyDescent="0.3">
      <c r="A9" s="547"/>
      <c r="B9" s="567">
        <v>1</v>
      </c>
      <c r="C9" s="568">
        <v>2</v>
      </c>
      <c r="D9" s="569">
        <v>3</v>
      </c>
      <c r="E9" s="763">
        <v>4</v>
      </c>
      <c r="F9" s="544"/>
      <c r="G9" s="544"/>
      <c r="H9" s="544"/>
    </row>
    <row r="10" spans="1:15" x14ac:dyDescent="0.25">
      <c r="A10" s="531"/>
      <c r="B10" s="570" t="s">
        <v>1206</v>
      </c>
      <c r="C10" s="571"/>
      <c r="D10" s="572"/>
      <c r="E10" s="764"/>
      <c r="F10" s="544"/>
      <c r="G10" s="544"/>
      <c r="H10" s="544"/>
    </row>
    <row r="11" spans="1:15" x14ac:dyDescent="0.25">
      <c r="A11" s="573">
        <v>1</v>
      </c>
      <c r="B11" s="630" t="s">
        <v>1529</v>
      </c>
      <c r="C11" s="631">
        <v>20000000</v>
      </c>
      <c r="D11" s="777">
        <v>0</v>
      </c>
      <c r="E11" s="765">
        <v>0</v>
      </c>
      <c r="F11" s="556"/>
      <c r="G11" s="544"/>
      <c r="H11" s="544"/>
    </row>
    <row r="12" spans="1:15" s="514" customFormat="1" x14ac:dyDescent="0.25">
      <c r="A12" s="573">
        <v>2</v>
      </c>
      <c r="B12" s="630" t="s">
        <v>1454</v>
      </c>
      <c r="C12" s="631">
        <v>26000000</v>
      </c>
      <c r="D12" s="777">
        <v>21000000</v>
      </c>
      <c r="E12" s="765">
        <v>21000000</v>
      </c>
      <c r="F12" s="556"/>
      <c r="G12" s="556"/>
      <c r="H12" s="556"/>
    </row>
    <row r="13" spans="1:15" x14ac:dyDescent="0.25">
      <c r="A13" s="573">
        <v>3</v>
      </c>
      <c r="B13" s="574" t="s">
        <v>1501</v>
      </c>
      <c r="C13" s="631">
        <v>4000000</v>
      </c>
      <c r="D13" s="777">
        <v>4000000</v>
      </c>
      <c r="E13" s="765">
        <v>4000000</v>
      </c>
      <c r="F13" s="556"/>
      <c r="G13" s="556"/>
      <c r="H13" s="556"/>
    </row>
    <row r="14" spans="1:15" x14ac:dyDescent="0.25">
      <c r="A14" s="573">
        <v>4</v>
      </c>
      <c r="B14" s="582" t="s">
        <v>1455</v>
      </c>
      <c r="C14" s="611">
        <v>5765024</v>
      </c>
      <c r="D14" s="708">
        <v>5765024</v>
      </c>
      <c r="E14" s="766">
        <v>1204124</v>
      </c>
      <c r="F14" s="705"/>
      <c r="G14" s="556"/>
      <c r="H14" s="556"/>
    </row>
    <row r="15" spans="1:15" x14ac:dyDescent="0.25">
      <c r="A15" s="573">
        <v>5</v>
      </c>
      <c r="B15" s="582" t="s">
        <v>1456</v>
      </c>
      <c r="C15" s="611">
        <v>10000000</v>
      </c>
      <c r="D15" s="708">
        <f>12697214-3035300-546942</f>
        <v>9114972</v>
      </c>
      <c r="E15" s="766">
        <v>9381359</v>
      </c>
      <c r="F15" s="544"/>
      <c r="G15" s="705"/>
      <c r="H15" s="544"/>
    </row>
    <row r="16" spans="1:15" x14ac:dyDescent="0.25">
      <c r="A16" s="573">
        <v>6</v>
      </c>
      <c r="B16" s="244" t="s">
        <v>1457</v>
      </c>
      <c r="C16" s="245">
        <v>100000</v>
      </c>
      <c r="D16" s="709">
        <v>0</v>
      </c>
      <c r="E16" s="767">
        <v>0</v>
      </c>
      <c r="F16" s="544"/>
      <c r="G16" s="544"/>
      <c r="H16" s="544"/>
    </row>
    <row r="17" spans="1:8" ht="30" x14ac:dyDescent="0.25">
      <c r="A17" s="573">
        <v>7</v>
      </c>
      <c r="B17" s="244" t="s">
        <v>1502</v>
      </c>
      <c r="C17" s="245">
        <v>2200000</v>
      </c>
      <c r="D17" s="709">
        <v>1479265</v>
      </c>
      <c r="E17" s="767">
        <v>1404486</v>
      </c>
      <c r="F17" s="544"/>
      <c r="G17" s="544"/>
      <c r="H17" s="544"/>
    </row>
    <row r="18" spans="1:8" x14ac:dyDescent="0.25">
      <c r="A18" s="573">
        <v>8</v>
      </c>
      <c r="B18" s="248" t="s">
        <v>1458</v>
      </c>
      <c r="C18" s="247">
        <v>3000000</v>
      </c>
      <c r="D18" s="710">
        <v>3181740</v>
      </c>
      <c r="E18" s="767">
        <v>3181740</v>
      </c>
      <c r="F18" s="544"/>
      <c r="G18" s="544"/>
      <c r="H18" s="544"/>
    </row>
    <row r="19" spans="1:8" x14ac:dyDescent="0.25">
      <c r="A19" s="573">
        <v>9</v>
      </c>
      <c r="B19" s="248" t="s">
        <v>1361</v>
      </c>
      <c r="C19" s="247">
        <v>2032000</v>
      </c>
      <c r="D19" s="710">
        <v>2032000</v>
      </c>
      <c r="E19" s="767">
        <v>2032000</v>
      </c>
      <c r="F19" s="544"/>
      <c r="G19" s="544"/>
      <c r="H19" s="544"/>
    </row>
    <row r="20" spans="1:8" x14ac:dyDescent="0.25">
      <c r="A20" s="573">
        <v>10</v>
      </c>
      <c r="B20" s="248" t="s">
        <v>1505</v>
      </c>
      <c r="C20" s="247">
        <v>381000</v>
      </c>
      <c r="D20" s="710">
        <v>381000</v>
      </c>
      <c r="E20" s="767">
        <v>381000</v>
      </c>
      <c r="F20" s="544"/>
      <c r="G20" s="544"/>
      <c r="H20" s="544"/>
    </row>
    <row r="21" spans="1:8" ht="18" customHeight="1" x14ac:dyDescent="0.25">
      <c r="A21" s="573">
        <v>11</v>
      </c>
      <c r="B21" s="248" t="s">
        <v>1465</v>
      </c>
      <c r="C21" s="247">
        <v>5000000</v>
      </c>
      <c r="D21" s="710">
        <v>360680</v>
      </c>
      <c r="E21" s="768">
        <v>360680</v>
      </c>
      <c r="F21" s="544"/>
      <c r="G21" s="544"/>
      <c r="H21" s="544"/>
    </row>
    <row r="22" spans="1:8" x14ac:dyDescent="0.25">
      <c r="A22" s="573">
        <v>12</v>
      </c>
      <c r="B22" s="248" t="s">
        <v>1422</v>
      </c>
      <c r="C22" s="247"/>
      <c r="D22" s="710"/>
      <c r="E22" s="767"/>
      <c r="F22" s="556"/>
      <c r="G22" s="544"/>
      <c r="H22" s="544"/>
    </row>
    <row r="23" spans="1:8" x14ac:dyDescent="0.25">
      <c r="A23" s="573">
        <v>13</v>
      </c>
      <c r="B23" s="632" t="s">
        <v>1461</v>
      </c>
      <c r="C23" s="247">
        <v>4591590</v>
      </c>
      <c r="D23" s="710">
        <v>8207015</v>
      </c>
      <c r="E23" s="767">
        <v>8207015</v>
      </c>
      <c r="F23" s="556"/>
      <c r="G23" s="556"/>
      <c r="H23" s="556"/>
    </row>
    <row r="24" spans="1:8" x14ac:dyDescent="0.25">
      <c r="A24" s="573">
        <v>14</v>
      </c>
      <c r="B24" s="632" t="s">
        <v>1462</v>
      </c>
      <c r="C24" s="247">
        <v>1029843</v>
      </c>
      <c r="D24" s="710">
        <v>1029843</v>
      </c>
      <c r="E24" s="767">
        <v>1029843</v>
      </c>
      <c r="F24" s="556"/>
      <c r="G24" s="556"/>
      <c r="H24" s="556"/>
    </row>
    <row r="25" spans="1:8" x14ac:dyDescent="0.25">
      <c r="A25" s="573">
        <v>15</v>
      </c>
      <c r="B25" s="632" t="s">
        <v>1463</v>
      </c>
      <c r="C25" s="247">
        <v>5816820</v>
      </c>
      <c r="D25" s="710">
        <v>5916041</v>
      </c>
      <c r="E25" s="767">
        <v>5916041</v>
      </c>
      <c r="F25" s="556"/>
      <c r="G25" s="556"/>
      <c r="H25" s="556"/>
    </row>
    <row r="26" spans="1:8" x14ac:dyDescent="0.25">
      <c r="A26" s="573">
        <v>16</v>
      </c>
      <c r="B26" s="632" t="s">
        <v>1530</v>
      </c>
      <c r="C26" s="247"/>
      <c r="D26" s="710">
        <v>357124</v>
      </c>
      <c r="E26" s="767">
        <v>355600</v>
      </c>
      <c r="F26" s="556"/>
      <c r="G26" s="556"/>
      <c r="H26" s="556"/>
    </row>
    <row r="27" spans="1:8" x14ac:dyDescent="0.25">
      <c r="A27" s="573">
        <v>17</v>
      </c>
      <c r="B27" s="632" t="s">
        <v>1531</v>
      </c>
      <c r="C27" s="247"/>
      <c r="D27" s="710">
        <v>0</v>
      </c>
      <c r="E27" s="767">
        <v>0</v>
      </c>
      <c r="F27" s="556"/>
      <c r="G27" s="556"/>
      <c r="H27" s="556"/>
    </row>
    <row r="28" spans="1:8" x14ac:dyDescent="0.25">
      <c r="A28" s="573">
        <v>18</v>
      </c>
      <c r="B28" s="248" t="s">
        <v>1466</v>
      </c>
      <c r="C28" s="247">
        <v>10000000</v>
      </c>
      <c r="D28" s="710">
        <v>0</v>
      </c>
      <c r="E28" s="767">
        <v>0</v>
      </c>
      <c r="F28" s="556"/>
      <c r="G28" s="556"/>
      <c r="H28" s="556"/>
    </row>
    <row r="29" spans="1:8" x14ac:dyDescent="0.25">
      <c r="A29" s="573">
        <v>19</v>
      </c>
      <c r="B29" s="248" t="s">
        <v>1464</v>
      </c>
      <c r="C29" s="247">
        <v>6000000</v>
      </c>
      <c r="D29" s="710">
        <v>8171689</v>
      </c>
      <c r="E29" s="767">
        <v>6022060</v>
      </c>
      <c r="F29" s="556"/>
      <c r="G29" s="556"/>
      <c r="H29" s="556"/>
    </row>
    <row r="30" spans="1:8" x14ac:dyDescent="0.25">
      <c r="A30" s="573">
        <v>20</v>
      </c>
      <c r="B30" s="248" t="s">
        <v>1459</v>
      </c>
      <c r="C30" s="247">
        <v>1689100</v>
      </c>
      <c r="D30" s="710">
        <v>1689100</v>
      </c>
      <c r="E30" s="767">
        <v>1689100</v>
      </c>
      <c r="F30" s="556"/>
      <c r="G30" s="556"/>
      <c r="H30" s="556"/>
    </row>
    <row r="31" spans="1:8" x14ac:dyDescent="0.25">
      <c r="A31" s="573">
        <v>21</v>
      </c>
      <c r="B31" s="248" t="s">
        <v>1503</v>
      </c>
      <c r="C31" s="247">
        <v>15000000</v>
      </c>
      <c r="D31" s="710">
        <v>17716500</v>
      </c>
      <c r="E31" s="767">
        <v>8064500</v>
      </c>
      <c r="F31" s="556"/>
      <c r="G31" s="556"/>
      <c r="H31" s="556"/>
    </row>
    <row r="32" spans="1:8" x14ac:dyDescent="0.25">
      <c r="A32" s="573">
        <v>22</v>
      </c>
      <c r="B32" s="248" t="s">
        <v>1460</v>
      </c>
      <c r="C32" s="247">
        <v>9906000</v>
      </c>
      <c r="D32" s="710">
        <v>9906000</v>
      </c>
      <c r="E32" s="767">
        <v>9906000</v>
      </c>
      <c r="F32" s="556"/>
      <c r="G32" s="556"/>
      <c r="H32" s="556"/>
    </row>
    <row r="33" spans="1:8" x14ac:dyDescent="0.25">
      <c r="A33" s="573">
        <v>23</v>
      </c>
      <c r="B33" s="248" t="s">
        <v>1504</v>
      </c>
      <c r="C33" s="247">
        <v>35000000</v>
      </c>
      <c r="D33" s="710">
        <v>15759600</v>
      </c>
      <c r="E33" s="767">
        <v>241300</v>
      </c>
      <c r="F33" s="556"/>
      <c r="G33" s="556"/>
      <c r="H33" s="556"/>
    </row>
    <row r="34" spans="1:8" x14ac:dyDescent="0.25">
      <c r="A34" s="573">
        <v>24</v>
      </c>
      <c r="B34" s="248" t="s">
        <v>1259</v>
      </c>
      <c r="C34" s="247">
        <v>3794252</v>
      </c>
      <c r="D34" s="710">
        <v>3794252</v>
      </c>
      <c r="E34" s="767">
        <v>533400</v>
      </c>
      <c r="F34" s="556"/>
      <c r="G34" s="556"/>
      <c r="H34" s="556"/>
    </row>
    <row r="35" spans="1:8" x14ac:dyDescent="0.25">
      <c r="A35" s="573">
        <v>25</v>
      </c>
      <c r="B35" s="248" t="s">
        <v>1467</v>
      </c>
      <c r="C35" s="247">
        <v>2514611</v>
      </c>
      <c r="D35" s="710">
        <v>0</v>
      </c>
      <c r="E35" s="767">
        <v>0</v>
      </c>
      <c r="F35" s="556"/>
      <c r="G35" s="556"/>
      <c r="H35" s="556"/>
    </row>
    <row r="36" spans="1:8" x14ac:dyDescent="0.25">
      <c r="A36" s="573">
        <v>26</v>
      </c>
      <c r="B36" s="248" t="s">
        <v>1512</v>
      </c>
      <c r="C36" s="247">
        <v>1435100</v>
      </c>
      <c r="D36" s="710">
        <v>1435100</v>
      </c>
      <c r="E36" s="767">
        <v>1771650</v>
      </c>
      <c r="F36" s="556"/>
      <c r="G36" s="556"/>
      <c r="H36" s="556"/>
    </row>
    <row r="37" spans="1:8" s="514" customFormat="1" x14ac:dyDescent="0.25">
      <c r="A37" s="573">
        <v>27</v>
      </c>
      <c r="B37" s="248" t="s">
        <v>1468</v>
      </c>
      <c r="C37" s="247">
        <v>5778500</v>
      </c>
      <c r="D37" s="710">
        <v>5778500</v>
      </c>
      <c r="E37" s="767">
        <v>444500</v>
      </c>
      <c r="F37" s="556"/>
      <c r="G37" s="556"/>
      <c r="H37" s="556"/>
    </row>
    <row r="38" spans="1:8" s="514" customFormat="1" x14ac:dyDescent="0.25">
      <c r="A38" s="573">
        <v>28</v>
      </c>
      <c r="B38" s="248" t="s">
        <v>1469</v>
      </c>
      <c r="C38" s="247">
        <v>9601200</v>
      </c>
      <c r="D38" s="710">
        <v>9601200</v>
      </c>
      <c r="E38" s="767">
        <v>9601200</v>
      </c>
      <c r="F38" s="556"/>
      <c r="G38" s="556"/>
      <c r="H38" s="556"/>
    </row>
    <row r="39" spans="1:8" s="514" customFormat="1" x14ac:dyDescent="0.25">
      <c r="A39" s="573">
        <v>29</v>
      </c>
      <c r="B39" s="248" t="s">
        <v>1470</v>
      </c>
      <c r="C39" s="247">
        <v>15000000</v>
      </c>
      <c r="D39" s="710">
        <v>15000000</v>
      </c>
      <c r="E39" s="767">
        <v>10071100</v>
      </c>
      <c r="F39" s="556"/>
      <c r="G39" s="556"/>
      <c r="H39" s="556"/>
    </row>
    <row r="40" spans="1:8" s="514" customFormat="1" x14ac:dyDescent="0.25">
      <c r="A40" s="573">
        <v>30</v>
      </c>
      <c r="B40" s="248" t="s">
        <v>1471</v>
      </c>
      <c r="C40" s="247">
        <v>7000000</v>
      </c>
      <c r="D40" s="710">
        <v>0</v>
      </c>
      <c r="E40" s="767"/>
      <c r="F40" s="556"/>
      <c r="G40" s="556"/>
      <c r="H40" s="556"/>
    </row>
    <row r="41" spans="1:8" s="514" customFormat="1" x14ac:dyDescent="0.25">
      <c r="A41" s="573">
        <v>31</v>
      </c>
      <c r="B41" s="248" t="s">
        <v>1476</v>
      </c>
      <c r="C41" s="247">
        <v>4445000</v>
      </c>
      <c r="D41" s="710">
        <v>4445000</v>
      </c>
      <c r="E41" s="767">
        <v>4445000</v>
      </c>
      <c r="F41" s="556"/>
      <c r="G41" s="556"/>
      <c r="H41" s="556"/>
    </row>
    <row r="42" spans="1:8" s="514" customFormat="1" x14ac:dyDescent="0.25">
      <c r="A42" s="573">
        <v>32</v>
      </c>
      <c r="B42" s="248" t="s">
        <v>1477</v>
      </c>
      <c r="C42" s="247">
        <v>2908300</v>
      </c>
      <c r="D42" s="710">
        <v>2908300</v>
      </c>
      <c r="E42" s="767">
        <v>2908300</v>
      </c>
      <c r="F42" s="556"/>
      <c r="G42" s="556"/>
      <c r="H42" s="556"/>
    </row>
    <row r="43" spans="1:8" s="514" customFormat="1" x14ac:dyDescent="0.25">
      <c r="A43" s="573">
        <v>33</v>
      </c>
      <c r="B43" s="248" t="s">
        <v>1478</v>
      </c>
      <c r="C43" s="247">
        <v>1460500</v>
      </c>
      <c r="D43" s="710">
        <v>0</v>
      </c>
      <c r="E43" s="767">
        <v>0</v>
      </c>
      <c r="F43" s="556"/>
      <c r="G43" s="556"/>
      <c r="H43" s="556"/>
    </row>
    <row r="44" spans="1:8" s="514" customFormat="1" x14ac:dyDescent="0.25">
      <c r="A44" s="573">
        <v>34</v>
      </c>
      <c r="B44" s="610" t="s">
        <v>1472</v>
      </c>
      <c r="C44" s="515"/>
      <c r="D44" s="778"/>
      <c r="E44" s="769"/>
      <c r="F44" s="575"/>
      <c r="G44" s="556"/>
      <c r="H44" s="556"/>
    </row>
    <row r="45" spans="1:8" s="514" customFormat="1" x14ac:dyDescent="0.25">
      <c r="A45" s="573">
        <v>35</v>
      </c>
      <c r="B45" s="633" t="s">
        <v>1473</v>
      </c>
      <c r="C45" s="247">
        <v>1397000</v>
      </c>
      <c r="D45" s="710">
        <v>1397000</v>
      </c>
      <c r="E45" s="768">
        <v>1397000</v>
      </c>
      <c r="F45" s="556"/>
      <c r="G45" s="575"/>
      <c r="H45" s="556"/>
    </row>
    <row r="46" spans="1:8" s="514" customFormat="1" ht="18" customHeight="1" x14ac:dyDescent="0.25">
      <c r="A46" s="573">
        <v>36</v>
      </c>
      <c r="B46" s="633" t="s">
        <v>1537</v>
      </c>
      <c r="C46" s="247">
        <v>1651000</v>
      </c>
      <c r="D46" s="710">
        <v>1651000</v>
      </c>
      <c r="E46" s="768">
        <v>1651000</v>
      </c>
      <c r="F46" s="556"/>
      <c r="G46" s="556"/>
      <c r="H46" s="556"/>
    </row>
    <row r="47" spans="1:8" x14ac:dyDescent="0.25">
      <c r="A47" s="573">
        <v>37</v>
      </c>
      <c r="B47" s="633" t="s">
        <v>1474</v>
      </c>
      <c r="C47" s="247">
        <v>1500000</v>
      </c>
      <c r="D47" s="710">
        <v>1500000</v>
      </c>
      <c r="E47" s="768">
        <v>0</v>
      </c>
      <c r="F47" s="556"/>
      <c r="G47" s="556"/>
      <c r="H47" s="556"/>
    </row>
    <row r="48" spans="1:8" x14ac:dyDescent="0.25">
      <c r="A48" s="573">
        <v>38</v>
      </c>
      <c r="B48" s="633" t="s">
        <v>1475</v>
      </c>
      <c r="C48" s="247">
        <v>4445000</v>
      </c>
      <c r="D48" s="710">
        <v>4445000</v>
      </c>
      <c r="E48" s="768">
        <v>4445000</v>
      </c>
      <c r="F48" s="556"/>
      <c r="G48" s="556"/>
      <c r="H48" s="556"/>
    </row>
    <row r="49" spans="1:8" x14ac:dyDescent="0.25">
      <c r="A49" s="573">
        <v>39</v>
      </c>
      <c r="B49" s="610" t="s">
        <v>1479</v>
      </c>
      <c r="C49" s="517">
        <v>5000000</v>
      </c>
      <c r="D49" s="779">
        <v>4699000</v>
      </c>
      <c r="E49" s="770">
        <v>4699000</v>
      </c>
      <c r="F49" s="556"/>
      <c r="G49" s="556"/>
      <c r="H49" s="556"/>
    </row>
    <row r="50" spans="1:8" x14ac:dyDescent="0.25">
      <c r="A50" s="573">
        <v>40</v>
      </c>
      <c r="B50" s="248" t="s">
        <v>1532</v>
      </c>
      <c r="C50" s="247">
        <v>0</v>
      </c>
      <c r="D50" s="710">
        <v>8850630</v>
      </c>
      <c r="E50" s="767">
        <v>8702078</v>
      </c>
      <c r="F50" s="556"/>
      <c r="G50" s="556"/>
      <c r="H50" s="556"/>
    </row>
    <row r="51" spans="1:8" ht="30" x14ac:dyDescent="0.25">
      <c r="A51" s="573">
        <v>41</v>
      </c>
      <c r="B51" s="248" t="s">
        <v>1533</v>
      </c>
      <c r="C51" s="247">
        <v>0</v>
      </c>
      <c r="D51" s="710">
        <v>6540500</v>
      </c>
      <c r="E51" s="767">
        <v>0</v>
      </c>
      <c r="F51" s="556"/>
      <c r="G51" s="556"/>
      <c r="H51" s="556"/>
    </row>
    <row r="52" spans="1:8" x14ac:dyDescent="0.25">
      <c r="A52" s="573">
        <v>42</v>
      </c>
      <c r="B52" s="646" t="s">
        <v>1545</v>
      </c>
      <c r="C52" s="247">
        <v>0</v>
      </c>
      <c r="D52" s="710">
        <v>17145000</v>
      </c>
      <c r="E52" s="767">
        <v>17367250</v>
      </c>
      <c r="F52" s="556"/>
      <c r="G52" s="556"/>
      <c r="H52" s="556"/>
    </row>
    <row r="53" spans="1:8" x14ac:dyDescent="0.25">
      <c r="A53" s="573">
        <v>43</v>
      </c>
      <c r="B53" s="646" t="s">
        <v>1546</v>
      </c>
      <c r="C53" s="247">
        <v>0</v>
      </c>
      <c r="D53" s="710">
        <v>15011400</v>
      </c>
      <c r="E53" s="767">
        <v>6527800</v>
      </c>
      <c r="F53" s="556"/>
      <c r="G53" s="556"/>
      <c r="H53" s="556"/>
    </row>
    <row r="54" spans="1:8" x14ac:dyDescent="0.25">
      <c r="A54" s="573">
        <v>44</v>
      </c>
      <c r="B54" s="646" t="s">
        <v>1547</v>
      </c>
      <c r="C54" s="247">
        <v>0</v>
      </c>
      <c r="D54" s="710">
        <v>546000</v>
      </c>
      <c r="E54" s="767">
        <v>546100</v>
      </c>
      <c r="F54" s="556"/>
      <c r="G54" s="556"/>
      <c r="H54" s="556"/>
    </row>
    <row r="55" spans="1:8" x14ac:dyDescent="0.25">
      <c r="A55" s="573">
        <v>45</v>
      </c>
      <c r="B55" s="646" t="s">
        <v>1548</v>
      </c>
      <c r="C55" s="247">
        <v>0</v>
      </c>
      <c r="D55" s="710">
        <v>815340</v>
      </c>
      <c r="E55" s="767">
        <v>815340</v>
      </c>
      <c r="F55" s="556"/>
      <c r="G55" s="556"/>
      <c r="H55" s="556"/>
    </row>
    <row r="56" spans="1:8" x14ac:dyDescent="0.25">
      <c r="A56" s="573">
        <v>46</v>
      </c>
      <c r="B56" s="646" t="s">
        <v>1563</v>
      </c>
      <c r="C56" s="247"/>
      <c r="D56" s="710">
        <v>2286000</v>
      </c>
      <c r="E56" s="767">
        <v>0</v>
      </c>
      <c r="F56" s="556"/>
      <c r="G56" s="556"/>
      <c r="H56" s="556"/>
    </row>
    <row r="57" spans="1:8" x14ac:dyDescent="0.25">
      <c r="A57" s="573">
        <v>47</v>
      </c>
      <c r="B57" s="646" t="s">
        <v>1564</v>
      </c>
      <c r="C57" s="247"/>
      <c r="D57" s="710">
        <v>37754673</v>
      </c>
      <c r="E57" s="767">
        <v>0</v>
      </c>
      <c r="F57" s="556"/>
      <c r="G57" s="556"/>
      <c r="H57" s="556"/>
    </row>
    <row r="58" spans="1:8" x14ac:dyDescent="0.25">
      <c r="A58" s="573">
        <v>48</v>
      </c>
      <c r="B58" s="646" t="s">
        <v>1565</v>
      </c>
      <c r="C58" s="247"/>
      <c r="D58" s="710">
        <v>0</v>
      </c>
      <c r="E58" s="767">
        <v>0</v>
      </c>
      <c r="F58" s="556"/>
      <c r="G58" s="556"/>
      <c r="H58" s="556"/>
    </row>
    <row r="59" spans="1:8" x14ac:dyDescent="0.25">
      <c r="A59" s="573">
        <v>49</v>
      </c>
      <c r="B59" s="646" t="s">
        <v>1566</v>
      </c>
      <c r="C59" s="247"/>
      <c r="D59" s="710">
        <v>6250000</v>
      </c>
      <c r="E59" s="767">
        <v>6250000</v>
      </c>
      <c r="F59" s="556"/>
      <c r="G59" s="556"/>
      <c r="H59" s="556"/>
    </row>
    <row r="60" spans="1:8" x14ac:dyDescent="0.25">
      <c r="A60" s="573">
        <v>50</v>
      </c>
      <c r="B60" s="707" t="s">
        <v>1569</v>
      </c>
      <c r="C60" s="245"/>
      <c r="D60" s="709">
        <v>0</v>
      </c>
      <c r="E60" s="767">
        <v>0</v>
      </c>
      <c r="F60" s="556"/>
      <c r="G60" s="556"/>
      <c r="H60" s="556"/>
    </row>
    <row r="61" spans="1:8" x14ac:dyDescent="0.25">
      <c r="A61" s="573">
        <v>51</v>
      </c>
      <c r="B61" s="320" t="s">
        <v>1575</v>
      </c>
      <c r="C61" s="320"/>
      <c r="D61" s="360">
        <v>8636000</v>
      </c>
      <c r="E61" s="771">
        <v>3022600</v>
      </c>
      <c r="F61" s="556"/>
      <c r="G61" s="556"/>
      <c r="H61" s="556"/>
    </row>
    <row r="62" spans="1:8" x14ac:dyDescent="0.25">
      <c r="A62" s="573">
        <v>52</v>
      </c>
      <c r="B62" s="241" t="s">
        <v>1568</v>
      </c>
      <c r="C62" s="706"/>
      <c r="D62" s="780">
        <v>55363474</v>
      </c>
      <c r="E62" s="767">
        <v>12182213</v>
      </c>
      <c r="F62" s="556"/>
      <c r="G62" s="556"/>
      <c r="H62" s="556"/>
    </row>
    <row r="63" spans="1:8" x14ac:dyDescent="0.25">
      <c r="A63" s="573">
        <v>53</v>
      </c>
      <c r="B63" s="646" t="s">
        <v>1573</v>
      </c>
      <c r="C63" s="247"/>
      <c r="D63" s="710">
        <v>234950</v>
      </c>
      <c r="E63" s="767">
        <v>234950</v>
      </c>
      <c r="F63" s="556"/>
      <c r="G63" s="556"/>
      <c r="H63" s="556"/>
    </row>
    <row r="64" spans="1:8" x14ac:dyDescent="0.25">
      <c r="A64" s="573">
        <v>54</v>
      </c>
      <c r="B64" s="646" t="s">
        <v>1574</v>
      </c>
      <c r="C64" s="247"/>
      <c r="D64" s="710">
        <v>2559050</v>
      </c>
      <c r="E64" s="768">
        <v>2559050</v>
      </c>
      <c r="F64" s="556"/>
      <c r="G64" s="556"/>
      <c r="H64" s="556"/>
    </row>
    <row r="65" spans="1:8" ht="15.75" thickBot="1" x14ac:dyDescent="0.3">
      <c r="A65" s="711">
        <v>55</v>
      </c>
      <c r="B65" s="236" t="s">
        <v>1218</v>
      </c>
      <c r="C65" s="712">
        <f>SUM(C11:C52)+1</f>
        <v>235441841</v>
      </c>
      <c r="D65" s="713">
        <f>SUM(D11:D64)</f>
        <v>334714962</v>
      </c>
      <c r="E65" s="772">
        <f>SUM(E11:E64)+1</f>
        <v>184551380</v>
      </c>
      <c r="F65" s="560"/>
      <c r="G65" s="556"/>
      <c r="H65" s="556"/>
    </row>
    <row r="66" spans="1:8" ht="36.75" customHeight="1" thickBot="1" x14ac:dyDescent="0.3">
      <c r="A66" s="788"/>
      <c r="B66" s="789"/>
      <c r="C66" s="790"/>
      <c r="D66" s="790"/>
      <c r="E66" s="790"/>
      <c r="F66" s="544"/>
      <c r="G66" s="560"/>
      <c r="H66" s="544"/>
    </row>
    <row r="67" spans="1:8" ht="22.5" customHeight="1" x14ac:dyDescent="0.25">
      <c r="A67" s="531">
        <v>1</v>
      </c>
      <c r="B67" s="238" t="s">
        <v>1205</v>
      </c>
      <c r="C67" s="239"/>
      <c r="D67" s="781"/>
      <c r="E67" s="714"/>
      <c r="F67" s="560"/>
      <c r="G67" s="544"/>
      <c r="H67" s="544"/>
    </row>
    <row r="68" spans="1:8" ht="30" x14ac:dyDescent="0.25">
      <c r="A68" s="533">
        <v>2</v>
      </c>
      <c r="B68" s="244" t="s">
        <v>1256</v>
      </c>
      <c r="C68" s="240">
        <v>2000000</v>
      </c>
      <c r="D68" s="250">
        <v>2381000</v>
      </c>
      <c r="E68" s="773">
        <v>2143074</v>
      </c>
      <c r="F68" s="544"/>
      <c r="G68" s="560"/>
      <c r="H68" s="544"/>
    </row>
    <row r="69" spans="1:8" ht="30" x14ac:dyDescent="0.25">
      <c r="A69" s="576">
        <v>3</v>
      </c>
      <c r="B69" s="244" t="s">
        <v>1480</v>
      </c>
      <c r="C69" s="240">
        <v>2000000</v>
      </c>
      <c r="D69" s="250">
        <v>741560</v>
      </c>
      <c r="E69" s="773">
        <v>719960</v>
      </c>
      <c r="F69" s="556"/>
      <c r="G69" s="544"/>
      <c r="H69" s="544"/>
    </row>
    <row r="70" spans="1:8" ht="15.75" thickBot="1" x14ac:dyDescent="0.3">
      <c r="A70" s="577">
        <v>4</v>
      </c>
      <c r="B70" s="236" t="s">
        <v>1220</v>
      </c>
      <c r="C70" s="237">
        <f>SUM(C68:C69)</f>
        <v>4000000</v>
      </c>
      <c r="D70" s="715">
        <f>SUM(D68:D69)</f>
        <v>3122560</v>
      </c>
      <c r="E70" s="970">
        <f>SUM(E68:E69)</f>
        <v>2863034</v>
      </c>
      <c r="F70" s="544"/>
      <c r="G70" s="556"/>
      <c r="H70" s="556"/>
    </row>
    <row r="71" spans="1:8" ht="15.75" thickBot="1" x14ac:dyDescent="0.3">
      <c r="A71" s="578"/>
      <c r="B71" s="241"/>
      <c r="C71" s="242"/>
      <c r="D71" s="782"/>
      <c r="E71" s="718"/>
      <c r="F71" s="544"/>
      <c r="G71" s="544"/>
      <c r="H71" s="544"/>
    </row>
    <row r="72" spans="1:8" x14ac:dyDescent="0.25">
      <c r="A72" s="531">
        <v>1</v>
      </c>
      <c r="B72" s="579" t="s">
        <v>1207</v>
      </c>
      <c r="C72" s="580"/>
      <c r="D72" s="783"/>
      <c r="E72" s="716"/>
      <c r="F72" s="544"/>
      <c r="G72" s="544"/>
      <c r="H72" s="544"/>
    </row>
    <row r="73" spans="1:8" x14ac:dyDescent="0.25">
      <c r="A73" s="533">
        <v>2</v>
      </c>
      <c r="B73" s="581" t="s">
        <v>1222</v>
      </c>
      <c r="C73" s="539">
        <v>500000</v>
      </c>
      <c r="D73" s="540">
        <v>500000</v>
      </c>
      <c r="E73" s="774">
        <v>0</v>
      </c>
      <c r="F73" s="544"/>
      <c r="G73" s="544"/>
      <c r="H73" s="544"/>
    </row>
    <row r="74" spans="1:8" ht="30" x14ac:dyDescent="0.25">
      <c r="A74" s="533">
        <v>3</v>
      </c>
      <c r="B74" s="582" t="s">
        <v>1223</v>
      </c>
      <c r="C74" s="539">
        <v>3000000</v>
      </c>
      <c r="D74" s="540">
        <v>1117400</v>
      </c>
      <c r="E74" s="774">
        <v>1179202</v>
      </c>
      <c r="F74" s="544"/>
      <c r="G74" s="544"/>
      <c r="H74" s="544"/>
    </row>
    <row r="75" spans="1:8" ht="15.75" thickBot="1" x14ac:dyDescent="0.3">
      <c r="A75" s="577">
        <v>4</v>
      </c>
      <c r="B75" s="583" t="s">
        <v>1221</v>
      </c>
      <c r="C75" s="584">
        <f>SUM(C73:C74)</f>
        <v>3500000</v>
      </c>
      <c r="D75" s="717">
        <f>SUM(D73:D74)</f>
        <v>1617400</v>
      </c>
      <c r="E75" s="971">
        <f>SUM(E73:E74)</f>
        <v>1179202</v>
      </c>
      <c r="F75" s="544"/>
      <c r="G75" s="544"/>
      <c r="H75" s="544"/>
    </row>
    <row r="76" spans="1:8" ht="15.75" thickBot="1" x14ac:dyDescent="0.3">
      <c r="A76" s="578"/>
      <c r="B76" s="585"/>
      <c r="C76" s="586"/>
      <c r="D76" s="784"/>
      <c r="E76" s="545"/>
      <c r="F76" s="544"/>
      <c r="G76" s="544"/>
      <c r="H76" s="544"/>
    </row>
    <row r="77" spans="1:8" ht="30" x14ac:dyDescent="0.25">
      <c r="A77" s="531">
        <v>1</v>
      </c>
      <c r="B77" s="238" t="s">
        <v>1481</v>
      </c>
      <c r="C77" s="580"/>
      <c r="D77" s="783"/>
      <c r="E77" s="716"/>
      <c r="F77" s="544"/>
      <c r="G77" s="544"/>
      <c r="H77" s="544"/>
    </row>
    <row r="78" spans="1:8" x14ac:dyDescent="0.25">
      <c r="A78" s="587">
        <v>2</v>
      </c>
      <c r="B78" s="588" t="s">
        <v>1482</v>
      </c>
      <c r="C78" s="589">
        <f>[2]közműv_elemi!$G$67*1.27</f>
        <v>500000.27</v>
      </c>
      <c r="D78" s="785">
        <f>[2]közműv_elemi!$G$67*1.27</f>
        <v>500000.27</v>
      </c>
      <c r="E78" s="774">
        <v>44985</v>
      </c>
      <c r="F78" s="544"/>
      <c r="G78" s="544"/>
      <c r="H78" s="544"/>
    </row>
    <row r="79" spans="1:8" x14ac:dyDescent="0.25">
      <c r="A79" s="533">
        <v>3</v>
      </c>
      <c r="B79" s="582" t="s">
        <v>1483</v>
      </c>
      <c r="C79" s="539">
        <f>[2]közműv_elemi!$I$68*1.27</f>
        <v>3899999.82</v>
      </c>
      <c r="D79" s="540">
        <v>3846417</v>
      </c>
      <c r="E79" s="774">
        <v>3249061</v>
      </c>
      <c r="F79" s="544"/>
      <c r="G79" s="544"/>
      <c r="H79" s="544"/>
    </row>
    <row r="80" spans="1:8" x14ac:dyDescent="0.25">
      <c r="A80" s="547">
        <v>4</v>
      </c>
      <c r="B80" s="590" t="s">
        <v>1484</v>
      </c>
      <c r="C80" s="591">
        <f>[2]közműv_elemi!$H$68*1.27</f>
        <v>2099999.61</v>
      </c>
      <c r="D80" s="786">
        <v>2153583</v>
      </c>
      <c r="E80" s="775">
        <v>2257531</v>
      </c>
      <c r="F80" s="544"/>
      <c r="G80" s="544"/>
      <c r="H80" s="544"/>
    </row>
    <row r="81" spans="1:8" ht="15.75" thickBot="1" x14ac:dyDescent="0.3">
      <c r="A81" s="577">
        <v>5</v>
      </c>
      <c r="B81" s="583" t="s">
        <v>1359</v>
      </c>
      <c r="C81" s="584">
        <f>C78+C79+C80</f>
        <v>6499999.6999999993</v>
      </c>
      <c r="D81" s="717">
        <f>D78+D79+D80</f>
        <v>6500000.2699999996</v>
      </c>
      <c r="E81" s="971">
        <f>E78+E79+E80</f>
        <v>5551577</v>
      </c>
      <c r="F81" s="544"/>
      <c r="G81" s="544"/>
      <c r="H81" s="544"/>
    </row>
    <row r="82" spans="1:8" x14ac:dyDescent="0.25">
      <c r="A82" s="587"/>
      <c r="B82" s="592"/>
      <c r="C82" s="592"/>
      <c r="D82" s="787"/>
      <c r="E82" s="719"/>
      <c r="F82" s="544"/>
      <c r="G82" s="544"/>
      <c r="H82" s="544"/>
    </row>
    <row r="83" spans="1:8" ht="15.75" thickBot="1" x14ac:dyDescent="0.3">
      <c r="A83" s="720" t="s">
        <v>1403</v>
      </c>
      <c r="B83" s="721"/>
      <c r="C83" s="722">
        <f>C65+C70+C75+C81</f>
        <v>249441840.69999999</v>
      </c>
      <c r="D83" s="723">
        <f>D65+D70+D75+D81</f>
        <v>345954922.26999998</v>
      </c>
      <c r="E83" s="776">
        <f>E65+E70+E75+E81</f>
        <v>194145193</v>
      </c>
      <c r="F83" s="544"/>
      <c r="G83" s="544"/>
      <c r="H83" s="544"/>
    </row>
    <row r="84" spans="1:8" x14ac:dyDescent="0.25">
      <c r="G84" s="544"/>
      <c r="H84" s="544"/>
    </row>
  </sheetData>
  <mergeCells count="5">
    <mergeCell ref="A1:O1"/>
    <mergeCell ref="A3:D3"/>
    <mergeCell ref="A4:D4"/>
    <mergeCell ref="A6:D6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6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N40"/>
  <sheetViews>
    <sheetView tabSelected="1" view="pageBreakPreview" workbookViewId="0">
      <selection activeCell="A3" sqref="A3:D3"/>
    </sheetView>
  </sheetViews>
  <sheetFormatPr defaultRowHeight="12.75" x14ac:dyDescent="0.2"/>
  <cols>
    <col min="1" max="1" width="23.140625" style="111" customWidth="1"/>
    <col min="2" max="2" width="44.140625" style="111" customWidth="1"/>
    <col min="3" max="3" width="13.7109375" style="111" customWidth="1"/>
    <col min="4" max="4" width="12.5703125" style="157" customWidth="1"/>
    <col min="5" max="256" width="9.140625" style="110"/>
    <col min="257" max="257" width="23.140625" style="110" customWidth="1"/>
    <col min="258" max="258" width="44.140625" style="110" customWidth="1"/>
    <col min="259" max="259" width="13.7109375" style="110" customWidth="1"/>
    <col min="260" max="260" width="12.5703125" style="110" customWidth="1"/>
    <col min="261" max="512" width="9.140625" style="110"/>
    <col min="513" max="513" width="23.140625" style="110" customWidth="1"/>
    <col min="514" max="514" width="44.140625" style="110" customWidth="1"/>
    <col min="515" max="515" width="13.7109375" style="110" customWidth="1"/>
    <col min="516" max="516" width="12.5703125" style="110" customWidth="1"/>
    <col min="517" max="768" width="9.140625" style="110"/>
    <col min="769" max="769" width="23.140625" style="110" customWidth="1"/>
    <col min="770" max="770" width="44.140625" style="110" customWidth="1"/>
    <col min="771" max="771" width="13.7109375" style="110" customWidth="1"/>
    <col min="772" max="772" width="12.5703125" style="110" customWidth="1"/>
    <col min="773" max="1024" width="9.140625" style="110"/>
    <col min="1025" max="1025" width="23.140625" style="110" customWidth="1"/>
    <col min="1026" max="1026" width="44.140625" style="110" customWidth="1"/>
    <col min="1027" max="1027" width="13.7109375" style="110" customWidth="1"/>
    <col min="1028" max="1028" width="12.5703125" style="110" customWidth="1"/>
    <col min="1029" max="1280" width="9.140625" style="110"/>
    <col min="1281" max="1281" width="23.140625" style="110" customWidth="1"/>
    <col min="1282" max="1282" width="44.140625" style="110" customWidth="1"/>
    <col min="1283" max="1283" width="13.7109375" style="110" customWidth="1"/>
    <col min="1284" max="1284" width="12.5703125" style="110" customWidth="1"/>
    <col min="1285" max="1536" width="9.140625" style="110"/>
    <col min="1537" max="1537" width="23.140625" style="110" customWidth="1"/>
    <col min="1538" max="1538" width="44.140625" style="110" customWidth="1"/>
    <col min="1539" max="1539" width="13.7109375" style="110" customWidth="1"/>
    <col min="1540" max="1540" width="12.5703125" style="110" customWidth="1"/>
    <col min="1541" max="1792" width="9.140625" style="110"/>
    <col min="1793" max="1793" width="23.140625" style="110" customWidth="1"/>
    <col min="1794" max="1794" width="44.140625" style="110" customWidth="1"/>
    <col min="1795" max="1795" width="13.7109375" style="110" customWidth="1"/>
    <col min="1796" max="1796" width="12.5703125" style="110" customWidth="1"/>
    <col min="1797" max="2048" width="9.140625" style="110"/>
    <col min="2049" max="2049" width="23.140625" style="110" customWidth="1"/>
    <col min="2050" max="2050" width="44.140625" style="110" customWidth="1"/>
    <col min="2051" max="2051" width="13.7109375" style="110" customWidth="1"/>
    <col min="2052" max="2052" width="12.5703125" style="110" customWidth="1"/>
    <col min="2053" max="2304" width="9.140625" style="110"/>
    <col min="2305" max="2305" width="23.140625" style="110" customWidth="1"/>
    <col min="2306" max="2306" width="44.140625" style="110" customWidth="1"/>
    <col min="2307" max="2307" width="13.7109375" style="110" customWidth="1"/>
    <col min="2308" max="2308" width="12.5703125" style="110" customWidth="1"/>
    <col min="2309" max="2560" width="9.140625" style="110"/>
    <col min="2561" max="2561" width="23.140625" style="110" customWidth="1"/>
    <col min="2562" max="2562" width="44.140625" style="110" customWidth="1"/>
    <col min="2563" max="2563" width="13.7109375" style="110" customWidth="1"/>
    <col min="2564" max="2564" width="12.5703125" style="110" customWidth="1"/>
    <col min="2565" max="2816" width="9.140625" style="110"/>
    <col min="2817" max="2817" width="23.140625" style="110" customWidth="1"/>
    <col min="2818" max="2818" width="44.140625" style="110" customWidth="1"/>
    <col min="2819" max="2819" width="13.7109375" style="110" customWidth="1"/>
    <col min="2820" max="2820" width="12.5703125" style="110" customWidth="1"/>
    <col min="2821" max="3072" width="9.140625" style="110"/>
    <col min="3073" max="3073" width="23.140625" style="110" customWidth="1"/>
    <col min="3074" max="3074" width="44.140625" style="110" customWidth="1"/>
    <col min="3075" max="3075" width="13.7109375" style="110" customWidth="1"/>
    <col min="3076" max="3076" width="12.5703125" style="110" customWidth="1"/>
    <col min="3077" max="3328" width="9.140625" style="110"/>
    <col min="3329" max="3329" width="23.140625" style="110" customWidth="1"/>
    <col min="3330" max="3330" width="44.140625" style="110" customWidth="1"/>
    <col min="3331" max="3331" width="13.7109375" style="110" customWidth="1"/>
    <col min="3332" max="3332" width="12.5703125" style="110" customWidth="1"/>
    <col min="3333" max="3584" width="9.140625" style="110"/>
    <col min="3585" max="3585" width="23.140625" style="110" customWidth="1"/>
    <col min="3586" max="3586" width="44.140625" style="110" customWidth="1"/>
    <col min="3587" max="3587" width="13.7109375" style="110" customWidth="1"/>
    <col min="3588" max="3588" width="12.5703125" style="110" customWidth="1"/>
    <col min="3589" max="3840" width="9.140625" style="110"/>
    <col min="3841" max="3841" width="23.140625" style="110" customWidth="1"/>
    <col min="3842" max="3842" width="44.140625" style="110" customWidth="1"/>
    <col min="3843" max="3843" width="13.7109375" style="110" customWidth="1"/>
    <col min="3844" max="3844" width="12.5703125" style="110" customWidth="1"/>
    <col min="3845" max="4096" width="9.140625" style="110"/>
    <col min="4097" max="4097" width="23.140625" style="110" customWidth="1"/>
    <col min="4098" max="4098" width="44.140625" style="110" customWidth="1"/>
    <col min="4099" max="4099" width="13.7109375" style="110" customWidth="1"/>
    <col min="4100" max="4100" width="12.5703125" style="110" customWidth="1"/>
    <col min="4101" max="4352" width="9.140625" style="110"/>
    <col min="4353" max="4353" width="23.140625" style="110" customWidth="1"/>
    <col min="4354" max="4354" width="44.140625" style="110" customWidth="1"/>
    <col min="4355" max="4355" width="13.7109375" style="110" customWidth="1"/>
    <col min="4356" max="4356" width="12.5703125" style="110" customWidth="1"/>
    <col min="4357" max="4608" width="9.140625" style="110"/>
    <col min="4609" max="4609" width="23.140625" style="110" customWidth="1"/>
    <col min="4610" max="4610" width="44.140625" style="110" customWidth="1"/>
    <col min="4611" max="4611" width="13.7109375" style="110" customWidth="1"/>
    <col min="4612" max="4612" width="12.5703125" style="110" customWidth="1"/>
    <col min="4613" max="4864" width="9.140625" style="110"/>
    <col min="4865" max="4865" width="23.140625" style="110" customWidth="1"/>
    <col min="4866" max="4866" width="44.140625" style="110" customWidth="1"/>
    <col min="4867" max="4867" width="13.7109375" style="110" customWidth="1"/>
    <col min="4868" max="4868" width="12.5703125" style="110" customWidth="1"/>
    <col min="4869" max="5120" width="9.140625" style="110"/>
    <col min="5121" max="5121" width="23.140625" style="110" customWidth="1"/>
    <col min="5122" max="5122" width="44.140625" style="110" customWidth="1"/>
    <col min="5123" max="5123" width="13.7109375" style="110" customWidth="1"/>
    <col min="5124" max="5124" width="12.5703125" style="110" customWidth="1"/>
    <col min="5125" max="5376" width="9.140625" style="110"/>
    <col min="5377" max="5377" width="23.140625" style="110" customWidth="1"/>
    <col min="5378" max="5378" width="44.140625" style="110" customWidth="1"/>
    <col min="5379" max="5379" width="13.7109375" style="110" customWidth="1"/>
    <col min="5380" max="5380" width="12.5703125" style="110" customWidth="1"/>
    <col min="5381" max="5632" width="9.140625" style="110"/>
    <col min="5633" max="5633" width="23.140625" style="110" customWidth="1"/>
    <col min="5634" max="5634" width="44.140625" style="110" customWidth="1"/>
    <col min="5635" max="5635" width="13.7109375" style="110" customWidth="1"/>
    <col min="5636" max="5636" width="12.5703125" style="110" customWidth="1"/>
    <col min="5637" max="5888" width="9.140625" style="110"/>
    <col min="5889" max="5889" width="23.140625" style="110" customWidth="1"/>
    <col min="5890" max="5890" width="44.140625" style="110" customWidth="1"/>
    <col min="5891" max="5891" width="13.7109375" style="110" customWidth="1"/>
    <col min="5892" max="5892" width="12.5703125" style="110" customWidth="1"/>
    <col min="5893" max="6144" width="9.140625" style="110"/>
    <col min="6145" max="6145" width="23.140625" style="110" customWidth="1"/>
    <col min="6146" max="6146" width="44.140625" style="110" customWidth="1"/>
    <col min="6147" max="6147" width="13.7109375" style="110" customWidth="1"/>
    <col min="6148" max="6148" width="12.5703125" style="110" customWidth="1"/>
    <col min="6149" max="6400" width="9.140625" style="110"/>
    <col min="6401" max="6401" width="23.140625" style="110" customWidth="1"/>
    <col min="6402" max="6402" width="44.140625" style="110" customWidth="1"/>
    <col min="6403" max="6403" width="13.7109375" style="110" customWidth="1"/>
    <col min="6404" max="6404" width="12.5703125" style="110" customWidth="1"/>
    <col min="6405" max="6656" width="9.140625" style="110"/>
    <col min="6657" max="6657" width="23.140625" style="110" customWidth="1"/>
    <col min="6658" max="6658" width="44.140625" style="110" customWidth="1"/>
    <col min="6659" max="6659" width="13.7109375" style="110" customWidth="1"/>
    <col min="6660" max="6660" width="12.5703125" style="110" customWidth="1"/>
    <col min="6661" max="6912" width="9.140625" style="110"/>
    <col min="6913" max="6913" width="23.140625" style="110" customWidth="1"/>
    <col min="6914" max="6914" width="44.140625" style="110" customWidth="1"/>
    <col min="6915" max="6915" width="13.7109375" style="110" customWidth="1"/>
    <col min="6916" max="6916" width="12.5703125" style="110" customWidth="1"/>
    <col min="6917" max="7168" width="9.140625" style="110"/>
    <col min="7169" max="7169" width="23.140625" style="110" customWidth="1"/>
    <col min="7170" max="7170" width="44.140625" style="110" customWidth="1"/>
    <col min="7171" max="7171" width="13.7109375" style="110" customWidth="1"/>
    <col min="7172" max="7172" width="12.5703125" style="110" customWidth="1"/>
    <col min="7173" max="7424" width="9.140625" style="110"/>
    <col min="7425" max="7425" width="23.140625" style="110" customWidth="1"/>
    <col min="7426" max="7426" width="44.140625" style="110" customWidth="1"/>
    <col min="7427" max="7427" width="13.7109375" style="110" customWidth="1"/>
    <col min="7428" max="7428" width="12.5703125" style="110" customWidth="1"/>
    <col min="7429" max="7680" width="9.140625" style="110"/>
    <col min="7681" max="7681" width="23.140625" style="110" customWidth="1"/>
    <col min="7682" max="7682" width="44.140625" style="110" customWidth="1"/>
    <col min="7683" max="7683" width="13.7109375" style="110" customWidth="1"/>
    <col min="7684" max="7684" width="12.5703125" style="110" customWidth="1"/>
    <col min="7685" max="7936" width="9.140625" style="110"/>
    <col min="7937" max="7937" width="23.140625" style="110" customWidth="1"/>
    <col min="7938" max="7938" width="44.140625" style="110" customWidth="1"/>
    <col min="7939" max="7939" width="13.7109375" style="110" customWidth="1"/>
    <col min="7940" max="7940" width="12.5703125" style="110" customWidth="1"/>
    <col min="7941" max="8192" width="9.140625" style="110"/>
    <col min="8193" max="8193" width="23.140625" style="110" customWidth="1"/>
    <col min="8194" max="8194" width="44.140625" style="110" customWidth="1"/>
    <col min="8195" max="8195" width="13.7109375" style="110" customWidth="1"/>
    <col min="8196" max="8196" width="12.5703125" style="110" customWidth="1"/>
    <col min="8197" max="8448" width="9.140625" style="110"/>
    <col min="8449" max="8449" width="23.140625" style="110" customWidth="1"/>
    <col min="8450" max="8450" width="44.140625" style="110" customWidth="1"/>
    <col min="8451" max="8451" width="13.7109375" style="110" customWidth="1"/>
    <col min="8452" max="8452" width="12.5703125" style="110" customWidth="1"/>
    <col min="8453" max="8704" width="9.140625" style="110"/>
    <col min="8705" max="8705" width="23.140625" style="110" customWidth="1"/>
    <col min="8706" max="8706" width="44.140625" style="110" customWidth="1"/>
    <col min="8707" max="8707" width="13.7109375" style="110" customWidth="1"/>
    <col min="8708" max="8708" width="12.5703125" style="110" customWidth="1"/>
    <col min="8709" max="8960" width="9.140625" style="110"/>
    <col min="8961" max="8961" width="23.140625" style="110" customWidth="1"/>
    <col min="8962" max="8962" width="44.140625" style="110" customWidth="1"/>
    <col min="8963" max="8963" width="13.7109375" style="110" customWidth="1"/>
    <col min="8964" max="8964" width="12.5703125" style="110" customWidth="1"/>
    <col min="8965" max="9216" width="9.140625" style="110"/>
    <col min="9217" max="9217" width="23.140625" style="110" customWidth="1"/>
    <col min="9218" max="9218" width="44.140625" style="110" customWidth="1"/>
    <col min="9219" max="9219" width="13.7109375" style="110" customWidth="1"/>
    <col min="9220" max="9220" width="12.5703125" style="110" customWidth="1"/>
    <col min="9221" max="9472" width="9.140625" style="110"/>
    <col min="9473" max="9473" width="23.140625" style="110" customWidth="1"/>
    <col min="9474" max="9474" width="44.140625" style="110" customWidth="1"/>
    <col min="9475" max="9475" width="13.7109375" style="110" customWidth="1"/>
    <col min="9476" max="9476" width="12.5703125" style="110" customWidth="1"/>
    <col min="9477" max="9728" width="9.140625" style="110"/>
    <col min="9729" max="9729" width="23.140625" style="110" customWidth="1"/>
    <col min="9730" max="9730" width="44.140625" style="110" customWidth="1"/>
    <col min="9731" max="9731" width="13.7109375" style="110" customWidth="1"/>
    <col min="9732" max="9732" width="12.5703125" style="110" customWidth="1"/>
    <col min="9733" max="9984" width="9.140625" style="110"/>
    <col min="9985" max="9985" width="23.140625" style="110" customWidth="1"/>
    <col min="9986" max="9986" width="44.140625" style="110" customWidth="1"/>
    <col min="9987" max="9987" width="13.7109375" style="110" customWidth="1"/>
    <col min="9988" max="9988" width="12.5703125" style="110" customWidth="1"/>
    <col min="9989" max="10240" width="9.140625" style="110"/>
    <col min="10241" max="10241" width="23.140625" style="110" customWidth="1"/>
    <col min="10242" max="10242" width="44.140625" style="110" customWidth="1"/>
    <col min="10243" max="10243" width="13.7109375" style="110" customWidth="1"/>
    <col min="10244" max="10244" width="12.5703125" style="110" customWidth="1"/>
    <col min="10245" max="10496" width="9.140625" style="110"/>
    <col min="10497" max="10497" width="23.140625" style="110" customWidth="1"/>
    <col min="10498" max="10498" width="44.140625" style="110" customWidth="1"/>
    <col min="10499" max="10499" width="13.7109375" style="110" customWidth="1"/>
    <col min="10500" max="10500" width="12.5703125" style="110" customWidth="1"/>
    <col min="10501" max="10752" width="9.140625" style="110"/>
    <col min="10753" max="10753" width="23.140625" style="110" customWidth="1"/>
    <col min="10754" max="10754" width="44.140625" style="110" customWidth="1"/>
    <col min="10755" max="10755" width="13.7109375" style="110" customWidth="1"/>
    <col min="10756" max="10756" width="12.5703125" style="110" customWidth="1"/>
    <col min="10757" max="11008" width="9.140625" style="110"/>
    <col min="11009" max="11009" width="23.140625" style="110" customWidth="1"/>
    <col min="11010" max="11010" width="44.140625" style="110" customWidth="1"/>
    <col min="11011" max="11011" width="13.7109375" style="110" customWidth="1"/>
    <col min="11012" max="11012" width="12.5703125" style="110" customWidth="1"/>
    <col min="11013" max="11264" width="9.140625" style="110"/>
    <col min="11265" max="11265" width="23.140625" style="110" customWidth="1"/>
    <col min="11266" max="11266" width="44.140625" style="110" customWidth="1"/>
    <col min="11267" max="11267" width="13.7109375" style="110" customWidth="1"/>
    <col min="11268" max="11268" width="12.5703125" style="110" customWidth="1"/>
    <col min="11269" max="11520" width="9.140625" style="110"/>
    <col min="11521" max="11521" width="23.140625" style="110" customWidth="1"/>
    <col min="11522" max="11522" width="44.140625" style="110" customWidth="1"/>
    <col min="11523" max="11523" width="13.7109375" style="110" customWidth="1"/>
    <col min="11524" max="11524" width="12.5703125" style="110" customWidth="1"/>
    <col min="11525" max="11776" width="9.140625" style="110"/>
    <col min="11777" max="11777" width="23.140625" style="110" customWidth="1"/>
    <col min="11778" max="11778" width="44.140625" style="110" customWidth="1"/>
    <col min="11779" max="11779" width="13.7109375" style="110" customWidth="1"/>
    <col min="11780" max="11780" width="12.5703125" style="110" customWidth="1"/>
    <col min="11781" max="12032" width="9.140625" style="110"/>
    <col min="12033" max="12033" width="23.140625" style="110" customWidth="1"/>
    <col min="12034" max="12034" width="44.140625" style="110" customWidth="1"/>
    <col min="12035" max="12035" width="13.7109375" style="110" customWidth="1"/>
    <col min="12036" max="12036" width="12.5703125" style="110" customWidth="1"/>
    <col min="12037" max="12288" width="9.140625" style="110"/>
    <col min="12289" max="12289" width="23.140625" style="110" customWidth="1"/>
    <col min="12290" max="12290" width="44.140625" style="110" customWidth="1"/>
    <col min="12291" max="12291" width="13.7109375" style="110" customWidth="1"/>
    <col min="12292" max="12292" width="12.5703125" style="110" customWidth="1"/>
    <col min="12293" max="12544" width="9.140625" style="110"/>
    <col min="12545" max="12545" width="23.140625" style="110" customWidth="1"/>
    <col min="12546" max="12546" width="44.140625" style="110" customWidth="1"/>
    <col min="12547" max="12547" width="13.7109375" style="110" customWidth="1"/>
    <col min="12548" max="12548" width="12.5703125" style="110" customWidth="1"/>
    <col min="12549" max="12800" width="9.140625" style="110"/>
    <col min="12801" max="12801" width="23.140625" style="110" customWidth="1"/>
    <col min="12802" max="12802" width="44.140625" style="110" customWidth="1"/>
    <col min="12803" max="12803" width="13.7109375" style="110" customWidth="1"/>
    <col min="12804" max="12804" width="12.5703125" style="110" customWidth="1"/>
    <col min="12805" max="13056" width="9.140625" style="110"/>
    <col min="13057" max="13057" width="23.140625" style="110" customWidth="1"/>
    <col min="13058" max="13058" width="44.140625" style="110" customWidth="1"/>
    <col min="13059" max="13059" width="13.7109375" style="110" customWidth="1"/>
    <col min="13060" max="13060" width="12.5703125" style="110" customWidth="1"/>
    <col min="13061" max="13312" width="9.140625" style="110"/>
    <col min="13313" max="13313" width="23.140625" style="110" customWidth="1"/>
    <col min="13314" max="13314" width="44.140625" style="110" customWidth="1"/>
    <col min="13315" max="13315" width="13.7109375" style="110" customWidth="1"/>
    <col min="13316" max="13316" width="12.5703125" style="110" customWidth="1"/>
    <col min="13317" max="13568" width="9.140625" style="110"/>
    <col min="13569" max="13569" width="23.140625" style="110" customWidth="1"/>
    <col min="13570" max="13570" width="44.140625" style="110" customWidth="1"/>
    <col min="13571" max="13571" width="13.7109375" style="110" customWidth="1"/>
    <col min="13572" max="13572" width="12.5703125" style="110" customWidth="1"/>
    <col min="13573" max="13824" width="9.140625" style="110"/>
    <col min="13825" max="13825" width="23.140625" style="110" customWidth="1"/>
    <col min="13826" max="13826" width="44.140625" style="110" customWidth="1"/>
    <col min="13827" max="13827" width="13.7109375" style="110" customWidth="1"/>
    <col min="13828" max="13828" width="12.5703125" style="110" customWidth="1"/>
    <col min="13829" max="14080" width="9.140625" style="110"/>
    <col min="14081" max="14081" width="23.140625" style="110" customWidth="1"/>
    <col min="14082" max="14082" width="44.140625" style="110" customWidth="1"/>
    <col min="14083" max="14083" width="13.7109375" style="110" customWidth="1"/>
    <col min="14084" max="14084" width="12.5703125" style="110" customWidth="1"/>
    <col min="14085" max="14336" width="9.140625" style="110"/>
    <col min="14337" max="14337" width="23.140625" style="110" customWidth="1"/>
    <col min="14338" max="14338" width="44.140625" style="110" customWidth="1"/>
    <col min="14339" max="14339" width="13.7109375" style="110" customWidth="1"/>
    <col min="14340" max="14340" width="12.5703125" style="110" customWidth="1"/>
    <col min="14341" max="14592" width="9.140625" style="110"/>
    <col min="14593" max="14593" width="23.140625" style="110" customWidth="1"/>
    <col min="14594" max="14594" width="44.140625" style="110" customWidth="1"/>
    <col min="14595" max="14595" width="13.7109375" style="110" customWidth="1"/>
    <col min="14596" max="14596" width="12.5703125" style="110" customWidth="1"/>
    <col min="14597" max="14848" width="9.140625" style="110"/>
    <col min="14849" max="14849" width="23.140625" style="110" customWidth="1"/>
    <col min="14850" max="14850" width="44.140625" style="110" customWidth="1"/>
    <col min="14851" max="14851" width="13.7109375" style="110" customWidth="1"/>
    <col min="14852" max="14852" width="12.5703125" style="110" customWidth="1"/>
    <col min="14853" max="15104" width="9.140625" style="110"/>
    <col min="15105" max="15105" width="23.140625" style="110" customWidth="1"/>
    <col min="15106" max="15106" width="44.140625" style="110" customWidth="1"/>
    <col min="15107" max="15107" width="13.7109375" style="110" customWidth="1"/>
    <col min="15108" max="15108" width="12.5703125" style="110" customWidth="1"/>
    <col min="15109" max="15360" width="9.140625" style="110"/>
    <col min="15361" max="15361" width="23.140625" style="110" customWidth="1"/>
    <col min="15362" max="15362" width="44.140625" style="110" customWidth="1"/>
    <col min="15363" max="15363" width="13.7109375" style="110" customWidth="1"/>
    <col min="15364" max="15364" width="12.5703125" style="110" customWidth="1"/>
    <col min="15365" max="15616" width="9.140625" style="110"/>
    <col min="15617" max="15617" width="23.140625" style="110" customWidth="1"/>
    <col min="15618" max="15618" width="44.140625" style="110" customWidth="1"/>
    <col min="15619" max="15619" width="13.7109375" style="110" customWidth="1"/>
    <col min="15620" max="15620" width="12.5703125" style="110" customWidth="1"/>
    <col min="15621" max="15872" width="9.140625" style="110"/>
    <col min="15873" max="15873" width="23.140625" style="110" customWidth="1"/>
    <col min="15874" max="15874" width="44.140625" style="110" customWidth="1"/>
    <col min="15875" max="15875" width="13.7109375" style="110" customWidth="1"/>
    <col min="15876" max="15876" width="12.5703125" style="110" customWidth="1"/>
    <col min="15877" max="16128" width="9.140625" style="110"/>
    <col min="16129" max="16129" width="23.140625" style="110" customWidth="1"/>
    <col min="16130" max="16130" width="44.140625" style="110" customWidth="1"/>
    <col min="16131" max="16131" width="13.7109375" style="110" customWidth="1"/>
    <col min="16132" max="16132" width="12.5703125" style="110" customWidth="1"/>
    <col min="16133" max="16384" width="9.140625" style="110"/>
  </cols>
  <sheetData>
    <row r="1" spans="1:14" x14ac:dyDescent="0.2">
      <c r="A1" s="1" t="s">
        <v>1778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customHeight="1" x14ac:dyDescent="0.2">
      <c r="A2" s="1026" t="s">
        <v>1216</v>
      </c>
      <c r="B2" s="1026"/>
      <c r="C2" s="1026"/>
      <c r="D2" s="1026"/>
      <c r="E2" s="979"/>
    </row>
    <row r="3" spans="1:14" ht="16.5" customHeight="1" x14ac:dyDescent="0.25">
      <c r="A3" s="1030" t="s">
        <v>1742</v>
      </c>
      <c r="B3" s="1030"/>
      <c r="C3" s="1030"/>
      <c r="D3" s="1030"/>
    </row>
    <row r="4" spans="1:14" ht="25.5" customHeight="1" x14ac:dyDescent="0.25">
      <c r="B4" s="113" t="s">
        <v>1260</v>
      </c>
      <c r="D4" s="112"/>
    </row>
    <row r="5" spans="1:14" ht="24" customHeight="1" x14ac:dyDescent="0.2">
      <c r="D5" s="112"/>
    </row>
    <row r="6" spans="1:14" ht="13.5" thickBot="1" x14ac:dyDescent="0.25">
      <c r="C6" s="114"/>
      <c r="D6" s="114" t="s">
        <v>1261</v>
      </c>
    </row>
    <row r="7" spans="1:14" x14ac:dyDescent="0.2">
      <c r="A7" s="115" t="s">
        <v>1228</v>
      </c>
      <c r="B7" s="116" t="s">
        <v>1262</v>
      </c>
      <c r="C7" s="117" t="s">
        <v>1263</v>
      </c>
      <c r="D7" s="118" t="s">
        <v>1571</v>
      </c>
    </row>
    <row r="8" spans="1:14" ht="21" customHeight="1" thickBot="1" x14ac:dyDescent="0.25">
      <c r="A8" s="119" t="s">
        <v>1264</v>
      </c>
      <c r="B8" s="120" t="s">
        <v>1265</v>
      </c>
      <c r="C8" s="121">
        <f>SUM(C9:C14)</f>
        <v>8620000</v>
      </c>
      <c r="D8" s="122">
        <f>SUM(D9:D14)</f>
        <v>5239532</v>
      </c>
    </row>
    <row r="9" spans="1:14" ht="26.25" thickTop="1" x14ac:dyDescent="0.2">
      <c r="A9" s="449" t="s">
        <v>1266</v>
      </c>
      <c r="B9" s="123" t="s">
        <v>1267</v>
      </c>
      <c r="C9" s="124">
        <v>70000</v>
      </c>
      <c r="D9" s="125">
        <v>47520</v>
      </c>
    </row>
    <row r="10" spans="1:14" ht="25.5" x14ac:dyDescent="0.2">
      <c r="A10" s="1029" t="s">
        <v>1268</v>
      </c>
      <c r="B10" s="123" t="s">
        <v>1267</v>
      </c>
      <c r="C10" s="124">
        <v>4000000</v>
      </c>
      <c r="D10" s="125">
        <v>2082692</v>
      </c>
    </row>
    <row r="11" spans="1:14" x14ac:dyDescent="0.2">
      <c r="A11" s="1029"/>
      <c r="B11" s="123" t="s">
        <v>1269</v>
      </c>
      <c r="C11" s="124">
        <v>4500000</v>
      </c>
      <c r="D11" s="125">
        <v>3067320</v>
      </c>
    </row>
    <row r="12" spans="1:14" ht="25.5" x14ac:dyDescent="0.2">
      <c r="A12" s="449" t="s">
        <v>1270</v>
      </c>
      <c r="B12" s="123" t="s">
        <v>1267</v>
      </c>
      <c r="C12" s="124">
        <v>50000</v>
      </c>
      <c r="D12" s="125">
        <v>42000</v>
      </c>
    </row>
    <row r="13" spans="1:14" x14ac:dyDescent="0.2">
      <c r="A13" s="449" t="s">
        <v>1271</v>
      </c>
      <c r="B13" s="123" t="s">
        <v>493</v>
      </c>
      <c r="C13" s="124">
        <v>0</v>
      </c>
      <c r="D13" s="125">
        <v>0</v>
      </c>
    </row>
    <row r="14" spans="1:14" x14ac:dyDescent="0.2">
      <c r="A14" s="449" t="s">
        <v>1272</v>
      </c>
      <c r="B14" s="123" t="s">
        <v>493</v>
      </c>
      <c r="C14" s="124">
        <v>0</v>
      </c>
      <c r="D14" s="125">
        <v>0</v>
      </c>
    </row>
    <row r="15" spans="1:14" ht="30.75" customHeight="1" thickBot="1" x14ac:dyDescent="0.25">
      <c r="A15" s="126" t="s">
        <v>1273</v>
      </c>
      <c r="B15" s="127" t="s">
        <v>1274</v>
      </c>
      <c r="C15" s="128">
        <v>250000</v>
      </c>
      <c r="D15" s="129">
        <v>227185</v>
      </c>
    </row>
    <row r="16" spans="1:14" ht="24.75" customHeight="1" thickTop="1" x14ac:dyDescent="0.2">
      <c r="A16" s="130" t="s">
        <v>1275</v>
      </c>
      <c r="B16" s="123"/>
      <c r="C16" s="131"/>
      <c r="D16" s="132"/>
    </row>
    <row r="17" spans="1:4" ht="25.5" x14ac:dyDescent="0.2">
      <c r="A17" s="133" t="s">
        <v>1276</v>
      </c>
      <c r="B17" s="134" t="s">
        <v>1730</v>
      </c>
      <c r="C17" s="135">
        <v>0</v>
      </c>
      <c r="D17" s="136">
        <v>15614358</v>
      </c>
    </row>
    <row r="18" spans="1:4" ht="25.5" x14ac:dyDescent="0.2">
      <c r="A18" s="137" t="s">
        <v>1277</v>
      </c>
      <c r="B18" s="138" t="s">
        <v>493</v>
      </c>
      <c r="C18" s="139">
        <v>0</v>
      </c>
      <c r="D18" s="140">
        <v>0</v>
      </c>
    </row>
    <row r="19" spans="1:4" ht="38.25" x14ac:dyDescent="0.2">
      <c r="A19" s="141" t="s">
        <v>1278</v>
      </c>
      <c r="B19" s="142" t="s">
        <v>493</v>
      </c>
      <c r="C19" s="143">
        <v>0</v>
      </c>
      <c r="D19" s="144">
        <v>0</v>
      </c>
    </row>
    <row r="20" spans="1:4" ht="51" x14ac:dyDescent="0.2">
      <c r="A20" s="141" t="s">
        <v>1279</v>
      </c>
      <c r="B20" s="142" t="s">
        <v>493</v>
      </c>
      <c r="C20" s="143">
        <v>0</v>
      </c>
      <c r="D20" s="144">
        <v>0</v>
      </c>
    </row>
    <row r="21" spans="1:4" ht="38.25" x14ac:dyDescent="0.2">
      <c r="A21" s="141" t="s">
        <v>1280</v>
      </c>
      <c r="B21" s="142" t="s">
        <v>1731</v>
      </c>
      <c r="C21" s="143">
        <v>0</v>
      </c>
      <c r="D21" s="144">
        <v>23112554</v>
      </c>
    </row>
    <row r="22" spans="1:4" ht="13.5" thickBot="1" x14ac:dyDescent="0.25">
      <c r="A22" s="145" t="s">
        <v>1281</v>
      </c>
      <c r="B22" s="146"/>
      <c r="C22" s="147">
        <f>C8+C15</f>
        <v>8870000</v>
      </c>
      <c r="D22" s="148">
        <f>D8+D15+D17+D21</f>
        <v>44193629</v>
      </c>
    </row>
    <row r="26" spans="1:4" ht="14.25" x14ac:dyDescent="0.2">
      <c r="A26" s="149"/>
      <c r="B26" s="150"/>
      <c r="C26" s="150"/>
      <c r="D26" s="149"/>
    </row>
    <row r="27" spans="1:4" x14ac:dyDescent="0.2">
      <c r="A27" s="151"/>
      <c r="B27" s="152"/>
      <c r="C27" s="152"/>
      <c r="D27" s="152"/>
    </row>
    <row r="28" spans="1:4" x14ac:dyDescent="0.2">
      <c r="A28" s="153"/>
      <c r="B28" s="154"/>
      <c r="C28" s="154"/>
      <c r="D28" s="154"/>
    </row>
    <row r="29" spans="1:4" x14ac:dyDescent="0.2">
      <c r="A29" s="153"/>
      <c r="B29" s="154"/>
      <c r="C29" s="154"/>
      <c r="D29" s="154"/>
    </row>
    <row r="30" spans="1:4" x14ac:dyDescent="0.2">
      <c r="A30" s="153"/>
      <c r="B30" s="154"/>
      <c r="C30" s="154"/>
      <c r="D30" s="154"/>
    </row>
    <row r="31" spans="1:4" x14ac:dyDescent="0.2">
      <c r="A31" s="153"/>
      <c r="B31" s="154"/>
      <c r="C31" s="154"/>
      <c r="D31" s="154"/>
    </row>
    <row r="32" spans="1:4" x14ac:dyDescent="0.2">
      <c r="A32" s="153"/>
      <c r="B32" s="154"/>
      <c r="C32" s="154"/>
      <c r="D32" s="154"/>
    </row>
    <row r="33" spans="1:4" x14ac:dyDescent="0.2">
      <c r="A33" s="151"/>
      <c r="B33" s="152"/>
      <c r="C33" s="152"/>
      <c r="D33" s="152"/>
    </row>
    <row r="34" spans="1:4" x14ac:dyDescent="0.2">
      <c r="A34" s="155"/>
      <c r="B34" s="152"/>
      <c r="C34" s="152"/>
      <c r="D34" s="152"/>
    </row>
    <row r="35" spans="1:4" x14ac:dyDescent="0.2">
      <c r="A35" s="156"/>
      <c r="B35" s="152"/>
      <c r="C35" s="154"/>
      <c r="D35" s="152"/>
    </row>
    <row r="36" spans="1:4" x14ac:dyDescent="0.2">
      <c r="A36" s="110"/>
      <c r="B36" s="154"/>
      <c r="C36" s="154"/>
      <c r="D36" s="154"/>
    </row>
    <row r="37" spans="1:4" x14ac:dyDescent="0.2">
      <c r="A37" s="110"/>
      <c r="B37" s="154"/>
      <c r="C37" s="154"/>
      <c r="D37" s="154"/>
    </row>
    <row r="38" spans="1:4" x14ac:dyDescent="0.2">
      <c r="A38" s="110"/>
      <c r="B38" s="154"/>
      <c r="C38" s="154"/>
      <c r="D38" s="154"/>
    </row>
    <row r="39" spans="1:4" x14ac:dyDescent="0.2">
      <c r="A39" s="110"/>
      <c r="B39" s="154"/>
      <c r="C39" s="154"/>
      <c r="D39" s="154"/>
    </row>
    <row r="40" spans="1:4" x14ac:dyDescent="0.2">
      <c r="A40" s="110"/>
      <c r="B40" s="154"/>
      <c r="C40" s="154"/>
      <c r="D40" s="154"/>
    </row>
  </sheetData>
  <mergeCells count="4">
    <mergeCell ref="A1:N1"/>
    <mergeCell ref="A10:A11"/>
    <mergeCell ref="A2:D2"/>
    <mergeCell ref="A3:D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N31"/>
  <sheetViews>
    <sheetView view="pageBreakPreview" workbookViewId="0">
      <selection sqref="A1:N1"/>
    </sheetView>
  </sheetViews>
  <sheetFormatPr defaultRowHeight="15" x14ac:dyDescent="0.25"/>
  <cols>
    <col min="1" max="2" width="8.85546875" style="158" customWidth="1"/>
    <col min="3" max="3" width="64.140625" style="158" customWidth="1"/>
    <col min="4" max="5" width="16" style="110" customWidth="1"/>
    <col min="6" max="6" width="14" style="110" customWidth="1"/>
    <col min="7" max="7" width="14.42578125" style="110" customWidth="1"/>
    <col min="8" max="8" width="13.28515625" style="110" customWidth="1"/>
    <col min="9" max="257" width="9.140625" style="110"/>
    <col min="258" max="259" width="8.85546875" style="110" customWidth="1"/>
    <col min="260" max="260" width="64.140625" style="110" customWidth="1"/>
    <col min="261" max="261" width="16" style="110" customWidth="1"/>
    <col min="262" max="262" width="13" style="110" customWidth="1"/>
    <col min="263" max="263" width="12.42578125" style="110" customWidth="1"/>
    <col min="264" max="264" width="12.140625" style="110" customWidth="1"/>
    <col min="265" max="513" width="9.140625" style="110"/>
    <col min="514" max="515" width="8.85546875" style="110" customWidth="1"/>
    <col min="516" max="516" width="64.140625" style="110" customWidth="1"/>
    <col min="517" max="517" width="16" style="110" customWidth="1"/>
    <col min="518" max="518" width="13" style="110" customWidth="1"/>
    <col min="519" max="519" width="12.42578125" style="110" customWidth="1"/>
    <col min="520" max="520" width="12.140625" style="110" customWidth="1"/>
    <col min="521" max="769" width="9.140625" style="110"/>
    <col min="770" max="771" width="8.85546875" style="110" customWidth="1"/>
    <col min="772" max="772" width="64.140625" style="110" customWidth="1"/>
    <col min="773" max="773" width="16" style="110" customWidth="1"/>
    <col min="774" max="774" width="13" style="110" customWidth="1"/>
    <col min="775" max="775" width="12.42578125" style="110" customWidth="1"/>
    <col min="776" max="776" width="12.140625" style="110" customWidth="1"/>
    <col min="777" max="1025" width="9.140625" style="110"/>
    <col min="1026" max="1027" width="8.85546875" style="110" customWidth="1"/>
    <col min="1028" max="1028" width="64.140625" style="110" customWidth="1"/>
    <col min="1029" max="1029" width="16" style="110" customWidth="1"/>
    <col min="1030" max="1030" width="13" style="110" customWidth="1"/>
    <col min="1031" max="1031" width="12.42578125" style="110" customWidth="1"/>
    <col min="1032" max="1032" width="12.140625" style="110" customWidth="1"/>
    <col min="1033" max="1281" width="9.140625" style="110"/>
    <col min="1282" max="1283" width="8.85546875" style="110" customWidth="1"/>
    <col min="1284" max="1284" width="64.140625" style="110" customWidth="1"/>
    <col min="1285" max="1285" width="16" style="110" customWidth="1"/>
    <col min="1286" max="1286" width="13" style="110" customWidth="1"/>
    <col min="1287" max="1287" width="12.42578125" style="110" customWidth="1"/>
    <col min="1288" max="1288" width="12.140625" style="110" customWidth="1"/>
    <col min="1289" max="1537" width="9.140625" style="110"/>
    <col min="1538" max="1539" width="8.85546875" style="110" customWidth="1"/>
    <col min="1540" max="1540" width="64.140625" style="110" customWidth="1"/>
    <col min="1541" max="1541" width="16" style="110" customWidth="1"/>
    <col min="1542" max="1542" width="13" style="110" customWidth="1"/>
    <col min="1543" max="1543" width="12.42578125" style="110" customWidth="1"/>
    <col min="1544" max="1544" width="12.140625" style="110" customWidth="1"/>
    <col min="1545" max="1793" width="9.140625" style="110"/>
    <col min="1794" max="1795" width="8.85546875" style="110" customWidth="1"/>
    <col min="1796" max="1796" width="64.140625" style="110" customWidth="1"/>
    <col min="1797" max="1797" width="16" style="110" customWidth="1"/>
    <col min="1798" max="1798" width="13" style="110" customWidth="1"/>
    <col min="1799" max="1799" width="12.42578125" style="110" customWidth="1"/>
    <col min="1800" max="1800" width="12.140625" style="110" customWidth="1"/>
    <col min="1801" max="2049" width="9.140625" style="110"/>
    <col min="2050" max="2051" width="8.85546875" style="110" customWidth="1"/>
    <col min="2052" max="2052" width="64.140625" style="110" customWidth="1"/>
    <col min="2053" max="2053" width="16" style="110" customWidth="1"/>
    <col min="2054" max="2054" width="13" style="110" customWidth="1"/>
    <col min="2055" max="2055" width="12.42578125" style="110" customWidth="1"/>
    <col min="2056" max="2056" width="12.140625" style="110" customWidth="1"/>
    <col min="2057" max="2305" width="9.140625" style="110"/>
    <col min="2306" max="2307" width="8.85546875" style="110" customWidth="1"/>
    <col min="2308" max="2308" width="64.140625" style="110" customWidth="1"/>
    <col min="2309" max="2309" width="16" style="110" customWidth="1"/>
    <col min="2310" max="2310" width="13" style="110" customWidth="1"/>
    <col min="2311" max="2311" width="12.42578125" style="110" customWidth="1"/>
    <col min="2312" max="2312" width="12.140625" style="110" customWidth="1"/>
    <col min="2313" max="2561" width="9.140625" style="110"/>
    <col min="2562" max="2563" width="8.85546875" style="110" customWidth="1"/>
    <col min="2564" max="2564" width="64.140625" style="110" customWidth="1"/>
    <col min="2565" max="2565" width="16" style="110" customWidth="1"/>
    <col min="2566" max="2566" width="13" style="110" customWidth="1"/>
    <col min="2567" max="2567" width="12.42578125" style="110" customWidth="1"/>
    <col min="2568" max="2568" width="12.140625" style="110" customWidth="1"/>
    <col min="2569" max="2817" width="9.140625" style="110"/>
    <col min="2818" max="2819" width="8.85546875" style="110" customWidth="1"/>
    <col min="2820" max="2820" width="64.140625" style="110" customWidth="1"/>
    <col min="2821" max="2821" width="16" style="110" customWidth="1"/>
    <col min="2822" max="2822" width="13" style="110" customWidth="1"/>
    <col min="2823" max="2823" width="12.42578125" style="110" customWidth="1"/>
    <col min="2824" max="2824" width="12.140625" style="110" customWidth="1"/>
    <col min="2825" max="3073" width="9.140625" style="110"/>
    <col min="3074" max="3075" width="8.85546875" style="110" customWidth="1"/>
    <col min="3076" max="3076" width="64.140625" style="110" customWidth="1"/>
    <col min="3077" max="3077" width="16" style="110" customWidth="1"/>
    <col min="3078" max="3078" width="13" style="110" customWidth="1"/>
    <col min="3079" max="3079" width="12.42578125" style="110" customWidth="1"/>
    <col min="3080" max="3080" width="12.140625" style="110" customWidth="1"/>
    <col min="3081" max="3329" width="9.140625" style="110"/>
    <col min="3330" max="3331" width="8.85546875" style="110" customWidth="1"/>
    <col min="3332" max="3332" width="64.140625" style="110" customWidth="1"/>
    <col min="3333" max="3333" width="16" style="110" customWidth="1"/>
    <col min="3334" max="3334" width="13" style="110" customWidth="1"/>
    <col min="3335" max="3335" width="12.42578125" style="110" customWidth="1"/>
    <col min="3336" max="3336" width="12.140625" style="110" customWidth="1"/>
    <col min="3337" max="3585" width="9.140625" style="110"/>
    <col min="3586" max="3587" width="8.85546875" style="110" customWidth="1"/>
    <col min="3588" max="3588" width="64.140625" style="110" customWidth="1"/>
    <col min="3589" max="3589" width="16" style="110" customWidth="1"/>
    <col min="3590" max="3590" width="13" style="110" customWidth="1"/>
    <col min="3591" max="3591" width="12.42578125" style="110" customWidth="1"/>
    <col min="3592" max="3592" width="12.140625" style="110" customWidth="1"/>
    <col min="3593" max="3841" width="9.140625" style="110"/>
    <col min="3842" max="3843" width="8.85546875" style="110" customWidth="1"/>
    <col min="3844" max="3844" width="64.140625" style="110" customWidth="1"/>
    <col min="3845" max="3845" width="16" style="110" customWidth="1"/>
    <col min="3846" max="3846" width="13" style="110" customWidth="1"/>
    <col min="3847" max="3847" width="12.42578125" style="110" customWidth="1"/>
    <col min="3848" max="3848" width="12.140625" style="110" customWidth="1"/>
    <col min="3849" max="4097" width="9.140625" style="110"/>
    <col min="4098" max="4099" width="8.85546875" style="110" customWidth="1"/>
    <col min="4100" max="4100" width="64.140625" style="110" customWidth="1"/>
    <col min="4101" max="4101" width="16" style="110" customWidth="1"/>
    <col min="4102" max="4102" width="13" style="110" customWidth="1"/>
    <col min="4103" max="4103" width="12.42578125" style="110" customWidth="1"/>
    <col min="4104" max="4104" width="12.140625" style="110" customWidth="1"/>
    <col min="4105" max="4353" width="9.140625" style="110"/>
    <col min="4354" max="4355" width="8.85546875" style="110" customWidth="1"/>
    <col min="4356" max="4356" width="64.140625" style="110" customWidth="1"/>
    <col min="4357" max="4357" width="16" style="110" customWidth="1"/>
    <col min="4358" max="4358" width="13" style="110" customWidth="1"/>
    <col min="4359" max="4359" width="12.42578125" style="110" customWidth="1"/>
    <col min="4360" max="4360" width="12.140625" style="110" customWidth="1"/>
    <col min="4361" max="4609" width="9.140625" style="110"/>
    <col min="4610" max="4611" width="8.85546875" style="110" customWidth="1"/>
    <col min="4612" max="4612" width="64.140625" style="110" customWidth="1"/>
    <col min="4613" max="4613" width="16" style="110" customWidth="1"/>
    <col min="4614" max="4614" width="13" style="110" customWidth="1"/>
    <col min="4615" max="4615" width="12.42578125" style="110" customWidth="1"/>
    <col min="4616" max="4616" width="12.140625" style="110" customWidth="1"/>
    <col min="4617" max="4865" width="9.140625" style="110"/>
    <col min="4866" max="4867" width="8.85546875" style="110" customWidth="1"/>
    <col min="4868" max="4868" width="64.140625" style="110" customWidth="1"/>
    <col min="4869" max="4869" width="16" style="110" customWidth="1"/>
    <col min="4870" max="4870" width="13" style="110" customWidth="1"/>
    <col min="4871" max="4871" width="12.42578125" style="110" customWidth="1"/>
    <col min="4872" max="4872" width="12.140625" style="110" customWidth="1"/>
    <col min="4873" max="5121" width="9.140625" style="110"/>
    <col min="5122" max="5123" width="8.85546875" style="110" customWidth="1"/>
    <col min="5124" max="5124" width="64.140625" style="110" customWidth="1"/>
    <col min="5125" max="5125" width="16" style="110" customWidth="1"/>
    <col min="5126" max="5126" width="13" style="110" customWidth="1"/>
    <col min="5127" max="5127" width="12.42578125" style="110" customWidth="1"/>
    <col min="5128" max="5128" width="12.140625" style="110" customWidth="1"/>
    <col min="5129" max="5377" width="9.140625" style="110"/>
    <col min="5378" max="5379" width="8.85546875" style="110" customWidth="1"/>
    <col min="5380" max="5380" width="64.140625" style="110" customWidth="1"/>
    <col min="5381" max="5381" width="16" style="110" customWidth="1"/>
    <col min="5382" max="5382" width="13" style="110" customWidth="1"/>
    <col min="5383" max="5383" width="12.42578125" style="110" customWidth="1"/>
    <col min="5384" max="5384" width="12.140625" style="110" customWidth="1"/>
    <col min="5385" max="5633" width="9.140625" style="110"/>
    <col min="5634" max="5635" width="8.85546875" style="110" customWidth="1"/>
    <col min="5636" max="5636" width="64.140625" style="110" customWidth="1"/>
    <col min="5637" max="5637" width="16" style="110" customWidth="1"/>
    <col min="5638" max="5638" width="13" style="110" customWidth="1"/>
    <col min="5639" max="5639" width="12.42578125" style="110" customWidth="1"/>
    <col min="5640" max="5640" width="12.140625" style="110" customWidth="1"/>
    <col min="5641" max="5889" width="9.140625" style="110"/>
    <col min="5890" max="5891" width="8.85546875" style="110" customWidth="1"/>
    <col min="5892" max="5892" width="64.140625" style="110" customWidth="1"/>
    <col min="5893" max="5893" width="16" style="110" customWidth="1"/>
    <col min="5894" max="5894" width="13" style="110" customWidth="1"/>
    <col min="5895" max="5895" width="12.42578125" style="110" customWidth="1"/>
    <col min="5896" max="5896" width="12.140625" style="110" customWidth="1"/>
    <col min="5897" max="6145" width="9.140625" style="110"/>
    <col min="6146" max="6147" width="8.85546875" style="110" customWidth="1"/>
    <col min="6148" max="6148" width="64.140625" style="110" customWidth="1"/>
    <col min="6149" max="6149" width="16" style="110" customWidth="1"/>
    <col min="6150" max="6150" width="13" style="110" customWidth="1"/>
    <col min="6151" max="6151" width="12.42578125" style="110" customWidth="1"/>
    <col min="6152" max="6152" width="12.140625" style="110" customWidth="1"/>
    <col min="6153" max="6401" width="9.140625" style="110"/>
    <col min="6402" max="6403" width="8.85546875" style="110" customWidth="1"/>
    <col min="6404" max="6404" width="64.140625" style="110" customWidth="1"/>
    <col min="6405" max="6405" width="16" style="110" customWidth="1"/>
    <col min="6406" max="6406" width="13" style="110" customWidth="1"/>
    <col min="6407" max="6407" width="12.42578125" style="110" customWidth="1"/>
    <col min="6408" max="6408" width="12.140625" style="110" customWidth="1"/>
    <col min="6409" max="6657" width="9.140625" style="110"/>
    <col min="6658" max="6659" width="8.85546875" style="110" customWidth="1"/>
    <col min="6660" max="6660" width="64.140625" style="110" customWidth="1"/>
    <col min="6661" max="6661" width="16" style="110" customWidth="1"/>
    <col min="6662" max="6662" width="13" style="110" customWidth="1"/>
    <col min="6663" max="6663" width="12.42578125" style="110" customWidth="1"/>
    <col min="6664" max="6664" width="12.140625" style="110" customWidth="1"/>
    <col min="6665" max="6913" width="9.140625" style="110"/>
    <col min="6914" max="6915" width="8.85546875" style="110" customWidth="1"/>
    <col min="6916" max="6916" width="64.140625" style="110" customWidth="1"/>
    <col min="6917" max="6917" width="16" style="110" customWidth="1"/>
    <col min="6918" max="6918" width="13" style="110" customWidth="1"/>
    <col min="6919" max="6919" width="12.42578125" style="110" customWidth="1"/>
    <col min="6920" max="6920" width="12.140625" style="110" customWidth="1"/>
    <col min="6921" max="7169" width="9.140625" style="110"/>
    <col min="7170" max="7171" width="8.85546875" style="110" customWidth="1"/>
    <col min="7172" max="7172" width="64.140625" style="110" customWidth="1"/>
    <col min="7173" max="7173" width="16" style="110" customWidth="1"/>
    <col min="7174" max="7174" width="13" style="110" customWidth="1"/>
    <col min="7175" max="7175" width="12.42578125" style="110" customWidth="1"/>
    <col min="7176" max="7176" width="12.140625" style="110" customWidth="1"/>
    <col min="7177" max="7425" width="9.140625" style="110"/>
    <col min="7426" max="7427" width="8.85546875" style="110" customWidth="1"/>
    <col min="7428" max="7428" width="64.140625" style="110" customWidth="1"/>
    <col min="7429" max="7429" width="16" style="110" customWidth="1"/>
    <col min="7430" max="7430" width="13" style="110" customWidth="1"/>
    <col min="7431" max="7431" width="12.42578125" style="110" customWidth="1"/>
    <col min="7432" max="7432" width="12.140625" style="110" customWidth="1"/>
    <col min="7433" max="7681" width="9.140625" style="110"/>
    <col min="7682" max="7683" width="8.85546875" style="110" customWidth="1"/>
    <col min="7684" max="7684" width="64.140625" style="110" customWidth="1"/>
    <col min="7685" max="7685" width="16" style="110" customWidth="1"/>
    <col min="7686" max="7686" width="13" style="110" customWidth="1"/>
    <col min="7687" max="7687" width="12.42578125" style="110" customWidth="1"/>
    <col min="7688" max="7688" width="12.140625" style="110" customWidth="1"/>
    <col min="7689" max="7937" width="9.140625" style="110"/>
    <col min="7938" max="7939" width="8.85546875" style="110" customWidth="1"/>
    <col min="7940" max="7940" width="64.140625" style="110" customWidth="1"/>
    <col min="7941" max="7941" width="16" style="110" customWidth="1"/>
    <col min="7942" max="7942" width="13" style="110" customWidth="1"/>
    <col min="7943" max="7943" width="12.42578125" style="110" customWidth="1"/>
    <col min="7944" max="7944" width="12.140625" style="110" customWidth="1"/>
    <col min="7945" max="8193" width="9.140625" style="110"/>
    <col min="8194" max="8195" width="8.85546875" style="110" customWidth="1"/>
    <col min="8196" max="8196" width="64.140625" style="110" customWidth="1"/>
    <col min="8197" max="8197" width="16" style="110" customWidth="1"/>
    <col min="8198" max="8198" width="13" style="110" customWidth="1"/>
    <col min="8199" max="8199" width="12.42578125" style="110" customWidth="1"/>
    <col min="8200" max="8200" width="12.140625" style="110" customWidth="1"/>
    <col min="8201" max="8449" width="9.140625" style="110"/>
    <col min="8450" max="8451" width="8.85546875" style="110" customWidth="1"/>
    <col min="8452" max="8452" width="64.140625" style="110" customWidth="1"/>
    <col min="8453" max="8453" width="16" style="110" customWidth="1"/>
    <col min="8454" max="8454" width="13" style="110" customWidth="1"/>
    <col min="8455" max="8455" width="12.42578125" style="110" customWidth="1"/>
    <col min="8456" max="8456" width="12.140625" style="110" customWidth="1"/>
    <col min="8457" max="8705" width="9.140625" style="110"/>
    <col min="8706" max="8707" width="8.85546875" style="110" customWidth="1"/>
    <col min="8708" max="8708" width="64.140625" style="110" customWidth="1"/>
    <col min="8709" max="8709" width="16" style="110" customWidth="1"/>
    <col min="8710" max="8710" width="13" style="110" customWidth="1"/>
    <col min="8711" max="8711" width="12.42578125" style="110" customWidth="1"/>
    <col min="8712" max="8712" width="12.140625" style="110" customWidth="1"/>
    <col min="8713" max="8961" width="9.140625" style="110"/>
    <col min="8962" max="8963" width="8.85546875" style="110" customWidth="1"/>
    <col min="8964" max="8964" width="64.140625" style="110" customWidth="1"/>
    <col min="8965" max="8965" width="16" style="110" customWidth="1"/>
    <col min="8966" max="8966" width="13" style="110" customWidth="1"/>
    <col min="8967" max="8967" width="12.42578125" style="110" customWidth="1"/>
    <col min="8968" max="8968" width="12.140625" style="110" customWidth="1"/>
    <col min="8969" max="9217" width="9.140625" style="110"/>
    <col min="9218" max="9219" width="8.85546875" style="110" customWidth="1"/>
    <col min="9220" max="9220" width="64.140625" style="110" customWidth="1"/>
    <col min="9221" max="9221" width="16" style="110" customWidth="1"/>
    <col min="9222" max="9222" width="13" style="110" customWidth="1"/>
    <col min="9223" max="9223" width="12.42578125" style="110" customWidth="1"/>
    <col min="9224" max="9224" width="12.140625" style="110" customWidth="1"/>
    <col min="9225" max="9473" width="9.140625" style="110"/>
    <col min="9474" max="9475" width="8.85546875" style="110" customWidth="1"/>
    <col min="9476" max="9476" width="64.140625" style="110" customWidth="1"/>
    <col min="9477" max="9477" width="16" style="110" customWidth="1"/>
    <col min="9478" max="9478" width="13" style="110" customWidth="1"/>
    <col min="9479" max="9479" width="12.42578125" style="110" customWidth="1"/>
    <col min="9480" max="9480" width="12.140625" style="110" customWidth="1"/>
    <col min="9481" max="9729" width="9.140625" style="110"/>
    <col min="9730" max="9731" width="8.85546875" style="110" customWidth="1"/>
    <col min="9732" max="9732" width="64.140625" style="110" customWidth="1"/>
    <col min="9733" max="9733" width="16" style="110" customWidth="1"/>
    <col min="9734" max="9734" width="13" style="110" customWidth="1"/>
    <col min="9735" max="9735" width="12.42578125" style="110" customWidth="1"/>
    <col min="9736" max="9736" width="12.140625" style="110" customWidth="1"/>
    <col min="9737" max="9985" width="9.140625" style="110"/>
    <col min="9986" max="9987" width="8.85546875" style="110" customWidth="1"/>
    <col min="9988" max="9988" width="64.140625" style="110" customWidth="1"/>
    <col min="9989" max="9989" width="16" style="110" customWidth="1"/>
    <col min="9990" max="9990" width="13" style="110" customWidth="1"/>
    <col min="9991" max="9991" width="12.42578125" style="110" customWidth="1"/>
    <col min="9992" max="9992" width="12.140625" style="110" customWidth="1"/>
    <col min="9993" max="10241" width="9.140625" style="110"/>
    <col min="10242" max="10243" width="8.85546875" style="110" customWidth="1"/>
    <col min="10244" max="10244" width="64.140625" style="110" customWidth="1"/>
    <col min="10245" max="10245" width="16" style="110" customWidth="1"/>
    <col min="10246" max="10246" width="13" style="110" customWidth="1"/>
    <col min="10247" max="10247" width="12.42578125" style="110" customWidth="1"/>
    <col min="10248" max="10248" width="12.140625" style="110" customWidth="1"/>
    <col min="10249" max="10497" width="9.140625" style="110"/>
    <col min="10498" max="10499" width="8.85546875" style="110" customWidth="1"/>
    <col min="10500" max="10500" width="64.140625" style="110" customWidth="1"/>
    <col min="10501" max="10501" width="16" style="110" customWidth="1"/>
    <col min="10502" max="10502" width="13" style="110" customWidth="1"/>
    <col min="10503" max="10503" width="12.42578125" style="110" customWidth="1"/>
    <col min="10504" max="10504" width="12.140625" style="110" customWidth="1"/>
    <col min="10505" max="10753" width="9.140625" style="110"/>
    <col min="10754" max="10755" width="8.85546875" style="110" customWidth="1"/>
    <col min="10756" max="10756" width="64.140625" style="110" customWidth="1"/>
    <col min="10757" max="10757" width="16" style="110" customWidth="1"/>
    <col min="10758" max="10758" width="13" style="110" customWidth="1"/>
    <col min="10759" max="10759" width="12.42578125" style="110" customWidth="1"/>
    <col min="10760" max="10760" width="12.140625" style="110" customWidth="1"/>
    <col min="10761" max="11009" width="9.140625" style="110"/>
    <col min="11010" max="11011" width="8.85546875" style="110" customWidth="1"/>
    <col min="11012" max="11012" width="64.140625" style="110" customWidth="1"/>
    <col min="11013" max="11013" width="16" style="110" customWidth="1"/>
    <col min="11014" max="11014" width="13" style="110" customWidth="1"/>
    <col min="11015" max="11015" width="12.42578125" style="110" customWidth="1"/>
    <col min="11016" max="11016" width="12.140625" style="110" customWidth="1"/>
    <col min="11017" max="11265" width="9.140625" style="110"/>
    <col min="11266" max="11267" width="8.85546875" style="110" customWidth="1"/>
    <col min="11268" max="11268" width="64.140625" style="110" customWidth="1"/>
    <col min="11269" max="11269" width="16" style="110" customWidth="1"/>
    <col min="11270" max="11270" width="13" style="110" customWidth="1"/>
    <col min="11271" max="11271" width="12.42578125" style="110" customWidth="1"/>
    <col min="11272" max="11272" width="12.140625" style="110" customWidth="1"/>
    <col min="11273" max="11521" width="9.140625" style="110"/>
    <col min="11522" max="11523" width="8.85546875" style="110" customWidth="1"/>
    <col min="11524" max="11524" width="64.140625" style="110" customWidth="1"/>
    <col min="11525" max="11525" width="16" style="110" customWidth="1"/>
    <col min="11526" max="11526" width="13" style="110" customWidth="1"/>
    <col min="11527" max="11527" width="12.42578125" style="110" customWidth="1"/>
    <col min="11528" max="11528" width="12.140625" style="110" customWidth="1"/>
    <col min="11529" max="11777" width="9.140625" style="110"/>
    <col min="11778" max="11779" width="8.85546875" style="110" customWidth="1"/>
    <col min="11780" max="11780" width="64.140625" style="110" customWidth="1"/>
    <col min="11781" max="11781" width="16" style="110" customWidth="1"/>
    <col min="11782" max="11782" width="13" style="110" customWidth="1"/>
    <col min="11783" max="11783" width="12.42578125" style="110" customWidth="1"/>
    <col min="11784" max="11784" width="12.140625" style="110" customWidth="1"/>
    <col min="11785" max="12033" width="9.140625" style="110"/>
    <col min="12034" max="12035" width="8.85546875" style="110" customWidth="1"/>
    <col min="12036" max="12036" width="64.140625" style="110" customWidth="1"/>
    <col min="12037" max="12037" width="16" style="110" customWidth="1"/>
    <col min="12038" max="12038" width="13" style="110" customWidth="1"/>
    <col min="12039" max="12039" width="12.42578125" style="110" customWidth="1"/>
    <col min="12040" max="12040" width="12.140625" style="110" customWidth="1"/>
    <col min="12041" max="12289" width="9.140625" style="110"/>
    <col min="12290" max="12291" width="8.85546875" style="110" customWidth="1"/>
    <col min="12292" max="12292" width="64.140625" style="110" customWidth="1"/>
    <col min="12293" max="12293" width="16" style="110" customWidth="1"/>
    <col min="12294" max="12294" width="13" style="110" customWidth="1"/>
    <col min="12295" max="12295" width="12.42578125" style="110" customWidth="1"/>
    <col min="12296" max="12296" width="12.140625" style="110" customWidth="1"/>
    <col min="12297" max="12545" width="9.140625" style="110"/>
    <col min="12546" max="12547" width="8.85546875" style="110" customWidth="1"/>
    <col min="12548" max="12548" width="64.140625" style="110" customWidth="1"/>
    <col min="12549" max="12549" width="16" style="110" customWidth="1"/>
    <col min="12550" max="12550" width="13" style="110" customWidth="1"/>
    <col min="12551" max="12551" width="12.42578125" style="110" customWidth="1"/>
    <col min="12552" max="12552" width="12.140625" style="110" customWidth="1"/>
    <col min="12553" max="12801" width="9.140625" style="110"/>
    <col min="12802" max="12803" width="8.85546875" style="110" customWidth="1"/>
    <col min="12804" max="12804" width="64.140625" style="110" customWidth="1"/>
    <col min="12805" max="12805" width="16" style="110" customWidth="1"/>
    <col min="12806" max="12806" width="13" style="110" customWidth="1"/>
    <col min="12807" max="12807" width="12.42578125" style="110" customWidth="1"/>
    <col min="12808" max="12808" width="12.140625" style="110" customWidth="1"/>
    <col min="12809" max="13057" width="9.140625" style="110"/>
    <col min="13058" max="13059" width="8.85546875" style="110" customWidth="1"/>
    <col min="13060" max="13060" width="64.140625" style="110" customWidth="1"/>
    <col min="13061" max="13061" width="16" style="110" customWidth="1"/>
    <col min="13062" max="13062" width="13" style="110" customWidth="1"/>
    <col min="13063" max="13063" width="12.42578125" style="110" customWidth="1"/>
    <col min="13064" max="13064" width="12.140625" style="110" customWidth="1"/>
    <col min="13065" max="13313" width="9.140625" style="110"/>
    <col min="13314" max="13315" width="8.85546875" style="110" customWidth="1"/>
    <col min="13316" max="13316" width="64.140625" style="110" customWidth="1"/>
    <col min="13317" max="13317" width="16" style="110" customWidth="1"/>
    <col min="13318" max="13318" width="13" style="110" customWidth="1"/>
    <col min="13319" max="13319" width="12.42578125" style="110" customWidth="1"/>
    <col min="13320" max="13320" width="12.140625" style="110" customWidth="1"/>
    <col min="13321" max="13569" width="9.140625" style="110"/>
    <col min="13570" max="13571" width="8.85546875" style="110" customWidth="1"/>
    <col min="13572" max="13572" width="64.140625" style="110" customWidth="1"/>
    <col min="13573" max="13573" width="16" style="110" customWidth="1"/>
    <col min="13574" max="13574" width="13" style="110" customWidth="1"/>
    <col min="13575" max="13575" width="12.42578125" style="110" customWidth="1"/>
    <col min="13576" max="13576" width="12.140625" style="110" customWidth="1"/>
    <col min="13577" max="13825" width="9.140625" style="110"/>
    <col min="13826" max="13827" width="8.85546875" style="110" customWidth="1"/>
    <col min="13828" max="13828" width="64.140625" style="110" customWidth="1"/>
    <col min="13829" max="13829" width="16" style="110" customWidth="1"/>
    <col min="13830" max="13830" width="13" style="110" customWidth="1"/>
    <col min="13831" max="13831" width="12.42578125" style="110" customWidth="1"/>
    <col min="13832" max="13832" width="12.140625" style="110" customWidth="1"/>
    <col min="13833" max="14081" width="9.140625" style="110"/>
    <col min="14082" max="14083" width="8.85546875" style="110" customWidth="1"/>
    <col min="14084" max="14084" width="64.140625" style="110" customWidth="1"/>
    <col min="14085" max="14085" width="16" style="110" customWidth="1"/>
    <col min="14086" max="14086" width="13" style="110" customWidth="1"/>
    <col min="14087" max="14087" width="12.42578125" style="110" customWidth="1"/>
    <col min="14088" max="14088" width="12.140625" style="110" customWidth="1"/>
    <col min="14089" max="14337" width="9.140625" style="110"/>
    <col min="14338" max="14339" width="8.85546875" style="110" customWidth="1"/>
    <col min="14340" max="14340" width="64.140625" style="110" customWidth="1"/>
    <col min="14341" max="14341" width="16" style="110" customWidth="1"/>
    <col min="14342" max="14342" width="13" style="110" customWidth="1"/>
    <col min="14343" max="14343" width="12.42578125" style="110" customWidth="1"/>
    <col min="14344" max="14344" width="12.140625" style="110" customWidth="1"/>
    <col min="14345" max="14593" width="9.140625" style="110"/>
    <col min="14594" max="14595" width="8.85546875" style="110" customWidth="1"/>
    <col min="14596" max="14596" width="64.140625" style="110" customWidth="1"/>
    <col min="14597" max="14597" width="16" style="110" customWidth="1"/>
    <col min="14598" max="14598" width="13" style="110" customWidth="1"/>
    <col min="14599" max="14599" width="12.42578125" style="110" customWidth="1"/>
    <col min="14600" max="14600" width="12.140625" style="110" customWidth="1"/>
    <col min="14601" max="14849" width="9.140625" style="110"/>
    <col min="14850" max="14851" width="8.85546875" style="110" customWidth="1"/>
    <col min="14852" max="14852" width="64.140625" style="110" customWidth="1"/>
    <col min="14853" max="14853" width="16" style="110" customWidth="1"/>
    <col min="14854" max="14854" width="13" style="110" customWidth="1"/>
    <col min="14855" max="14855" width="12.42578125" style="110" customWidth="1"/>
    <col min="14856" max="14856" width="12.140625" style="110" customWidth="1"/>
    <col min="14857" max="15105" width="9.140625" style="110"/>
    <col min="15106" max="15107" width="8.85546875" style="110" customWidth="1"/>
    <col min="15108" max="15108" width="64.140625" style="110" customWidth="1"/>
    <col min="15109" max="15109" width="16" style="110" customWidth="1"/>
    <col min="15110" max="15110" width="13" style="110" customWidth="1"/>
    <col min="15111" max="15111" width="12.42578125" style="110" customWidth="1"/>
    <col min="15112" max="15112" width="12.140625" style="110" customWidth="1"/>
    <col min="15113" max="15361" width="9.140625" style="110"/>
    <col min="15362" max="15363" width="8.85546875" style="110" customWidth="1"/>
    <col min="15364" max="15364" width="64.140625" style="110" customWidth="1"/>
    <col min="15365" max="15365" width="16" style="110" customWidth="1"/>
    <col min="15366" max="15366" width="13" style="110" customWidth="1"/>
    <col min="15367" max="15367" width="12.42578125" style="110" customWidth="1"/>
    <col min="15368" max="15368" width="12.140625" style="110" customWidth="1"/>
    <col min="15369" max="15617" width="9.140625" style="110"/>
    <col min="15618" max="15619" width="8.85546875" style="110" customWidth="1"/>
    <col min="15620" max="15620" width="64.140625" style="110" customWidth="1"/>
    <col min="15621" max="15621" width="16" style="110" customWidth="1"/>
    <col min="15622" max="15622" width="13" style="110" customWidth="1"/>
    <col min="15623" max="15623" width="12.42578125" style="110" customWidth="1"/>
    <col min="15624" max="15624" width="12.140625" style="110" customWidth="1"/>
    <col min="15625" max="15873" width="9.140625" style="110"/>
    <col min="15874" max="15875" width="8.85546875" style="110" customWidth="1"/>
    <col min="15876" max="15876" width="64.140625" style="110" customWidth="1"/>
    <col min="15877" max="15877" width="16" style="110" customWidth="1"/>
    <col min="15878" max="15878" width="13" style="110" customWidth="1"/>
    <col min="15879" max="15879" width="12.42578125" style="110" customWidth="1"/>
    <col min="15880" max="15880" width="12.140625" style="110" customWidth="1"/>
    <col min="15881" max="16129" width="9.140625" style="110"/>
    <col min="16130" max="16131" width="8.85546875" style="110" customWidth="1"/>
    <col min="16132" max="16132" width="64.140625" style="110" customWidth="1"/>
    <col min="16133" max="16133" width="16" style="110" customWidth="1"/>
    <col min="16134" max="16134" width="13" style="110" customWidth="1"/>
    <col min="16135" max="16135" width="12.42578125" style="110" customWidth="1"/>
    <col min="16136" max="16136" width="12.140625" style="110" customWidth="1"/>
    <col min="16137" max="16384" width="9.140625" style="110"/>
  </cols>
  <sheetData>
    <row r="1" spans="1:14" s="111" customFormat="1" ht="12.75" x14ac:dyDescent="0.2">
      <c r="A1" s="1" t="s">
        <v>1767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11" customFormat="1" ht="12.75" x14ac:dyDescent="0.2"/>
    <row r="3" spans="1:14" s="111" customFormat="1" ht="14.25" x14ac:dyDescent="0.2">
      <c r="A3" s="1002" t="s">
        <v>1216</v>
      </c>
      <c r="B3" s="1002"/>
      <c r="C3" s="1002"/>
      <c r="D3" s="1002"/>
      <c r="E3" s="1002"/>
      <c r="F3" s="1002"/>
      <c r="G3" s="1002"/>
      <c r="H3" s="1002"/>
    </row>
    <row r="4" spans="1:14" s="111" customFormat="1" ht="14.25" x14ac:dyDescent="0.2">
      <c r="A4" s="1002" t="s">
        <v>1742</v>
      </c>
      <c r="B4" s="1002"/>
      <c r="C4" s="1002"/>
      <c r="D4" s="1002"/>
      <c r="E4" s="1002"/>
      <c r="F4" s="1002"/>
      <c r="G4" s="1002"/>
      <c r="H4" s="1002"/>
    </row>
    <row r="5" spans="1:14" s="111" customFormat="1" ht="14.25" x14ac:dyDescent="0.2">
      <c r="A5" s="1002" t="s">
        <v>1282</v>
      </c>
      <c r="B5" s="1002"/>
      <c r="C5" s="1002"/>
      <c r="D5" s="1002"/>
      <c r="E5" s="1002"/>
      <c r="F5" s="1002"/>
      <c r="G5" s="1002"/>
      <c r="H5" s="1002"/>
    </row>
    <row r="6" spans="1:14" s="111" customFormat="1" x14ac:dyDescent="0.25">
      <c r="A6" s="158"/>
      <c r="B6" s="158"/>
      <c r="C6" s="158"/>
    </row>
    <row r="7" spans="1:14" s="111" customFormat="1" ht="12.75" x14ac:dyDescent="0.2"/>
    <row r="8" spans="1:14" s="111" customFormat="1" ht="15.75" thickBot="1" x14ac:dyDescent="0.25">
      <c r="A8" s="1033"/>
      <c r="B8" s="1033"/>
      <c r="C8" s="159"/>
      <c r="F8" s="114"/>
    </row>
    <row r="9" spans="1:14" s="111" customFormat="1" x14ac:dyDescent="0.2">
      <c r="A9" s="1034"/>
      <c r="B9" s="1035"/>
      <c r="C9" s="160" t="s">
        <v>1283</v>
      </c>
      <c r="D9" s="160" t="s">
        <v>1364</v>
      </c>
      <c r="E9" s="160" t="s">
        <v>1365</v>
      </c>
      <c r="F9" s="160" t="s">
        <v>1366</v>
      </c>
      <c r="G9" s="160" t="s">
        <v>1367</v>
      </c>
      <c r="H9" s="160" t="s">
        <v>1430</v>
      </c>
    </row>
    <row r="10" spans="1:14" s="111" customFormat="1" x14ac:dyDescent="0.25">
      <c r="A10" s="1031"/>
      <c r="B10" s="1032"/>
      <c r="C10" s="161"/>
      <c r="D10" s="162" t="s">
        <v>1284</v>
      </c>
      <c r="E10" s="162" t="s">
        <v>1285</v>
      </c>
      <c r="F10" s="162" t="s">
        <v>1285</v>
      </c>
      <c r="G10" s="162" t="s">
        <v>1285</v>
      </c>
      <c r="H10" s="163" t="s">
        <v>1285</v>
      </c>
    </row>
    <row r="11" spans="1:14" s="167" customFormat="1" x14ac:dyDescent="0.2">
      <c r="A11" s="164" t="s">
        <v>1286</v>
      </c>
      <c r="B11" s="161"/>
      <c r="C11" s="161" t="s">
        <v>1287</v>
      </c>
      <c r="D11" s="165">
        <f>SUM(D12:D17)</f>
        <v>818446853</v>
      </c>
      <c r="E11" s="165">
        <f>SUM(E12:E17)</f>
        <v>503300000</v>
      </c>
      <c r="F11" s="165">
        <f>SUM(F12:F17)</f>
        <v>503300000</v>
      </c>
      <c r="G11" s="165">
        <f>SUM(G12:G17)</f>
        <v>503300000</v>
      </c>
      <c r="H11" s="166">
        <f>SUM(H12:H17)</f>
        <v>503300000</v>
      </c>
    </row>
    <row r="12" spans="1:14" s="111" customFormat="1" x14ac:dyDescent="0.2">
      <c r="A12" s="168"/>
      <c r="B12" s="169" t="s">
        <v>1288</v>
      </c>
      <c r="C12" s="170" t="s">
        <v>1289</v>
      </c>
      <c r="D12" s="171">
        <f>'7 Közhatalmi bevételek'!D18</f>
        <v>795626912</v>
      </c>
      <c r="E12" s="171">
        <v>501300000</v>
      </c>
      <c r="F12" s="171">
        <v>501300000</v>
      </c>
      <c r="G12" s="171">
        <v>501300000</v>
      </c>
      <c r="H12" s="172">
        <v>501300000</v>
      </c>
    </row>
    <row r="13" spans="1:14" s="111" customFormat="1" ht="30" x14ac:dyDescent="0.2">
      <c r="A13" s="168"/>
      <c r="B13" s="169" t="s">
        <v>1290</v>
      </c>
      <c r="C13" s="170" t="s">
        <v>1291</v>
      </c>
      <c r="D13" s="171">
        <v>0</v>
      </c>
      <c r="E13" s="171"/>
      <c r="F13" s="171">
        <v>0</v>
      </c>
      <c r="G13" s="171">
        <v>0</v>
      </c>
      <c r="H13" s="172">
        <v>0</v>
      </c>
    </row>
    <row r="14" spans="1:14" s="111" customFormat="1" ht="17.25" customHeight="1" x14ac:dyDescent="0.25">
      <c r="A14" s="168"/>
      <c r="B14" s="169" t="s">
        <v>1292</v>
      </c>
      <c r="C14" s="173" t="s">
        <v>1293</v>
      </c>
      <c r="D14" s="171">
        <v>0</v>
      </c>
      <c r="E14" s="171"/>
      <c r="F14" s="171">
        <v>0</v>
      </c>
      <c r="G14" s="171">
        <v>0</v>
      </c>
      <c r="H14" s="172">
        <v>0</v>
      </c>
    </row>
    <row r="15" spans="1:14" s="111" customFormat="1" ht="30" x14ac:dyDescent="0.2">
      <c r="A15" s="168"/>
      <c r="B15" s="169" t="s">
        <v>1294</v>
      </c>
      <c r="C15" s="170" t="s">
        <v>1295</v>
      </c>
      <c r="D15" s="171">
        <f>'3 ÖNKORM'!J18</f>
        <v>18873827</v>
      </c>
      <c r="E15" s="171"/>
      <c r="F15" s="171">
        <v>0</v>
      </c>
      <c r="G15" s="171">
        <v>0</v>
      </c>
      <c r="H15" s="172">
        <v>0</v>
      </c>
    </row>
    <row r="16" spans="1:14" s="111" customFormat="1" x14ac:dyDescent="0.2">
      <c r="A16" s="168"/>
      <c r="B16" s="174" t="s">
        <v>1296</v>
      </c>
      <c r="C16" s="170" t="s">
        <v>1297</v>
      </c>
      <c r="D16" s="171">
        <f>'7 Közhatalmi bevételek'!D20</f>
        <v>3946114</v>
      </c>
      <c r="E16" s="171">
        <v>2000000</v>
      </c>
      <c r="F16" s="171">
        <v>2000000</v>
      </c>
      <c r="G16" s="171">
        <v>2000000</v>
      </c>
      <c r="H16" s="172">
        <v>2000000</v>
      </c>
    </row>
    <row r="17" spans="1:8" s="111" customFormat="1" x14ac:dyDescent="0.2">
      <c r="A17" s="168"/>
      <c r="B17" s="174" t="s">
        <v>1298</v>
      </c>
      <c r="C17" s="170" t="s">
        <v>1299</v>
      </c>
      <c r="D17" s="171">
        <v>0</v>
      </c>
      <c r="E17" s="171"/>
      <c r="F17" s="171">
        <v>0</v>
      </c>
      <c r="G17" s="171">
        <v>0</v>
      </c>
      <c r="H17" s="175">
        <v>0</v>
      </c>
    </row>
    <row r="18" spans="1:8" s="167" customFormat="1" ht="31.5" customHeight="1" x14ac:dyDescent="0.2">
      <c r="A18" s="164" t="s">
        <v>1244</v>
      </c>
      <c r="B18" s="161"/>
      <c r="C18" s="161" t="s">
        <v>1300</v>
      </c>
      <c r="D18" s="176">
        <f>D11*50%</f>
        <v>409223426.5</v>
      </c>
      <c r="E18" s="176">
        <f>E11*50%</f>
        <v>251650000</v>
      </c>
      <c r="F18" s="176">
        <f>F11*50%</f>
        <v>251650000</v>
      </c>
      <c r="G18" s="176">
        <f>G11*50%</f>
        <v>251650000</v>
      </c>
      <c r="H18" s="177">
        <f>H11*50%</f>
        <v>251650000</v>
      </c>
    </row>
    <row r="19" spans="1:8" s="167" customFormat="1" ht="14.25" x14ac:dyDescent="0.2">
      <c r="A19" s="178" t="s">
        <v>1246</v>
      </c>
      <c r="B19" s="179"/>
      <c r="C19" s="179" t="s">
        <v>1301</v>
      </c>
      <c r="D19" s="180">
        <f>SUM(D20:D26)</f>
        <v>0</v>
      </c>
      <c r="E19" s="180">
        <f>SUM(E20:E26)</f>
        <v>0</v>
      </c>
      <c r="F19" s="180">
        <f>SUM(F20:F26)</f>
        <v>0</v>
      </c>
      <c r="G19" s="180">
        <f>SUM(G20:G26)</f>
        <v>0</v>
      </c>
      <c r="H19" s="181">
        <f>SUM(H20:H26)</f>
        <v>0</v>
      </c>
    </row>
    <row r="20" spans="1:8" s="111" customFormat="1" x14ac:dyDescent="0.25">
      <c r="A20" s="182"/>
      <c r="B20" s="183" t="s">
        <v>1302</v>
      </c>
      <c r="C20" s="184" t="s">
        <v>1303</v>
      </c>
      <c r="D20" s="185">
        <v>0</v>
      </c>
      <c r="E20" s="185">
        <v>0</v>
      </c>
      <c r="F20" s="185">
        <v>0</v>
      </c>
      <c r="G20" s="185">
        <v>0</v>
      </c>
      <c r="H20" s="186">
        <v>0</v>
      </c>
    </row>
    <row r="21" spans="1:8" s="111" customFormat="1" x14ac:dyDescent="0.25">
      <c r="A21" s="182"/>
      <c r="B21" s="183" t="s">
        <v>1304</v>
      </c>
      <c r="C21" s="184" t="s">
        <v>1305</v>
      </c>
      <c r="D21" s="187">
        <v>0</v>
      </c>
      <c r="E21" s="187">
        <v>0</v>
      </c>
      <c r="F21" s="187">
        <v>0</v>
      </c>
      <c r="G21" s="187">
        <v>0</v>
      </c>
      <c r="H21" s="188">
        <v>0</v>
      </c>
    </row>
    <row r="22" spans="1:8" s="111" customFormat="1" x14ac:dyDescent="0.25">
      <c r="A22" s="182"/>
      <c r="B22" s="183" t="s">
        <v>1306</v>
      </c>
      <c r="C22" s="184" t="s">
        <v>1307</v>
      </c>
      <c r="D22" s="187">
        <v>0</v>
      </c>
      <c r="E22" s="187">
        <v>0</v>
      </c>
      <c r="F22" s="187">
        <v>0</v>
      </c>
      <c r="G22" s="187">
        <v>0</v>
      </c>
      <c r="H22" s="188">
        <v>0</v>
      </c>
    </row>
    <row r="23" spans="1:8" s="111" customFormat="1" x14ac:dyDescent="0.25">
      <c r="A23" s="182"/>
      <c r="B23" s="183" t="s">
        <v>1308</v>
      </c>
      <c r="C23" s="184" t="s">
        <v>1309</v>
      </c>
      <c r="D23" s="187">
        <v>0</v>
      </c>
      <c r="E23" s="187">
        <v>0</v>
      </c>
      <c r="F23" s="187">
        <v>0</v>
      </c>
      <c r="G23" s="187">
        <v>0</v>
      </c>
      <c r="H23" s="188">
        <v>0</v>
      </c>
    </row>
    <row r="24" spans="1:8" s="111" customFormat="1" x14ac:dyDescent="0.25">
      <c r="A24" s="182"/>
      <c r="B24" s="183" t="s">
        <v>1310</v>
      </c>
      <c r="C24" s="184" t="s">
        <v>1311</v>
      </c>
      <c r="D24" s="187">
        <v>0</v>
      </c>
      <c r="E24" s="187">
        <v>0</v>
      </c>
      <c r="F24" s="187">
        <v>0</v>
      </c>
      <c r="G24" s="187">
        <v>0</v>
      </c>
      <c r="H24" s="188">
        <v>0</v>
      </c>
    </row>
    <row r="25" spans="1:8" s="111" customFormat="1" x14ac:dyDescent="0.25">
      <c r="A25" s="182"/>
      <c r="B25" s="183" t="s">
        <v>1312</v>
      </c>
      <c r="C25" s="184" t="s">
        <v>1313</v>
      </c>
      <c r="D25" s="187">
        <v>0</v>
      </c>
      <c r="E25" s="187">
        <v>0</v>
      </c>
      <c r="F25" s="187">
        <v>0</v>
      </c>
      <c r="G25" s="187">
        <v>0</v>
      </c>
      <c r="H25" s="188">
        <v>0</v>
      </c>
    </row>
    <row r="26" spans="1:8" s="111" customFormat="1" x14ac:dyDescent="0.25">
      <c r="A26" s="182"/>
      <c r="B26" s="183" t="s">
        <v>1314</v>
      </c>
      <c r="C26" s="184" t="s">
        <v>1315</v>
      </c>
      <c r="D26" s="187">
        <v>0</v>
      </c>
      <c r="E26" s="187">
        <v>0</v>
      </c>
      <c r="F26" s="187">
        <v>0</v>
      </c>
      <c r="G26" s="187">
        <v>0</v>
      </c>
      <c r="H26" s="188">
        <v>0</v>
      </c>
    </row>
    <row r="27" spans="1:8" s="111" customFormat="1" ht="15.75" thickBot="1" x14ac:dyDescent="0.3">
      <c r="A27" s="189"/>
      <c r="B27" s="190"/>
      <c r="C27" s="190"/>
      <c r="D27" s="190"/>
      <c r="E27" s="190"/>
      <c r="F27" s="190"/>
      <c r="G27" s="190"/>
      <c r="H27" s="191"/>
    </row>
    <row r="28" spans="1:8" s="111" customFormat="1" x14ac:dyDescent="0.25">
      <c r="A28" s="158"/>
      <c r="B28" s="158"/>
      <c r="C28" s="158"/>
    </row>
    <row r="29" spans="1:8" s="111" customFormat="1" x14ac:dyDescent="0.25">
      <c r="A29" s="158"/>
      <c r="B29" s="158"/>
      <c r="C29" s="158"/>
    </row>
    <row r="30" spans="1:8" s="111" customFormat="1" x14ac:dyDescent="0.25">
      <c r="A30" s="158"/>
      <c r="B30" s="158"/>
      <c r="C30" s="158"/>
    </row>
    <row r="31" spans="1:8" s="111" customFormat="1" x14ac:dyDescent="0.25">
      <c r="A31" s="158"/>
      <c r="B31" s="158"/>
      <c r="C31" s="158"/>
    </row>
  </sheetData>
  <mergeCells count="7">
    <mergeCell ref="A10:B10"/>
    <mergeCell ref="A1:N1"/>
    <mergeCell ref="A8:B8"/>
    <mergeCell ref="A9:B9"/>
    <mergeCell ref="A4:H4"/>
    <mergeCell ref="A3:H3"/>
    <mergeCell ref="A5:H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40"/>
  <sheetViews>
    <sheetView view="pageBreakPreview" zoomScaleSheetLayoutView="100" workbookViewId="0"/>
  </sheetViews>
  <sheetFormatPr defaultColWidth="9.140625" defaultRowHeight="12.75" x14ac:dyDescent="0.2"/>
  <cols>
    <col min="1" max="1" width="36.42578125" style="405" customWidth="1"/>
    <col min="2" max="2" width="16.28515625" style="405" customWidth="1"/>
    <col min="3" max="4" width="10.42578125" style="406" customWidth="1"/>
    <col min="5" max="5" width="10.42578125" style="405" customWidth="1"/>
    <col min="6" max="16384" width="9.140625" style="405"/>
  </cols>
  <sheetData>
    <row r="1" spans="1:14" x14ac:dyDescent="0.2">
      <c r="A1" s="167" t="s">
        <v>1768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26.25" customHeight="1" x14ac:dyDescent="0.2">
      <c r="A2" s="1017" t="s">
        <v>1216</v>
      </c>
      <c r="B2" s="1017"/>
      <c r="C2" s="1017"/>
      <c r="D2" s="1017"/>
      <c r="E2" s="1017"/>
    </row>
    <row r="3" spans="1:14" x14ac:dyDescent="0.2">
      <c r="A3" s="1017" t="s">
        <v>1742</v>
      </c>
      <c r="B3" s="1017"/>
      <c r="C3" s="1017"/>
      <c r="D3" s="1017"/>
      <c r="E3" s="1017"/>
    </row>
    <row r="4" spans="1:14" x14ac:dyDescent="0.2">
      <c r="A4" s="407"/>
      <c r="B4" s="407"/>
      <c r="C4" s="407"/>
      <c r="D4" s="407"/>
      <c r="E4" s="407"/>
    </row>
    <row r="5" spans="1:14" x14ac:dyDescent="0.2">
      <c r="A5" s="1016" t="s">
        <v>1401</v>
      </c>
      <c r="B5" s="1016"/>
      <c r="C5" s="1016"/>
      <c r="D5" s="1016"/>
      <c r="E5" s="1016"/>
    </row>
    <row r="6" spans="1:14" ht="13.5" thickBot="1" x14ac:dyDescent="0.25"/>
    <row r="7" spans="1:14" x14ac:dyDescent="0.2">
      <c r="A7" s="1040"/>
      <c r="B7" s="1038" t="s">
        <v>35</v>
      </c>
      <c r="C7" s="1038" t="s">
        <v>1427</v>
      </c>
      <c r="D7" s="1038" t="s">
        <v>1428</v>
      </c>
      <c r="E7" s="1042" t="s">
        <v>1429</v>
      </c>
    </row>
    <row r="8" spans="1:14" s="403" customFormat="1" ht="18.75" customHeight="1" x14ac:dyDescent="0.2">
      <c r="A8" s="1041"/>
      <c r="B8" s="1039"/>
      <c r="C8" s="1039"/>
      <c r="D8" s="1039"/>
      <c r="E8" s="1043"/>
    </row>
    <row r="9" spans="1:14" s="403" customFormat="1" ht="18.75" customHeight="1" thickBot="1" x14ac:dyDescent="0.25">
      <c r="A9" s="1036" t="s">
        <v>36</v>
      </c>
      <c r="B9" s="1037"/>
      <c r="C9" s="464">
        <f>SUM(C10,C15,C25,C36)</f>
        <v>102</v>
      </c>
      <c r="D9" s="464">
        <f>SUM(D10,D15,D25,D36)</f>
        <v>103</v>
      </c>
      <c r="E9" s="465">
        <f>SUM(E10,E15,E25,E36)</f>
        <v>105</v>
      </c>
    </row>
    <row r="10" spans="1:14" s="403" customFormat="1" ht="18.75" customHeight="1" x14ac:dyDescent="0.2">
      <c r="A10" s="468" t="s">
        <v>37</v>
      </c>
      <c r="B10" s="469"/>
      <c r="C10" s="680">
        <f>SUM(C11:C14)</f>
        <v>22</v>
      </c>
      <c r="D10" s="692">
        <f>SUM(D11:D14)</f>
        <v>22</v>
      </c>
      <c r="E10" s="686">
        <f>SUM(E11:E14)</f>
        <v>22</v>
      </c>
    </row>
    <row r="11" spans="1:14" s="404" customFormat="1" x14ac:dyDescent="0.2">
      <c r="A11" s="461" t="s">
        <v>38</v>
      </c>
      <c r="B11" s="460" t="s">
        <v>39</v>
      </c>
      <c r="C11" s="681">
        <v>9</v>
      </c>
      <c r="D11" s="693">
        <v>9</v>
      </c>
      <c r="E11" s="687">
        <v>9</v>
      </c>
    </row>
    <row r="12" spans="1:14" x14ac:dyDescent="0.2">
      <c r="A12" s="461" t="s">
        <v>40</v>
      </c>
      <c r="B12" s="460" t="s">
        <v>39</v>
      </c>
      <c r="C12" s="681">
        <v>0</v>
      </c>
      <c r="D12" s="693">
        <v>0</v>
      </c>
      <c r="E12" s="687">
        <v>0</v>
      </c>
    </row>
    <row r="13" spans="1:14" x14ac:dyDescent="0.2">
      <c r="A13" s="461" t="s">
        <v>41</v>
      </c>
      <c r="B13" s="460" t="s">
        <v>39</v>
      </c>
      <c r="C13" s="681">
        <v>9</v>
      </c>
      <c r="D13" s="693">
        <v>9</v>
      </c>
      <c r="E13" s="687">
        <v>9</v>
      </c>
    </row>
    <row r="14" spans="1:14" ht="13.5" thickBot="1" x14ac:dyDescent="0.25">
      <c r="A14" s="462" t="s">
        <v>42</v>
      </c>
      <c r="B14" s="463" t="s">
        <v>43</v>
      </c>
      <c r="C14" s="682">
        <v>4</v>
      </c>
      <c r="D14" s="694">
        <v>4</v>
      </c>
      <c r="E14" s="688">
        <v>4</v>
      </c>
    </row>
    <row r="15" spans="1:14" x14ac:dyDescent="0.2">
      <c r="A15" s="468" t="s">
        <v>44</v>
      </c>
      <c r="B15" s="469"/>
      <c r="C15" s="680">
        <f>SUM(C16:C24)</f>
        <v>25</v>
      </c>
      <c r="D15" s="692">
        <f>SUM(D16:D24)</f>
        <v>25</v>
      </c>
      <c r="E15" s="686">
        <f>SUM(E16:E24)</f>
        <v>25</v>
      </c>
    </row>
    <row r="16" spans="1:14" s="404" customFormat="1" x14ac:dyDescent="0.2">
      <c r="A16" s="461" t="s">
        <v>45</v>
      </c>
      <c r="B16" s="460" t="s">
        <v>1208</v>
      </c>
      <c r="C16" s="681">
        <v>2</v>
      </c>
      <c r="D16" s="693">
        <v>2</v>
      </c>
      <c r="E16" s="687">
        <v>2</v>
      </c>
    </row>
    <row r="17" spans="1:6" x14ac:dyDescent="0.2">
      <c r="A17" s="461" t="s">
        <v>46</v>
      </c>
      <c r="B17" s="460" t="s">
        <v>1208</v>
      </c>
      <c r="C17" s="681">
        <v>4</v>
      </c>
      <c r="D17" s="693">
        <v>4</v>
      </c>
      <c r="E17" s="687">
        <v>4</v>
      </c>
    </row>
    <row r="18" spans="1:6" x14ac:dyDescent="0.2">
      <c r="A18" s="461" t="s">
        <v>48</v>
      </c>
      <c r="B18" s="460" t="s">
        <v>1208</v>
      </c>
      <c r="C18" s="681">
        <v>3</v>
      </c>
      <c r="D18" s="693">
        <v>3</v>
      </c>
      <c r="E18" s="687">
        <v>3</v>
      </c>
      <c r="F18" s="522"/>
    </row>
    <row r="19" spans="1:6" x14ac:dyDescent="0.2">
      <c r="A19" s="461" t="s">
        <v>49</v>
      </c>
      <c r="B19" s="460" t="s">
        <v>1208</v>
      </c>
      <c r="C19" s="681">
        <v>4</v>
      </c>
      <c r="D19" s="693">
        <v>4</v>
      </c>
      <c r="E19" s="687">
        <v>4</v>
      </c>
    </row>
    <row r="20" spans="1:6" x14ac:dyDescent="0.2">
      <c r="A20" s="461" t="s">
        <v>50</v>
      </c>
      <c r="B20" s="460" t="s">
        <v>1208</v>
      </c>
      <c r="C20" s="681">
        <v>3</v>
      </c>
      <c r="D20" s="693">
        <v>3</v>
      </c>
      <c r="E20" s="687">
        <v>3</v>
      </c>
    </row>
    <row r="21" spans="1:6" x14ac:dyDescent="0.2">
      <c r="A21" s="461" t="s">
        <v>1423</v>
      </c>
      <c r="B21" s="460" t="s">
        <v>1208</v>
      </c>
      <c r="C21" s="681">
        <v>2</v>
      </c>
      <c r="D21" s="693">
        <v>2</v>
      </c>
      <c r="E21" s="687">
        <v>2</v>
      </c>
    </row>
    <row r="22" spans="1:6" x14ac:dyDescent="0.2">
      <c r="A22" s="461" t="s">
        <v>51</v>
      </c>
      <c r="B22" s="460" t="s">
        <v>1208</v>
      </c>
      <c r="C22" s="681">
        <v>5</v>
      </c>
      <c r="D22" s="693">
        <v>5</v>
      </c>
      <c r="E22" s="687">
        <v>5</v>
      </c>
    </row>
    <row r="23" spans="1:6" x14ac:dyDescent="0.2">
      <c r="A23" s="516" t="s">
        <v>1424</v>
      </c>
      <c r="B23" s="460" t="s">
        <v>1208</v>
      </c>
      <c r="C23" s="683">
        <v>1</v>
      </c>
      <c r="D23" s="695">
        <v>1</v>
      </c>
      <c r="E23" s="689">
        <v>1</v>
      </c>
    </row>
    <row r="24" spans="1:6" ht="13.5" thickBot="1" x14ac:dyDescent="0.25">
      <c r="A24" s="462" t="s">
        <v>1258</v>
      </c>
      <c r="B24" s="463" t="s">
        <v>47</v>
      </c>
      <c r="C24" s="682">
        <v>1</v>
      </c>
      <c r="D24" s="694">
        <v>1</v>
      </c>
      <c r="E24" s="688">
        <v>1</v>
      </c>
    </row>
    <row r="25" spans="1:6" x14ac:dyDescent="0.2">
      <c r="A25" s="468" t="s">
        <v>52</v>
      </c>
      <c r="B25" s="469"/>
      <c r="C25" s="680">
        <f>C35+C34+C33+C32+C31+C30+C29+C27+C26</f>
        <v>51</v>
      </c>
      <c r="D25" s="692">
        <f>D35+D34+D33+D32+D31+D30+D29+D27+D26</f>
        <v>51</v>
      </c>
      <c r="E25" s="686">
        <f>E35+E34+E33+E32+E31+E30+E29+E27+E26+E28</f>
        <v>53</v>
      </c>
    </row>
    <row r="26" spans="1:6" s="404" customFormat="1" x14ac:dyDescent="0.2">
      <c r="A26" s="461" t="s">
        <v>53</v>
      </c>
      <c r="B26" s="460" t="s">
        <v>43</v>
      </c>
      <c r="C26" s="681">
        <v>1</v>
      </c>
      <c r="D26" s="693">
        <v>1</v>
      </c>
      <c r="E26" s="687">
        <v>1</v>
      </c>
    </row>
    <row r="27" spans="1:6" x14ac:dyDescent="0.2">
      <c r="A27" s="461" t="s">
        <v>54</v>
      </c>
      <c r="B27" s="460" t="s">
        <v>43</v>
      </c>
      <c r="C27" s="681">
        <v>26</v>
      </c>
      <c r="D27" s="693">
        <v>26</v>
      </c>
      <c r="E27" s="687">
        <v>26</v>
      </c>
    </row>
    <row r="28" spans="1:6" x14ac:dyDescent="0.2">
      <c r="A28" s="677" t="s">
        <v>1538</v>
      </c>
      <c r="B28" s="678" t="s">
        <v>43</v>
      </c>
      <c r="C28" s="684">
        <v>0</v>
      </c>
      <c r="D28" s="696">
        <v>0</v>
      </c>
      <c r="E28" s="690">
        <v>1</v>
      </c>
    </row>
    <row r="29" spans="1:6" s="679" customFormat="1" x14ac:dyDescent="0.2">
      <c r="A29" s="461" t="s">
        <v>55</v>
      </c>
      <c r="B29" s="460" t="s">
        <v>43</v>
      </c>
      <c r="C29" s="681">
        <v>13</v>
      </c>
      <c r="D29" s="693">
        <v>13</v>
      </c>
      <c r="E29" s="687">
        <v>14</v>
      </c>
    </row>
    <row r="30" spans="1:6" x14ac:dyDescent="0.2">
      <c r="A30" s="461" t="s">
        <v>56</v>
      </c>
      <c r="B30" s="460" t="s">
        <v>43</v>
      </c>
      <c r="C30" s="681">
        <v>4</v>
      </c>
      <c r="D30" s="693">
        <v>4</v>
      </c>
      <c r="E30" s="687">
        <v>4</v>
      </c>
    </row>
    <row r="31" spans="1:6" x14ac:dyDescent="0.2">
      <c r="A31" s="461" t="s">
        <v>57</v>
      </c>
      <c r="B31" s="460" t="s">
        <v>43</v>
      </c>
      <c r="C31" s="681">
        <v>1</v>
      </c>
      <c r="D31" s="693">
        <v>1</v>
      </c>
      <c r="E31" s="687">
        <v>1</v>
      </c>
    </row>
    <row r="32" spans="1:6" x14ac:dyDescent="0.2">
      <c r="A32" s="461" t="s">
        <v>58</v>
      </c>
      <c r="B32" s="460" t="s">
        <v>43</v>
      </c>
      <c r="C32" s="681">
        <v>1</v>
      </c>
      <c r="D32" s="693">
        <v>1</v>
      </c>
      <c r="E32" s="687">
        <v>1</v>
      </c>
    </row>
    <row r="33" spans="1:5" x14ac:dyDescent="0.2">
      <c r="A33" s="461" t="s">
        <v>1227</v>
      </c>
      <c r="B33" s="460" t="s">
        <v>43</v>
      </c>
      <c r="C33" s="681">
        <v>1</v>
      </c>
      <c r="D33" s="693">
        <v>1</v>
      </c>
      <c r="E33" s="687">
        <v>1</v>
      </c>
    </row>
    <row r="34" spans="1:5" x14ac:dyDescent="0.2">
      <c r="A34" s="461" t="s">
        <v>59</v>
      </c>
      <c r="B34" s="460" t="s">
        <v>43</v>
      </c>
      <c r="C34" s="681">
        <v>1</v>
      </c>
      <c r="D34" s="693">
        <v>1</v>
      </c>
      <c r="E34" s="687">
        <v>1</v>
      </c>
    </row>
    <row r="35" spans="1:5" ht="13.5" thickBot="1" x14ac:dyDescent="0.25">
      <c r="A35" s="462" t="s">
        <v>60</v>
      </c>
      <c r="B35" s="463" t="s">
        <v>43</v>
      </c>
      <c r="C35" s="682">
        <v>3</v>
      </c>
      <c r="D35" s="694">
        <v>3</v>
      </c>
      <c r="E35" s="688">
        <v>3</v>
      </c>
    </row>
    <row r="36" spans="1:5" x14ac:dyDescent="0.2">
      <c r="A36" s="466" t="s">
        <v>61</v>
      </c>
      <c r="B36" s="467"/>
      <c r="C36" s="685">
        <v>4</v>
      </c>
      <c r="D36" s="697">
        <f>SUM(D37:D40)</f>
        <v>5</v>
      </c>
      <c r="E36" s="691">
        <f>SUM(E37:E40)</f>
        <v>5</v>
      </c>
    </row>
    <row r="37" spans="1:5" s="404" customFormat="1" x14ac:dyDescent="0.2">
      <c r="A37" s="461" t="s">
        <v>62</v>
      </c>
      <c r="B37" s="460" t="s">
        <v>43</v>
      </c>
      <c r="C37" s="681">
        <v>1</v>
      </c>
      <c r="D37" s="693">
        <v>1</v>
      </c>
      <c r="E37" s="687">
        <v>1</v>
      </c>
    </row>
    <row r="38" spans="1:5" x14ac:dyDescent="0.2">
      <c r="A38" s="461" t="s">
        <v>63</v>
      </c>
      <c r="B38" s="460" t="s">
        <v>43</v>
      </c>
      <c r="C38" s="681">
        <v>2</v>
      </c>
      <c r="D38" s="693">
        <v>2</v>
      </c>
      <c r="E38" s="687">
        <v>2</v>
      </c>
    </row>
    <row r="39" spans="1:5" x14ac:dyDescent="0.2">
      <c r="A39" s="461" t="s">
        <v>64</v>
      </c>
      <c r="B39" s="460" t="s">
        <v>43</v>
      </c>
      <c r="C39" s="681">
        <v>1</v>
      </c>
      <c r="D39" s="693">
        <v>1</v>
      </c>
      <c r="E39" s="687">
        <v>1</v>
      </c>
    </row>
    <row r="40" spans="1:5" ht="13.5" thickBot="1" x14ac:dyDescent="0.25">
      <c r="A40" s="462" t="s">
        <v>60</v>
      </c>
      <c r="B40" s="463" t="s">
        <v>43</v>
      </c>
      <c r="C40" s="682">
        <v>1</v>
      </c>
      <c r="D40" s="694">
        <v>1</v>
      </c>
      <c r="E40" s="688">
        <v>1</v>
      </c>
    </row>
  </sheetData>
  <mergeCells count="9">
    <mergeCell ref="A9:B9"/>
    <mergeCell ref="B7:B8"/>
    <mergeCell ref="A7:A8"/>
    <mergeCell ref="A5:E5"/>
    <mergeCell ref="A2:E2"/>
    <mergeCell ref="A3:E3"/>
    <mergeCell ref="C7:C8"/>
    <mergeCell ref="D7:D8"/>
    <mergeCell ref="E7:E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C110-F267-4A7C-8522-996ED1D99601}">
  <dimension ref="A1:N33"/>
  <sheetViews>
    <sheetView view="pageBreakPreview" zoomScaleNormal="100" zoomScaleSheetLayoutView="100" workbookViewId="0"/>
  </sheetViews>
  <sheetFormatPr defaultRowHeight="12.75" x14ac:dyDescent="0.2"/>
  <cols>
    <col min="1" max="1" width="8.140625" style="796" customWidth="1"/>
    <col min="2" max="2" width="55.140625" style="796" customWidth="1"/>
    <col min="3" max="3" width="19.140625" style="796" customWidth="1"/>
    <col min="4" max="4" width="16.140625" style="796" customWidth="1"/>
    <col min="5" max="5" width="13.42578125" style="796" customWidth="1"/>
    <col min="6" max="6" width="11.7109375" style="796" bestFit="1" customWidth="1"/>
    <col min="7" max="7" width="15.28515625" style="796" customWidth="1"/>
    <col min="8" max="255" width="9.140625" style="796"/>
    <col min="256" max="256" width="8.140625" style="796" customWidth="1"/>
    <col min="257" max="257" width="82" style="796" customWidth="1"/>
    <col min="258" max="258" width="19.140625" style="796" customWidth="1"/>
    <col min="259" max="259" width="16.140625" style="796" customWidth="1"/>
    <col min="260" max="260" width="13.42578125" style="796" customWidth="1"/>
    <col min="261" max="261" width="10.140625" style="796" customWidth="1"/>
    <col min="262" max="262" width="10.5703125" style="796" customWidth="1"/>
    <col min="263" max="263" width="15.28515625" style="796" customWidth="1"/>
    <col min="264" max="511" width="9.140625" style="796"/>
    <col min="512" max="512" width="8.140625" style="796" customWidth="1"/>
    <col min="513" max="513" width="82" style="796" customWidth="1"/>
    <col min="514" max="514" width="19.140625" style="796" customWidth="1"/>
    <col min="515" max="515" width="16.140625" style="796" customWidth="1"/>
    <col min="516" max="516" width="13.42578125" style="796" customWidth="1"/>
    <col min="517" max="517" width="10.140625" style="796" customWidth="1"/>
    <col min="518" max="518" width="10.5703125" style="796" customWidth="1"/>
    <col min="519" max="519" width="15.28515625" style="796" customWidth="1"/>
    <col min="520" max="767" width="9.140625" style="796"/>
    <col min="768" max="768" width="8.140625" style="796" customWidth="1"/>
    <col min="769" max="769" width="82" style="796" customWidth="1"/>
    <col min="770" max="770" width="19.140625" style="796" customWidth="1"/>
    <col min="771" max="771" width="16.140625" style="796" customWidth="1"/>
    <col min="772" max="772" width="13.42578125" style="796" customWidth="1"/>
    <col min="773" max="773" width="10.140625" style="796" customWidth="1"/>
    <col min="774" max="774" width="10.5703125" style="796" customWidth="1"/>
    <col min="775" max="775" width="15.28515625" style="796" customWidth="1"/>
    <col min="776" max="1023" width="9.140625" style="796"/>
    <col min="1024" max="1024" width="8.140625" style="796" customWidth="1"/>
    <col min="1025" max="1025" width="82" style="796" customWidth="1"/>
    <col min="1026" max="1026" width="19.140625" style="796" customWidth="1"/>
    <col min="1027" max="1027" width="16.140625" style="796" customWidth="1"/>
    <col min="1028" max="1028" width="13.42578125" style="796" customWidth="1"/>
    <col min="1029" max="1029" width="10.140625" style="796" customWidth="1"/>
    <col min="1030" max="1030" width="10.5703125" style="796" customWidth="1"/>
    <col min="1031" max="1031" width="15.28515625" style="796" customWidth="1"/>
    <col min="1032" max="1279" width="9.140625" style="796"/>
    <col min="1280" max="1280" width="8.140625" style="796" customWidth="1"/>
    <col min="1281" max="1281" width="82" style="796" customWidth="1"/>
    <col min="1282" max="1282" width="19.140625" style="796" customWidth="1"/>
    <col min="1283" max="1283" width="16.140625" style="796" customWidth="1"/>
    <col min="1284" max="1284" width="13.42578125" style="796" customWidth="1"/>
    <col min="1285" max="1285" width="10.140625" style="796" customWidth="1"/>
    <col min="1286" max="1286" width="10.5703125" style="796" customWidth="1"/>
    <col min="1287" max="1287" width="15.28515625" style="796" customWidth="1"/>
    <col min="1288" max="1535" width="9.140625" style="796"/>
    <col min="1536" max="1536" width="8.140625" style="796" customWidth="1"/>
    <col min="1537" max="1537" width="82" style="796" customWidth="1"/>
    <col min="1538" max="1538" width="19.140625" style="796" customWidth="1"/>
    <col min="1539" max="1539" width="16.140625" style="796" customWidth="1"/>
    <col min="1540" max="1540" width="13.42578125" style="796" customWidth="1"/>
    <col min="1541" max="1541" width="10.140625" style="796" customWidth="1"/>
    <col min="1542" max="1542" width="10.5703125" style="796" customWidth="1"/>
    <col min="1543" max="1543" width="15.28515625" style="796" customWidth="1"/>
    <col min="1544" max="1791" width="9.140625" style="796"/>
    <col min="1792" max="1792" width="8.140625" style="796" customWidth="1"/>
    <col min="1793" max="1793" width="82" style="796" customWidth="1"/>
    <col min="1794" max="1794" width="19.140625" style="796" customWidth="1"/>
    <col min="1795" max="1795" width="16.140625" style="796" customWidth="1"/>
    <col min="1796" max="1796" width="13.42578125" style="796" customWidth="1"/>
    <col min="1797" max="1797" width="10.140625" style="796" customWidth="1"/>
    <col min="1798" max="1798" width="10.5703125" style="796" customWidth="1"/>
    <col min="1799" max="1799" width="15.28515625" style="796" customWidth="1"/>
    <col min="1800" max="2047" width="9.140625" style="796"/>
    <col min="2048" max="2048" width="8.140625" style="796" customWidth="1"/>
    <col min="2049" max="2049" width="82" style="796" customWidth="1"/>
    <col min="2050" max="2050" width="19.140625" style="796" customWidth="1"/>
    <col min="2051" max="2051" width="16.140625" style="796" customWidth="1"/>
    <col min="2052" max="2052" width="13.42578125" style="796" customWidth="1"/>
    <col min="2053" max="2053" width="10.140625" style="796" customWidth="1"/>
    <col min="2054" max="2054" width="10.5703125" style="796" customWidth="1"/>
    <col min="2055" max="2055" width="15.28515625" style="796" customWidth="1"/>
    <col min="2056" max="2303" width="9.140625" style="796"/>
    <col min="2304" max="2304" width="8.140625" style="796" customWidth="1"/>
    <col min="2305" max="2305" width="82" style="796" customWidth="1"/>
    <col min="2306" max="2306" width="19.140625" style="796" customWidth="1"/>
    <col min="2307" max="2307" width="16.140625" style="796" customWidth="1"/>
    <col min="2308" max="2308" width="13.42578125" style="796" customWidth="1"/>
    <col min="2309" max="2309" width="10.140625" style="796" customWidth="1"/>
    <col min="2310" max="2310" width="10.5703125" style="796" customWidth="1"/>
    <col min="2311" max="2311" width="15.28515625" style="796" customWidth="1"/>
    <col min="2312" max="2559" width="9.140625" style="796"/>
    <col min="2560" max="2560" width="8.140625" style="796" customWidth="1"/>
    <col min="2561" max="2561" width="82" style="796" customWidth="1"/>
    <col min="2562" max="2562" width="19.140625" style="796" customWidth="1"/>
    <col min="2563" max="2563" width="16.140625" style="796" customWidth="1"/>
    <col min="2564" max="2564" width="13.42578125" style="796" customWidth="1"/>
    <col min="2565" max="2565" width="10.140625" style="796" customWidth="1"/>
    <col min="2566" max="2566" width="10.5703125" style="796" customWidth="1"/>
    <col min="2567" max="2567" width="15.28515625" style="796" customWidth="1"/>
    <col min="2568" max="2815" width="9.140625" style="796"/>
    <col min="2816" max="2816" width="8.140625" style="796" customWidth="1"/>
    <col min="2817" max="2817" width="82" style="796" customWidth="1"/>
    <col min="2818" max="2818" width="19.140625" style="796" customWidth="1"/>
    <col min="2819" max="2819" width="16.140625" style="796" customWidth="1"/>
    <col min="2820" max="2820" width="13.42578125" style="796" customWidth="1"/>
    <col min="2821" max="2821" width="10.140625" style="796" customWidth="1"/>
    <col min="2822" max="2822" width="10.5703125" style="796" customWidth="1"/>
    <col min="2823" max="2823" width="15.28515625" style="796" customWidth="1"/>
    <col min="2824" max="3071" width="9.140625" style="796"/>
    <col min="3072" max="3072" width="8.140625" style="796" customWidth="1"/>
    <col min="3073" max="3073" width="82" style="796" customWidth="1"/>
    <col min="3074" max="3074" width="19.140625" style="796" customWidth="1"/>
    <col min="3075" max="3075" width="16.140625" style="796" customWidth="1"/>
    <col min="3076" max="3076" width="13.42578125" style="796" customWidth="1"/>
    <col min="3077" max="3077" width="10.140625" style="796" customWidth="1"/>
    <col min="3078" max="3078" width="10.5703125" style="796" customWidth="1"/>
    <col min="3079" max="3079" width="15.28515625" style="796" customWidth="1"/>
    <col min="3080" max="3327" width="9.140625" style="796"/>
    <col min="3328" max="3328" width="8.140625" style="796" customWidth="1"/>
    <col min="3329" max="3329" width="82" style="796" customWidth="1"/>
    <col min="3330" max="3330" width="19.140625" style="796" customWidth="1"/>
    <col min="3331" max="3331" width="16.140625" style="796" customWidth="1"/>
    <col min="3332" max="3332" width="13.42578125" style="796" customWidth="1"/>
    <col min="3333" max="3333" width="10.140625" style="796" customWidth="1"/>
    <col min="3334" max="3334" width="10.5703125" style="796" customWidth="1"/>
    <col min="3335" max="3335" width="15.28515625" style="796" customWidth="1"/>
    <col min="3336" max="3583" width="9.140625" style="796"/>
    <col min="3584" max="3584" width="8.140625" style="796" customWidth="1"/>
    <col min="3585" max="3585" width="82" style="796" customWidth="1"/>
    <col min="3586" max="3586" width="19.140625" style="796" customWidth="1"/>
    <col min="3587" max="3587" width="16.140625" style="796" customWidth="1"/>
    <col min="3588" max="3588" width="13.42578125" style="796" customWidth="1"/>
    <col min="3589" max="3589" width="10.140625" style="796" customWidth="1"/>
    <col min="3590" max="3590" width="10.5703125" style="796" customWidth="1"/>
    <col min="3591" max="3591" width="15.28515625" style="796" customWidth="1"/>
    <col min="3592" max="3839" width="9.140625" style="796"/>
    <col min="3840" max="3840" width="8.140625" style="796" customWidth="1"/>
    <col min="3841" max="3841" width="82" style="796" customWidth="1"/>
    <col min="3842" max="3842" width="19.140625" style="796" customWidth="1"/>
    <col min="3843" max="3843" width="16.140625" style="796" customWidth="1"/>
    <col min="3844" max="3844" width="13.42578125" style="796" customWidth="1"/>
    <col min="3845" max="3845" width="10.140625" style="796" customWidth="1"/>
    <col min="3846" max="3846" width="10.5703125" style="796" customWidth="1"/>
    <col min="3847" max="3847" width="15.28515625" style="796" customWidth="1"/>
    <col min="3848" max="4095" width="9.140625" style="796"/>
    <col min="4096" max="4096" width="8.140625" style="796" customWidth="1"/>
    <col min="4097" max="4097" width="82" style="796" customWidth="1"/>
    <col min="4098" max="4098" width="19.140625" style="796" customWidth="1"/>
    <col min="4099" max="4099" width="16.140625" style="796" customWidth="1"/>
    <col min="4100" max="4100" width="13.42578125" style="796" customWidth="1"/>
    <col min="4101" max="4101" width="10.140625" style="796" customWidth="1"/>
    <col min="4102" max="4102" width="10.5703125" style="796" customWidth="1"/>
    <col min="4103" max="4103" width="15.28515625" style="796" customWidth="1"/>
    <col min="4104" max="4351" width="9.140625" style="796"/>
    <col min="4352" max="4352" width="8.140625" style="796" customWidth="1"/>
    <col min="4353" max="4353" width="82" style="796" customWidth="1"/>
    <col min="4354" max="4354" width="19.140625" style="796" customWidth="1"/>
    <col min="4355" max="4355" width="16.140625" style="796" customWidth="1"/>
    <col min="4356" max="4356" width="13.42578125" style="796" customWidth="1"/>
    <col min="4357" max="4357" width="10.140625" style="796" customWidth="1"/>
    <col min="4358" max="4358" width="10.5703125" style="796" customWidth="1"/>
    <col min="4359" max="4359" width="15.28515625" style="796" customWidth="1"/>
    <col min="4360" max="4607" width="9.140625" style="796"/>
    <col min="4608" max="4608" width="8.140625" style="796" customWidth="1"/>
    <col min="4609" max="4609" width="82" style="796" customWidth="1"/>
    <col min="4610" max="4610" width="19.140625" style="796" customWidth="1"/>
    <col min="4611" max="4611" width="16.140625" style="796" customWidth="1"/>
    <col min="4612" max="4612" width="13.42578125" style="796" customWidth="1"/>
    <col min="4613" max="4613" width="10.140625" style="796" customWidth="1"/>
    <col min="4614" max="4614" width="10.5703125" style="796" customWidth="1"/>
    <col min="4615" max="4615" width="15.28515625" style="796" customWidth="1"/>
    <col min="4616" max="4863" width="9.140625" style="796"/>
    <col min="4864" max="4864" width="8.140625" style="796" customWidth="1"/>
    <col min="4865" max="4865" width="82" style="796" customWidth="1"/>
    <col min="4866" max="4866" width="19.140625" style="796" customWidth="1"/>
    <col min="4867" max="4867" width="16.140625" style="796" customWidth="1"/>
    <col min="4868" max="4868" width="13.42578125" style="796" customWidth="1"/>
    <col min="4869" max="4869" width="10.140625" style="796" customWidth="1"/>
    <col min="4870" max="4870" width="10.5703125" style="796" customWidth="1"/>
    <col min="4871" max="4871" width="15.28515625" style="796" customWidth="1"/>
    <col min="4872" max="5119" width="9.140625" style="796"/>
    <col min="5120" max="5120" width="8.140625" style="796" customWidth="1"/>
    <col min="5121" max="5121" width="82" style="796" customWidth="1"/>
    <col min="5122" max="5122" width="19.140625" style="796" customWidth="1"/>
    <col min="5123" max="5123" width="16.140625" style="796" customWidth="1"/>
    <col min="5124" max="5124" width="13.42578125" style="796" customWidth="1"/>
    <col min="5125" max="5125" width="10.140625" style="796" customWidth="1"/>
    <col min="5126" max="5126" width="10.5703125" style="796" customWidth="1"/>
    <col min="5127" max="5127" width="15.28515625" style="796" customWidth="1"/>
    <col min="5128" max="5375" width="9.140625" style="796"/>
    <col min="5376" max="5376" width="8.140625" style="796" customWidth="1"/>
    <col min="5377" max="5377" width="82" style="796" customWidth="1"/>
    <col min="5378" max="5378" width="19.140625" style="796" customWidth="1"/>
    <col min="5379" max="5379" width="16.140625" style="796" customWidth="1"/>
    <col min="5380" max="5380" width="13.42578125" style="796" customWidth="1"/>
    <col min="5381" max="5381" width="10.140625" style="796" customWidth="1"/>
    <col min="5382" max="5382" width="10.5703125" style="796" customWidth="1"/>
    <col min="5383" max="5383" width="15.28515625" style="796" customWidth="1"/>
    <col min="5384" max="5631" width="9.140625" style="796"/>
    <col min="5632" max="5632" width="8.140625" style="796" customWidth="1"/>
    <col min="5633" max="5633" width="82" style="796" customWidth="1"/>
    <col min="5634" max="5634" width="19.140625" style="796" customWidth="1"/>
    <col min="5635" max="5635" width="16.140625" style="796" customWidth="1"/>
    <col min="5636" max="5636" width="13.42578125" style="796" customWidth="1"/>
    <col min="5637" max="5637" width="10.140625" style="796" customWidth="1"/>
    <col min="5638" max="5638" width="10.5703125" style="796" customWidth="1"/>
    <col min="5639" max="5639" width="15.28515625" style="796" customWidth="1"/>
    <col min="5640" max="5887" width="9.140625" style="796"/>
    <col min="5888" max="5888" width="8.140625" style="796" customWidth="1"/>
    <col min="5889" max="5889" width="82" style="796" customWidth="1"/>
    <col min="5890" max="5890" width="19.140625" style="796" customWidth="1"/>
    <col min="5891" max="5891" width="16.140625" style="796" customWidth="1"/>
    <col min="5892" max="5892" width="13.42578125" style="796" customWidth="1"/>
    <col min="5893" max="5893" width="10.140625" style="796" customWidth="1"/>
    <col min="5894" max="5894" width="10.5703125" style="796" customWidth="1"/>
    <col min="5895" max="5895" width="15.28515625" style="796" customWidth="1"/>
    <col min="5896" max="6143" width="9.140625" style="796"/>
    <col min="6144" max="6144" width="8.140625" style="796" customWidth="1"/>
    <col min="6145" max="6145" width="82" style="796" customWidth="1"/>
    <col min="6146" max="6146" width="19.140625" style="796" customWidth="1"/>
    <col min="6147" max="6147" width="16.140625" style="796" customWidth="1"/>
    <col min="6148" max="6148" width="13.42578125" style="796" customWidth="1"/>
    <col min="6149" max="6149" width="10.140625" style="796" customWidth="1"/>
    <col min="6150" max="6150" width="10.5703125" style="796" customWidth="1"/>
    <col min="6151" max="6151" width="15.28515625" style="796" customWidth="1"/>
    <col min="6152" max="6399" width="9.140625" style="796"/>
    <col min="6400" max="6400" width="8.140625" style="796" customWidth="1"/>
    <col min="6401" max="6401" width="82" style="796" customWidth="1"/>
    <col min="6402" max="6402" width="19.140625" style="796" customWidth="1"/>
    <col min="6403" max="6403" width="16.140625" style="796" customWidth="1"/>
    <col min="6404" max="6404" width="13.42578125" style="796" customWidth="1"/>
    <col min="6405" max="6405" width="10.140625" style="796" customWidth="1"/>
    <col min="6406" max="6406" width="10.5703125" style="796" customWidth="1"/>
    <col min="6407" max="6407" width="15.28515625" style="796" customWidth="1"/>
    <col min="6408" max="6655" width="9.140625" style="796"/>
    <col min="6656" max="6656" width="8.140625" style="796" customWidth="1"/>
    <col min="6657" max="6657" width="82" style="796" customWidth="1"/>
    <col min="6658" max="6658" width="19.140625" style="796" customWidth="1"/>
    <col min="6659" max="6659" width="16.140625" style="796" customWidth="1"/>
    <col min="6660" max="6660" width="13.42578125" style="796" customWidth="1"/>
    <col min="6661" max="6661" width="10.140625" style="796" customWidth="1"/>
    <col min="6662" max="6662" width="10.5703125" style="796" customWidth="1"/>
    <col min="6663" max="6663" width="15.28515625" style="796" customWidth="1"/>
    <col min="6664" max="6911" width="9.140625" style="796"/>
    <col min="6912" max="6912" width="8.140625" style="796" customWidth="1"/>
    <col min="6913" max="6913" width="82" style="796" customWidth="1"/>
    <col min="6914" max="6914" width="19.140625" style="796" customWidth="1"/>
    <col min="6915" max="6915" width="16.140625" style="796" customWidth="1"/>
    <col min="6916" max="6916" width="13.42578125" style="796" customWidth="1"/>
    <col min="6917" max="6917" width="10.140625" style="796" customWidth="1"/>
    <col min="6918" max="6918" width="10.5703125" style="796" customWidth="1"/>
    <col min="6919" max="6919" width="15.28515625" style="796" customWidth="1"/>
    <col min="6920" max="7167" width="9.140625" style="796"/>
    <col min="7168" max="7168" width="8.140625" style="796" customWidth="1"/>
    <col min="7169" max="7169" width="82" style="796" customWidth="1"/>
    <col min="7170" max="7170" width="19.140625" style="796" customWidth="1"/>
    <col min="7171" max="7171" width="16.140625" style="796" customWidth="1"/>
    <col min="7172" max="7172" width="13.42578125" style="796" customWidth="1"/>
    <col min="7173" max="7173" width="10.140625" style="796" customWidth="1"/>
    <col min="7174" max="7174" width="10.5703125" style="796" customWidth="1"/>
    <col min="7175" max="7175" width="15.28515625" style="796" customWidth="1"/>
    <col min="7176" max="7423" width="9.140625" style="796"/>
    <col min="7424" max="7424" width="8.140625" style="796" customWidth="1"/>
    <col min="7425" max="7425" width="82" style="796" customWidth="1"/>
    <col min="7426" max="7426" width="19.140625" style="796" customWidth="1"/>
    <col min="7427" max="7427" width="16.140625" style="796" customWidth="1"/>
    <col min="7428" max="7428" width="13.42578125" style="796" customWidth="1"/>
    <col min="7429" max="7429" width="10.140625" style="796" customWidth="1"/>
    <col min="7430" max="7430" width="10.5703125" style="796" customWidth="1"/>
    <col min="7431" max="7431" width="15.28515625" style="796" customWidth="1"/>
    <col min="7432" max="7679" width="9.140625" style="796"/>
    <col min="7680" max="7680" width="8.140625" style="796" customWidth="1"/>
    <col min="7681" max="7681" width="82" style="796" customWidth="1"/>
    <col min="7682" max="7682" width="19.140625" style="796" customWidth="1"/>
    <col min="7683" max="7683" width="16.140625" style="796" customWidth="1"/>
    <col min="7684" max="7684" width="13.42578125" style="796" customWidth="1"/>
    <col min="7685" max="7685" width="10.140625" style="796" customWidth="1"/>
    <col min="7686" max="7686" width="10.5703125" style="796" customWidth="1"/>
    <col min="7687" max="7687" width="15.28515625" style="796" customWidth="1"/>
    <col min="7688" max="7935" width="9.140625" style="796"/>
    <col min="7936" max="7936" width="8.140625" style="796" customWidth="1"/>
    <col min="7937" max="7937" width="82" style="796" customWidth="1"/>
    <col min="7938" max="7938" width="19.140625" style="796" customWidth="1"/>
    <col min="7939" max="7939" width="16.140625" style="796" customWidth="1"/>
    <col min="7940" max="7940" width="13.42578125" style="796" customWidth="1"/>
    <col min="7941" max="7941" width="10.140625" style="796" customWidth="1"/>
    <col min="7942" max="7942" width="10.5703125" style="796" customWidth="1"/>
    <col min="7943" max="7943" width="15.28515625" style="796" customWidth="1"/>
    <col min="7944" max="8191" width="9.140625" style="796"/>
    <col min="8192" max="8192" width="8.140625" style="796" customWidth="1"/>
    <col min="8193" max="8193" width="82" style="796" customWidth="1"/>
    <col min="8194" max="8194" width="19.140625" style="796" customWidth="1"/>
    <col min="8195" max="8195" width="16.140625" style="796" customWidth="1"/>
    <col min="8196" max="8196" width="13.42578125" style="796" customWidth="1"/>
    <col min="8197" max="8197" width="10.140625" style="796" customWidth="1"/>
    <col min="8198" max="8198" width="10.5703125" style="796" customWidth="1"/>
    <col min="8199" max="8199" width="15.28515625" style="796" customWidth="1"/>
    <col min="8200" max="8447" width="9.140625" style="796"/>
    <col min="8448" max="8448" width="8.140625" style="796" customWidth="1"/>
    <col min="8449" max="8449" width="82" style="796" customWidth="1"/>
    <col min="8450" max="8450" width="19.140625" style="796" customWidth="1"/>
    <col min="8451" max="8451" width="16.140625" style="796" customWidth="1"/>
    <col min="8452" max="8452" width="13.42578125" style="796" customWidth="1"/>
    <col min="8453" max="8453" width="10.140625" style="796" customWidth="1"/>
    <col min="8454" max="8454" width="10.5703125" style="796" customWidth="1"/>
    <col min="8455" max="8455" width="15.28515625" style="796" customWidth="1"/>
    <col min="8456" max="8703" width="9.140625" style="796"/>
    <col min="8704" max="8704" width="8.140625" style="796" customWidth="1"/>
    <col min="8705" max="8705" width="82" style="796" customWidth="1"/>
    <col min="8706" max="8706" width="19.140625" style="796" customWidth="1"/>
    <col min="8707" max="8707" width="16.140625" style="796" customWidth="1"/>
    <col min="8708" max="8708" width="13.42578125" style="796" customWidth="1"/>
    <col min="8709" max="8709" width="10.140625" style="796" customWidth="1"/>
    <col min="8710" max="8710" width="10.5703125" style="796" customWidth="1"/>
    <col min="8711" max="8711" width="15.28515625" style="796" customWidth="1"/>
    <col min="8712" max="8959" width="9.140625" style="796"/>
    <col min="8960" max="8960" width="8.140625" style="796" customWidth="1"/>
    <col min="8961" max="8961" width="82" style="796" customWidth="1"/>
    <col min="8962" max="8962" width="19.140625" style="796" customWidth="1"/>
    <col min="8963" max="8963" width="16.140625" style="796" customWidth="1"/>
    <col min="8964" max="8964" width="13.42578125" style="796" customWidth="1"/>
    <col min="8965" max="8965" width="10.140625" style="796" customWidth="1"/>
    <col min="8966" max="8966" width="10.5703125" style="796" customWidth="1"/>
    <col min="8967" max="8967" width="15.28515625" style="796" customWidth="1"/>
    <col min="8968" max="9215" width="9.140625" style="796"/>
    <col min="9216" max="9216" width="8.140625" style="796" customWidth="1"/>
    <col min="9217" max="9217" width="82" style="796" customWidth="1"/>
    <col min="9218" max="9218" width="19.140625" style="796" customWidth="1"/>
    <col min="9219" max="9219" width="16.140625" style="796" customWidth="1"/>
    <col min="9220" max="9220" width="13.42578125" style="796" customWidth="1"/>
    <col min="9221" max="9221" width="10.140625" style="796" customWidth="1"/>
    <col min="9222" max="9222" width="10.5703125" style="796" customWidth="1"/>
    <col min="9223" max="9223" width="15.28515625" style="796" customWidth="1"/>
    <col min="9224" max="9471" width="9.140625" style="796"/>
    <col min="9472" max="9472" width="8.140625" style="796" customWidth="1"/>
    <col min="9473" max="9473" width="82" style="796" customWidth="1"/>
    <col min="9474" max="9474" width="19.140625" style="796" customWidth="1"/>
    <col min="9475" max="9475" width="16.140625" style="796" customWidth="1"/>
    <col min="9476" max="9476" width="13.42578125" style="796" customWidth="1"/>
    <col min="9477" max="9477" width="10.140625" style="796" customWidth="1"/>
    <col min="9478" max="9478" width="10.5703125" style="796" customWidth="1"/>
    <col min="9479" max="9479" width="15.28515625" style="796" customWidth="1"/>
    <col min="9480" max="9727" width="9.140625" style="796"/>
    <col min="9728" max="9728" width="8.140625" style="796" customWidth="1"/>
    <col min="9729" max="9729" width="82" style="796" customWidth="1"/>
    <col min="9730" max="9730" width="19.140625" style="796" customWidth="1"/>
    <col min="9731" max="9731" width="16.140625" style="796" customWidth="1"/>
    <col min="9732" max="9732" width="13.42578125" style="796" customWidth="1"/>
    <col min="9733" max="9733" width="10.140625" style="796" customWidth="1"/>
    <col min="9734" max="9734" width="10.5703125" style="796" customWidth="1"/>
    <col min="9735" max="9735" width="15.28515625" style="796" customWidth="1"/>
    <col min="9736" max="9983" width="9.140625" style="796"/>
    <col min="9984" max="9984" width="8.140625" style="796" customWidth="1"/>
    <col min="9985" max="9985" width="82" style="796" customWidth="1"/>
    <col min="9986" max="9986" width="19.140625" style="796" customWidth="1"/>
    <col min="9987" max="9987" width="16.140625" style="796" customWidth="1"/>
    <col min="9988" max="9988" width="13.42578125" style="796" customWidth="1"/>
    <col min="9989" max="9989" width="10.140625" style="796" customWidth="1"/>
    <col min="9990" max="9990" width="10.5703125" style="796" customWidth="1"/>
    <col min="9991" max="9991" width="15.28515625" style="796" customWidth="1"/>
    <col min="9992" max="10239" width="9.140625" style="796"/>
    <col min="10240" max="10240" width="8.140625" style="796" customWidth="1"/>
    <col min="10241" max="10241" width="82" style="796" customWidth="1"/>
    <col min="10242" max="10242" width="19.140625" style="796" customWidth="1"/>
    <col min="10243" max="10243" width="16.140625" style="796" customWidth="1"/>
    <col min="10244" max="10244" width="13.42578125" style="796" customWidth="1"/>
    <col min="10245" max="10245" width="10.140625" style="796" customWidth="1"/>
    <col min="10246" max="10246" width="10.5703125" style="796" customWidth="1"/>
    <col min="10247" max="10247" width="15.28515625" style="796" customWidth="1"/>
    <col min="10248" max="10495" width="9.140625" style="796"/>
    <col min="10496" max="10496" width="8.140625" style="796" customWidth="1"/>
    <col min="10497" max="10497" width="82" style="796" customWidth="1"/>
    <col min="10498" max="10498" width="19.140625" style="796" customWidth="1"/>
    <col min="10499" max="10499" width="16.140625" style="796" customWidth="1"/>
    <col min="10500" max="10500" width="13.42578125" style="796" customWidth="1"/>
    <col min="10501" max="10501" width="10.140625" style="796" customWidth="1"/>
    <col min="10502" max="10502" width="10.5703125" style="796" customWidth="1"/>
    <col min="10503" max="10503" width="15.28515625" style="796" customWidth="1"/>
    <col min="10504" max="10751" width="9.140625" style="796"/>
    <col min="10752" max="10752" width="8.140625" style="796" customWidth="1"/>
    <col min="10753" max="10753" width="82" style="796" customWidth="1"/>
    <col min="10754" max="10754" width="19.140625" style="796" customWidth="1"/>
    <col min="10755" max="10755" width="16.140625" style="796" customWidth="1"/>
    <col min="10756" max="10756" width="13.42578125" style="796" customWidth="1"/>
    <col min="10757" max="10757" width="10.140625" style="796" customWidth="1"/>
    <col min="10758" max="10758" width="10.5703125" style="796" customWidth="1"/>
    <col min="10759" max="10759" width="15.28515625" style="796" customWidth="1"/>
    <col min="10760" max="11007" width="9.140625" style="796"/>
    <col min="11008" max="11008" width="8.140625" style="796" customWidth="1"/>
    <col min="11009" max="11009" width="82" style="796" customWidth="1"/>
    <col min="11010" max="11010" width="19.140625" style="796" customWidth="1"/>
    <col min="11011" max="11011" width="16.140625" style="796" customWidth="1"/>
    <col min="11012" max="11012" width="13.42578125" style="796" customWidth="1"/>
    <col min="11013" max="11013" width="10.140625" style="796" customWidth="1"/>
    <col min="11014" max="11014" width="10.5703125" style="796" customWidth="1"/>
    <col min="11015" max="11015" width="15.28515625" style="796" customWidth="1"/>
    <col min="11016" max="11263" width="9.140625" style="796"/>
    <col min="11264" max="11264" width="8.140625" style="796" customWidth="1"/>
    <col min="11265" max="11265" width="82" style="796" customWidth="1"/>
    <col min="11266" max="11266" width="19.140625" style="796" customWidth="1"/>
    <col min="11267" max="11267" width="16.140625" style="796" customWidth="1"/>
    <col min="11268" max="11268" width="13.42578125" style="796" customWidth="1"/>
    <col min="11269" max="11269" width="10.140625" style="796" customWidth="1"/>
    <col min="11270" max="11270" width="10.5703125" style="796" customWidth="1"/>
    <col min="11271" max="11271" width="15.28515625" style="796" customWidth="1"/>
    <col min="11272" max="11519" width="9.140625" style="796"/>
    <col min="11520" max="11520" width="8.140625" style="796" customWidth="1"/>
    <col min="11521" max="11521" width="82" style="796" customWidth="1"/>
    <col min="11522" max="11522" width="19.140625" style="796" customWidth="1"/>
    <col min="11523" max="11523" width="16.140625" style="796" customWidth="1"/>
    <col min="11524" max="11524" width="13.42578125" style="796" customWidth="1"/>
    <col min="11525" max="11525" width="10.140625" style="796" customWidth="1"/>
    <col min="11526" max="11526" width="10.5703125" style="796" customWidth="1"/>
    <col min="11527" max="11527" width="15.28515625" style="796" customWidth="1"/>
    <col min="11528" max="11775" width="9.140625" style="796"/>
    <col min="11776" max="11776" width="8.140625" style="796" customWidth="1"/>
    <col min="11777" max="11777" width="82" style="796" customWidth="1"/>
    <col min="11778" max="11778" width="19.140625" style="796" customWidth="1"/>
    <col min="11779" max="11779" width="16.140625" style="796" customWidth="1"/>
    <col min="11780" max="11780" width="13.42578125" style="796" customWidth="1"/>
    <col min="11781" max="11781" width="10.140625" style="796" customWidth="1"/>
    <col min="11782" max="11782" width="10.5703125" style="796" customWidth="1"/>
    <col min="11783" max="11783" width="15.28515625" style="796" customWidth="1"/>
    <col min="11784" max="12031" width="9.140625" style="796"/>
    <col min="12032" max="12032" width="8.140625" style="796" customWidth="1"/>
    <col min="12033" max="12033" width="82" style="796" customWidth="1"/>
    <col min="12034" max="12034" width="19.140625" style="796" customWidth="1"/>
    <col min="12035" max="12035" width="16.140625" style="796" customWidth="1"/>
    <col min="12036" max="12036" width="13.42578125" style="796" customWidth="1"/>
    <col min="12037" max="12037" width="10.140625" style="796" customWidth="1"/>
    <col min="12038" max="12038" width="10.5703125" style="796" customWidth="1"/>
    <col min="12039" max="12039" width="15.28515625" style="796" customWidth="1"/>
    <col min="12040" max="12287" width="9.140625" style="796"/>
    <col min="12288" max="12288" width="8.140625" style="796" customWidth="1"/>
    <col min="12289" max="12289" width="82" style="796" customWidth="1"/>
    <col min="12290" max="12290" width="19.140625" style="796" customWidth="1"/>
    <col min="12291" max="12291" width="16.140625" style="796" customWidth="1"/>
    <col min="12292" max="12292" width="13.42578125" style="796" customWidth="1"/>
    <col min="12293" max="12293" width="10.140625" style="796" customWidth="1"/>
    <col min="12294" max="12294" width="10.5703125" style="796" customWidth="1"/>
    <col min="12295" max="12295" width="15.28515625" style="796" customWidth="1"/>
    <col min="12296" max="12543" width="9.140625" style="796"/>
    <col min="12544" max="12544" width="8.140625" style="796" customWidth="1"/>
    <col min="12545" max="12545" width="82" style="796" customWidth="1"/>
    <col min="12546" max="12546" width="19.140625" style="796" customWidth="1"/>
    <col min="12547" max="12547" width="16.140625" style="796" customWidth="1"/>
    <col min="12548" max="12548" width="13.42578125" style="796" customWidth="1"/>
    <col min="12549" max="12549" width="10.140625" style="796" customWidth="1"/>
    <col min="12550" max="12550" width="10.5703125" style="796" customWidth="1"/>
    <col min="12551" max="12551" width="15.28515625" style="796" customWidth="1"/>
    <col min="12552" max="12799" width="9.140625" style="796"/>
    <col min="12800" max="12800" width="8.140625" style="796" customWidth="1"/>
    <col min="12801" max="12801" width="82" style="796" customWidth="1"/>
    <col min="12802" max="12802" width="19.140625" style="796" customWidth="1"/>
    <col min="12803" max="12803" width="16.140625" style="796" customWidth="1"/>
    <col min="12804" max="12804" width="13.42578125" style="796" customWidth="1"/>
    <col min="12805" max="12805" width="10.140625" style="796" customWidth="1"/>
    <col min="12806" max="12806" width="10.5703125" style="796" customWidth="1"/>
    <col min="12807" max="12807" width="15.28515625" style="796" customWidth="1"/>
    <col min="12808" max="13055" width="9.140625" style="796"/>
    <col min="13056" max="13056" width="8.140625" style="796" customWidth="1"/>
    <col min="13057" max="13057" width="82" style="796" customWidth="1"/>
    <col min="13058" max="13058" width="19.140625" style="796" customWidth="1"/>
    <col min="13059" max="13059" width="16.140625" style="796" customWidth="1"/>
    <col min="13060" max="13060" width="13.42578125" style="796" customWidth="1"/>
    <col min="13061" max="13061" width="10.140625" style="796" customWidth="1"/>
    <col min="13062" max="13062" width="10.5703125" style="796" customWidth="1"/>
    <col min="13063" max="13063" width="15.28515625" style="796" customWidth="1"/>
    <col min="13064" max="13311" width="9.140625" style="796"/>
    <col min="13312" max="13312" width="8.140625" style="796" customWidth="1"/>
    <col min="13313" max="13313" width="82" style="796" customWidth="1"/>
    <col min="13314" max="13314" width="19.140625" style="796" customWidth="1"/>
    <col min="13315" max="13315" width="16.140625" style="796" customWidth="1"/>
    <col min="13316" max="13316" width="13.42578125" style="796" customWidth="1"/>
    <col min="13317" max="13317" width="10.140625" style="796" customWidth="1"/>
    <col min="13318" max="13318" width="10.5703125" style="796" customWidth="1"/>
    <col min="13319" max="13319" width="15.28515625" style="796" customWidth="1"/>
    <col min="13320" max="13567" width="9.140625" style="796"/>
    <col min="13568" max="13568" width="8.140625" style="796" customWidth="1"/>
    <col min="13569" max="13569" width="82" style="796" customWidth="1"/>
    <col min="13570" max="13570" width="19.140625" style="796" customWidth="1"/>
    <col min="13571" max="13571" width="16.140625" style="796" customWidth="1"/>
    <col min="13572" max="13572" width="13.42578125" style="796" customWidth="1"/>
    <col min="13573" max="13573" width="10.140625" style="796" customWidth="1"/>
    <col min="13574" max="13574" width="10.5703125" style="796" customWidth="1"/>
    <col min="13575" max="13575" width="15.28515625" style="796" customWidth="1"/>
    <col min="13576" max="13823" width="9.140625" style="796"/>
    <col min="13824" max="13824" width="8.140625" style="796" customWidth="1"/>
    <col min="13825" max="13825" width="82" style="796" customWidth="1"/>
    <col min="13826" max="13826" width="19.140625" style="796" customWidth="1"/>
    <col min="13827" max="13827" width="16.140625" style="796" customWidth="1"/>
    <col min="13828" max="13828" width="13.42578125" style="796" customWidth="1"/>
    <col min="13829" max="13829" width="10.140625" style="796" customWidth="1"/>
    <col min="13830" max="13830" width="10.5703125" style="796" customWidth="1"/>
    <col min="13831" max="13831" width="15.28515625" style="796" customWidth="1"/>
    <col min="13832" max="14079" width="9.140625" style="796"/>
    <col min="14080" max="14080" width="8.140625" style="796" customWidth="1"/>
    <col min="14081" max="14081" width="82" style="796" customWidth="1"/>
    <col min="14082" max="14082" width="19.140625" style="796" customWidth="1"/>
    <col min="14083" max="14083" width="16.140625" style="796" customWidth="1"/>
    <col min="14084" max="14084" width="13.42578125" style="796" customWidth="1"/>
    <col min="14085" max="14085" width="10.140625" style="796" customWidth="1"/>
    <col min="14086" max="14086" width="10.5703125" style="796" customWidth="1"/>
    <col min="14087" max="14087" width="15.28515625" style="796" customWidth="1"/>
    <col min="14088" max="14335" width="9.140625" style="796"/>
    <col min="14336" max="14336" width="8.140625" style="796" customWidth="1"/>
    <col min="14337" max="14337" width="82" style="796" customWidth="1"/>
    <col min="14338" max="14338" width="19.140625" style="796" customWidth="1"/>
    <col min="14339" max="14339" width="16.140625" style="796" customWidth="1"/>
    <col min="14340" max="14340" width="13.42578125" style="796" customWidth="1"/>
    <col min="14341" max="14341" width="10.140625" style="796" customWidth="1"/>
    <col min="14342" max="14342" width="10.5703125" style="796" customWidth="1"/>
    <col min="14343" max="14343" width="15.28515625" style="796" customWidth="1"/>
    <col min="14344" max="14591" width="9.140625" style="796"/>
    <col min="14592" max="14592" width="8.140625" style="796" customWidth="1"/>
    <col min="14593" max="14593" width="82" style="796" customWidth="1"/>
    <col min="14594" max="14594" width="19.140625" style="796" customWidth="1"/>
    <col min="14595" max="14595" width="16.140625" style="796" customWidth="1"/>
    <col min="14596" max="14596" width="13.42578125" style="796" customWidth="1"/>
    <col min="14597" max="14597" width="10.140625" style="796" customWidth="1"/>
    <col min="14598" max="14598" width="10.5703125" style="796" customWidth="1"/>
    <col min="14599" max="14599" width="15.28515625" style="796" customWidth="1"/>
    <col min="14600" max="14847" width="9.140625" style="796"/>
    <col min="14848" max="14848" width="8.140625" style="796" customWidth="1"/>
    <col min="14849" max="14849" width="82" style="796" customWidth="1"/>
    <col min="14850" max="14850" width="19.140625" style="796" customWidth="1"/>
    <col min="14851" max="14851" width="16.140625" style="796" customWidth="1"/>
    <col min="14852" max="14852" width="13.42578125" style="796" customWidth="1"/>
    <col min="14853" max="14853" width="10.140625" style="796" customWidth="1"/>
    <col min="14854" max="14854" width="10.5703125" style="796" customWidth="1"/>
    <col min="14855" max="14855" width="15.28515625" style="796" customWidth="1"/>
    <col min="14856" max="15103" width="9.140625" style="796"/>
    <col min="15104" max="15104" width="8.140625" style="796" customWidth="1"/>
    <col min="15105" max="15105" width="82" style="796" customWidth="1"/>
    <col min="15106" max="15106" width="19.140625" style="796" customWidth="1"/>
    <col min="15107" max="15107" width="16.140625" style="796" customWidth="1"/>
    <col min="15108" max="15108" width="13.42578125" style="796" customWidth="1"/>
    <col min="15109" max="15109" width="10.140625" style="796" customWidth="1"/>
    <col min="15110" max="15110" width="10.5703125" style="796" customWidth="1"/>
    <col min="15111" max="15111" width="15.28515625" style="796" customWidth="1"/>
    <col min="15112" max="15359" width="9.140625" style="796"/>
    <col min="15360" max="15360" width="8.140625" style="796" customWidth="1"/>
    <col min="15361" max="15361" width="82" style="796" customWidth="1"/>
    <col min="15362" max="15362" width="19.140625" style="796" customWidth="1"/>
    <col min="15363" max="15363" width="16.140625" style="796" customWidth="1"/>
    <col min="15364" max="15364" width="13.42578125" style="796" customWidth="1"/>
    <col min="15365" max="15365" width="10.140625" style="796" customWidth="1"/>
    <col min="15366" max="15366" width="10.5703125" style="796" customWidth="1"/>
    <col min="15367" max="15367" width="15.28515625" style="796" customWidth="1"/>
    <col min="15368" max="15615" width="9.140625" style="796"/>
    <col min="15616" max="15616" width="8.140625" style="796" customWidth="1"/>
    <col min="15617" max="15617" width="82" style="796" customWidth="1"/>
    <col min="15618" max="15618" width="19.140625" style="796" customWidth="1"/>
    <col min="15619" max="15619" width="16.140625" style="796" customWidth="1"/>
    <col min="15620" max="15620" width="13.42578125" style="796" customWidth="1"/>
    <col min="15621" max="15621" width="10.140625" style="796" customWidth="1"/>
    <col min="15622" max="15622" width="10.5703125" style="796" customWidth="1"/>
    <col min="15623" max="15623" width="15.28515625" style="796" customWidth="1"/>
    <col min="15624" max="15871" width="9.140625" style="796"/>
    <col min="15872" max="15872" width="8.140625" style="796" customWidth="1"/>
    <col min="15873" max="15873" width="82" style="796" customWidth="1"/>
    <col min="15874" max="15874" width="19.140625" style="796" customWidth="1"/>
    <col min="15875" max="15875" width="16.140625" style="796" customWidth="1"/>
    <col min="15876" max="15876" width="13.42578125" style="796" customWidth="1"/>
    <col min="15877" max="15877" width="10.140625" style="796" customWidth="1"/>
    <col min="15878" max="15878" width="10.5703125" style="796" customWidth="1"/>
    <col min="15879" max="15879" width="15.28515625" style="796" customWidth="1"/>
    <col min="15880" max="16127" width="9.140625" style="796"/>
    <col min="16128" max="16128" width="8.140625" style="796" customWidth="1"/>
    <col min="16129" max="16129" width="82" style="796" customWidth="1"/>
    <col min="16130" max="16130" width="19.140625" style="796" customWidth="1"/>
    <col min="16131" max="16131" width="16.140625" style="796" customWidth="1"/>
    <col min="16132" max="16132" width="13.42578125" style="796" customWidth="1"/>
    <col min="16133" max="16133" width="10.140625" style="796" customWidth="1"/>
    <col min="16134" max="16134" width="10.5703125" style="796" customWidth="1"/>
    <col min="16135" max="16135" width="15.28515625" style="796" customWidth="1"/>
    <col min="16136" max="16384" width="9.140625" style="796"/>
  </cols>
  <sheetData>
    <row r="1" spans="1:14" ht="14.25" x14ac:dyDescent="0.2">
      <c r="A1" s="794" t="s">
        <v>1769</v>
      </c>
      <c r="B1" s="795"/>
      <c r="C1" s="795"/>
      <c r="D1" s="795"/>
      <c r="E1" s="795"/>
      <c r="F1" s="795"/>
      <c r="G1" s="795"/>
    </row>
    <row r="2" spans="1:14" ht="14.25" x14ac:dyDescent="0.2">
      <c r="A2" s="794"/>
      <c r="B2" s="795"/>
      <c r="C2" s="795"/>
      <c r="D2" s="795"/>
      <c r="E2" s="795"/>
      <c r="F2" s="795"/>
      <c r="G2" s="795"/>
    </row>
    <row r="3" spans="1:14" ht="14.25" x14ac:dyDescent="0.2">
      <c r="A3" s="794"/>
      <c r="B3" s="795"/>
      <c r="C3" s="795"/>
      <c r="D3" s="795"/>
      <c r="E3" s="795"/>
      <c r="F3" s="795"/>
      <c r="G3" s="795"/>
    </row>
    <row r="4" spans="1:14" ht="15.75" x14ac:dyDescent="0.2">
      <c r="A4" s="1044" t="s">
        <v>1580</v>
      </c>
      <c r="B4" s="1044"/>
      <c r="C4" s="1044"/>
      <c r="D4" s="1044"/>
      <c r="E4" s="1044"/>
      <c r="F4" s="1044"/>
      <c r="G4" s="1044"/>
    </row>
    <row r="5" spans="1:14" ht="15.75" x14ac:dyDescent="0.2">
      <c r="A5" s="1044" t="s">
        <v>1216</v>
      </c>
      <c r="B5" s="1044"/>
      <c r="C5" s="1044"/>
      <c r="D5" s="1044"/>
      <c r="E5" s="1044"/>
      <c r="F5" s="1044"/>
      <c r="G5" s="1044"/>
    </row>
    <row r="6" spans="1:14" ht="15.75" x14ac:dyDescent="0.2">
      <c r="A6" s="1044" t="s">
        <v>1742</v>
      </c>
      <c r="B6" s="1044"/>
      <c r="C6" s="1044"/>
      <c r="D6" s="1044"/>
      <c r="E6" s="1044"/>
      <c r="F6" s="1044"/>
      <c r="G6" s="1044"/>
    </row>
    <row r="7" spans="1:14" ht="15.75" x14ac:dyDescent="0.2">
      <c r="A7" s="797"/>
      <c r="B7" s="797"/>
      <c r="C7" s="797"/>
      <c r="D7" s="797"/>
      <c r="E7" s="797"/>
      <c r="F7" s="797"/>
      <c r="G7" s="797"/>
    </row>
    <row r="8" spans="1:14" ht="16.5" thickBot="1" x14ac:dyDescent="0.25">
      <c r="A8" s="797"/>
      <c r="B8" s="797"/>
      <c r="C8" s="797"/>
      <c r="D8" s="797"/>
      <c r="E8" s="797"/>
      <c r="F8" s="797"/>
      <c r="G8" s="797"/>
    </row>
    <row r="9" spans="1:14" ht="31.5" x14ac:dyDescent="0.2">
      <c r="A9" s="798" t="s">
        <v>1581</v>
      </c>
      <c r="B9" s="799" t="s">
        <v>1228</v>
      </c>
      <c r="C9" s="800" t="s">
        <v>1218</v>
      </c>
      <c r="D9" s="801" t="s">
        <v>1206</v>
      </c>
      <c r="E9" s="801" t="s">
        <v>1205</v>
      </c>
      <c r="F9" s="801" t="s">
        <v>1207</v>
      </c>
      <c r="G9" s="802" t="s">
        <v>1582</v>
      </c>
    </row>
    <row r="10" spans="1:14" x14ac:dyDescent="0.2">
      <c r="A10" s="803">
        <v>1</v>
      </c>
      <c r="B10" s="804">
        <v>2</v>
      </c>
      <c r="C10" s="805">
        <v>3</v>
      </c>
      <c r="D10" s="806">
        <v>4</v>
      </c>
      <c r="E10" s="806">
        <v>5</v>
      </c>
      <c r="F10" s="806">
        <v>6</v>
      </c>
      <c r="G10" s="807">
        <v>8</v>
      </c>
    </row>
    <row r="11" spans="1:14" x14ac:dyDescent="0.2">
      <c r="A11" s="808" t="s">
        <v>1583</v>
      </c>
      <c r="B11" s="809" t="s">
        <v>1584</v>
      </c>
      <c r="C11" s="810"/>
      <c r="D11" s="811"/>
      <c r="E11" s="811"/>
      <c r="F11" s="811"/>
      <c r="G11" s="812"/>
    </row>
    <row r="12" spans="1:14" x14ac:dyDescent="0.2">
      <c r="A12" s="813" t="s">
        <v>739</v>
      </c>
      <c r="B12" s="814" t="s">
        <v>1585</v>
      </c>
      <c r="C12" s="810"/>
      <c r="D12" s="811">
        <v>0</v>
      </c>
      <c r="E12" s="811">
        <v>0</v>
      </c>
      <c r="F12" s="811">
        <v>0</v>
      </c>
      <c r="G12" s="812">
        <v>0</v>
      </c>
    </row>
    <row r="13" spans="1:14" x14ac:dyDescent="0.2">
      <c r="A13" s="815">
        <v>2</v>
      </c>
      <c r="B13" s="816" t="s">
        <v>1586</v>
      </c>
      <c r="C13" s="817">
        <f t="shared" ref="C13:C18" si="0">SUM(D13:G13)</f>
        <v>503200</v>
      </c>
      <c r="D13" s="818">
        <v>225490</v>
      </c>
      <c r="E13" s="818">
        <v>83730</v>
      </c>
      <c r="F13" s="818">
        <v>41145</v>
      </c>
      <c r="G13" s="819">
        <v>152835</v>
      </c>
    </row>
    <row r="14" spans="1:14" x14ac:dyDescent="0.2">
      <c r="A14" s="815">
        <v>3</v>
      </c>
      <c r="B14" s="816" t="s">
        <v>1587</v>
      </c>
      <c r="C14" s="817">
        <f t="shared" si="0"/>
        <v>634086072</v>
      </c>
      <c r="D14" s="818">
        <v>630113306</v>
      </c>
      <c r="E14" s="818">
        <v>3883676</v>
      </c>
      <c r="F14" s="818">
        <v>89090</v>
      </c>
      <c r="G14" s="819">
        <v>0</v>
      </c>
      <c r="N14" s="980" t="s">
        <v>1744</v>
      </c>
    </row>
    <row r="15" spans="1:14" x14ac:dyDescent="0.2">
      <c r="A15" s="808">
        <v>4</v>
      </c>
      <c r="B15" s="809" t="s">
        <v>1588</v>
      </c>
      <c r="C15" s="820">
        <f t="shared" si="0"/>
        <v>634589272</v>
      </c>
      <c r="D15" s="821">
        <f>SUM(D12:D14)</f>
        <v>630338796</v>
      </c>
      <c r="E15" s="821">
        <f>SUM(E12:E14)</f>
        <v>3967406</v>
      </c>
      <c r="F15" s="821">
        <f>SUM(F12:F14)</f>
        <v>130235</v>
      </c>
      <c r="G15" s="822">
        <f>SUM(G12:G14)</f>
        <v>152835</v>
      </c>
    </row>
    <row r="16" spans="1:14" x14ac:dyDescent="0.2">
      <c r="A16" s="808">
        <v>5</v>
      </c>
      <c r="B16" s="809" t="s">
        <v>1589</v>
      </c>
      <c r="C16" s="820">
        <f t="shared" si="0"/>
        <v>2878011016</v>
      </c>
      <c r="D16" s="821">
        <f>'3 ÖNKORM'!J28</f>
        <v>2320148895</v>
      </c>
      <c r="E16" s="821">
        <f>'4 PH'!J28</f>
        <v>204367175</v>
      </c>
      <c r="F16" s="821">
        <f>'[3]05 OVI'!J29</f>
        <v>280923642</v>
      </c>
      <c r="G16" s="822">
        <f>'[3]06 KÖZMŰV'!J29</f>
        <v>72571304</v>
      </c>
    </row>
    <row r="17" spans="1:8" x14ac:dyDescent="0.2">
      <c r="A17" s="808">
        <v>6</v>
      </c>
      <c r="B17" s="823" t="s">
        <v>1590</v>
      </c>
      <c r="C17" s="820">
        <f t="shared" si="0"/>
        <v>633626386</v>
      </c>
      <c r="D17" s="821">
        <f>'3 ÖNKORM'!J24</f>
        <v>621116401</v>
      </c>
      <c r="E17" s="821">
        <f>'4 PH'!J24</f>
        <v>4585436</v>
      </c>
      <c r="F17" s="821">
        <f>'[3]05 OVI'!J25</f>
        <v>6967805</v>
      </c>
      <c r="G17" s="822">
        <f>'[3]06 KÖZMŰV'!J25</f>
        <v>956744</v>
      </c>
    </row>
    <row r="18" spans="1:8" x14ac:dyDescent="0.2">
      <c r="A18" s="808">
        <v>7</v>
      </c>
      <c r="B18" s="809" t="s">
        <v>1591</v>
      </c>
      <c r="C18" s="820">
        <f t="shared" si="0"/>
        <v>2077592335</v>
      </c>
      <c r="D18" s="821">
        <f>'3 ÖNKORM'!J54</f>
        <v>1534391754</v>
      </c>
      <c r="E18" s="821">
        <f>'4 PH'!J54</f>
        <v>198008149</v>
      </c>
      <c r="F18" s="821">
        <f>'[3]05 OVI'!J55</f>
        <v>273723608</v>
      </c>
      <c r="G18" s="822">
        <f>'[3]06 KÖZMŰV'!J55</f>
        <v>71468824</v>
      </c>
    </row>
    <row r="19" spans="1:8" x14ac:dyDescent="0.2">
      <c r="A19" s="808"/>
      <c r="B19" s="809" t="s">
        <v>1745</v>
      </c>
      <c r="C19" s="820">
        <f>SUM(D19:G19)</f>
        <v>-37047969</v>
      </c>
      <c r="D19" s="972">
        <v>-32034208</v>
      </c>
      <c r="E19" s="972">
        <v>72114</v>
      </c>
      <c r="F19" s="972">
        <v>-2235375</v>
      </c>
      <c r="G19" s="973">
        <v>-2850500</v>
      </c>
    </row>
    <row r="20" spans="1:8" x14ac:dyDescent="0.2">
      <c r="A20" s="813" t="s">
        <v>742</v>
      </c>
      <c r="B20" s="809" t="s">
        <v>1592</v>
      </c>
      <c r="C20" s="820"/>
      <c r="D20" s="821"/>
      <c r="E20" s="821"/>
      <c r="F20" s="821"/>
      <c r="G20" s="822"/>
    </row>
    <row r="21" spans="1:8" x14ac:dyDescent="0.2">
      <c r="A21" s="815">
        <v>8</v>
      </c>
      <c r="B21" s="814" t="s">
        <v>1585</v>
      </c>
      <c r="C21" s="817">
        <f>SUM(D21:G21)</f>
        <v>0</v>
      </c>
      <c r="D21" s="818">
        <v>0</v>
      </c>
      <c r="E21" s="818">
        <v>0</v>
      </c>
      <c r="F21" s="818">
        <v>0</v>
      </c>
      <c r="G21" s="819">
        <v>0</v>
      </c>
    </row>
    <row r="22" spans="1:8" x14ac:dyDescent="0.2">
      <c r="A22" s="815">
        <v>9</v>
      </c>
      <c r="B22" s="816" t="s">
        <v>1586</v>
      </c>
      <c r="C22" s="817">
        <f>SUM(D22:G22)</f>
        <v>1169760</v>
      </c>
      <c r="D22" s="818">
        <v>256210</v>
      </c>
      <c r="E22" s="818">
        <v>313490</v>
      </c>
      <c r="F22" s="818">
        <v>317135</v>
      </c>
      <c r="G22" s="819">
        <v>282925</v>
      </c>
    </row>
    <row r="23" spans="1:8" x14ac:dyDescent="0.2">
      <c r="A23" s="808">
        <v>10</v>
      </c>
      <c r="B23" s="816" t="s">
        <v>1587</v>
      </c>
      <c r="C23" s="817">
        <f>SUM(D23:G23)</f>
        <v>837259776</v>
      </c>
      <c r="D23" s="818">
        <v>826757534</v>
      </c>
      <c r="E23" s="818">
        <v>5355392</v>
      </c>
      <c r="F23" s="818">
        <v>2280704</v>
      </c>
      <c r="G23" s="819">
        <v>2866146</v>
      </c>
    </row>
    <row r="24" spans="1:8" ht="13.5" thickBot="1" x14ac:dyDescent="0.25">
      <c r="A24" s="824" t="s">
        <v>93</v>
      </c>
      <c r="B24" s="825" t="s">
        <v>1593</v>
      </c>
      <c r="C24" s="826">
        <f>SUM(D24:G24)</f>
        <v>838429536</v>
      </c>
      <c r="D24" s="827">
        <f>SUM(D21:D23)</f>
        <v>827013744</v>
      </c>
      <c r="E24" s="827">
        <f>SUM(E21:E23)</f>
        <v>5668882</v>
      </c>
      <c r="F24" s="827">
        <f>SUM(F21:F23)</f>
        <v>2597839</v>
      </c>
      <c r="G24" s="828">
        <f>SUM(G21:G23)</f>
        <v>3149071</v>
      </c>
      <c r="H24" s="829"/>
    </row>
    <row r="26" spans="1:8" x14ac:dyDescent="0.2">
      <c r="C26" s="829"/>
      <c r="D26" s="829"/>
      <c r="E26" s="829"/>
      <c r="F26" s="829"/>
      <c r="G26" s="829"/>
    </row>
    <row r="27" spans="1:8" x14ac:dyDescent="0.2">
      <c r="C27" s="829"/>
      <c r="D27" s="829"/>
      <c r="E27" s="829"/>
      <c r="F27" s="829"/>
      <c r="G27" s="829"/>
    </row>
    <row r="28" spans="1:8" x14ac:dyDescent="0.2">
      <c r="C28" s="829"/>
      <c r="D28" s="829"/>
      <c r="E28" s="829"/>
      <c r="F28" s="829"/>
      <c r="G28" s="829"/>
    </row>
    <row r="30" spans="1:8" x14ac:dyDescent="0.2">
      <c r="B30" s="980"/>
      <c r="D30" s="829"/>
      <c r="E30" s="829"/>
      <c r="F30" s="829"/>
      <c r="G30" s="829"/>
    </row>
    <row r="31" spans="1:8" x14ac:dyDescent="0.2">
      <c r="B31" s="980"/>
      <c r="D31" s="829"/>
      <c r="E31" s="829"/>
      <c r="F31" s="829"/>
      <c r="G31" s="829"/>
    </row>
    <row r="32" spans="1:8" x14ac:dyDescent="0.2">
      <c r="B32" s="980"/>
      <c r="D32" s="829"/>
      <c r="E32" s="829"/>
      <c r="F32" s="829"/>
      <c r="G32" s="829"/>
    </row>
    <row r="33" spans="2:7" x14ac:dyDescent="0.2">
      <c r="B33" s="980"/>
      <c r="C33" s="829"/>
      <c r="D33" s="829"/>
      <c r="E33" s="829"/>
      <c r="F33" s="829"/>
      <c r="G33" s="829"/>
    </row>
  </sheetData>
  <mergeCells count="3">
    <mergeCell ref="A4:G4"/>
    <mergeCell ref="A5:G5"/>
    <mergeCell ref="A6:G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D9CD-241B-46F8-B5A5-7AA56B132061}">
  <dimension ref="A1:D18"/>
  <sheetViews>
    <sheetView view="pageBreakPreview" zoomScaleNormal="100" zoomScaleSheetLayoutView="100" workbookViewId="0"/>
  </sheetViews>
  <sheetFormatPr defaultRowHeight="12.75" x14ac:dyDescent="0.2"/>
  <cols>
    <col min="1" max="1" width="8.140625" style="796" customWidth="1"/>
    <col min="2" max="2" width="82" style="796" customWidth="1"/>
    <col min="3" max="3" width="19.140625" style="796" customWidth="1"/>
    <col min="4" max="4" width="14.140625" style="796" customWidth="1"/>
    <col min="5" max="256" width="9.140625" style="796"/>
    <col min="257" max="257" width="8.140625" style="796" customWidth="1"/>
    <col min="258" max="258" width="82" style="796" customWidth="1"/>
    <col min="259" max="259" width="19.140625" style="796" customWidth="1"/>
    <col min="260" max="512" width="9.140625" style="796"/>
    <col min="513" max="513" width="8.140625" style="796" customWidth="1"/>
    <col min="514" max="514" width="82" style="796" customWidth="1"/>
    <col min="515" max="515" width="19.140625" style="796" customWidth="1"/>
    <col min="516" max="768" width="9.140625" style="796"/>
    <col min="769" max="769" width="8.140625" style="796" customWidth="1"/>
    <col min="770" max="770" width="82" style="796" customWidth="1"/>
    <col min="771" max="771" width="19.140625" style="796" customWidth="1"/>
    <col min="772" max="1024" width="9.140625" style="796"/>
    <col min="1025" max="1025" width="8.140625" style="796" customWidth="1"/>
    <col min="1026" max="1026" width="82" style="796" customWidth="1"/>
    <col min="1027" max="1027" width="19.140625" style="796" customWidth="1"/>
    <col min="1028" max="1280" width="9.140625" style="796"/>
    <col min="1281" max="1281" width="8.140625" style="796" customWidth="1"/>
    <col min="1282" max="1282" width="82" style="796" customWidth="1"/>
    <col min="1283" max="1283" width="19.140625" style="796" customWidth="1"/>
    <col min="1284" max="1536" width="9.140625" style="796"/>
    <col min="1537" max="1537" width="8.140625" style="796" customWidth="1"/>
    <col min="1538" max="1538" width="82" style="796" customWidth="1"/>
    <col min="1539" max="1539" width="19.140625" style="796" customWidth="1"/>
    <col min="1540" max="1792" width="9.140625" style="796"/>
    <col min="1793" max="1793" width="8.140625" style="796" customWidth="1"/>
    <col min="1794" max="1794" width="82" style="796" customWidth="1"/>
    <col min="1795" max="1795" width="19.140625" style="796" customWidth="1"/>
    <col min="1796" max="2048" width="9.140625" style="796"/>
    <col min="2049" max="2049" width="8.140625" style="796" customWidth="1"/>
    <col min="2050" max="2050" width="82" style="796" customWidth="1"/>
    <col min="2051" max="2051" width="19.140625" style="796" customWidth="1"/>
    <col min="2052" max="2304" width="9.140625" style="796"/>
    <col min="2305" max="2305" width="8.140625" style="796" customWidth="1"/>
    <col min="2306" max="2306" width="82" style="796" customWidth="1"/>
    <col min="2307" max="2307" width="19.140625" style="796" customWidth="1"/>
    <col min="2308" max="2560" width="9.140625" style="796"/>
    <col min="2561" max="2561" width="8.140625" style="796" customWidth="1"/>
    <col min="2562" max="2562" width="82" style="796" customWidth="1"/>
    <col min="2563" max="2563" width="19.140625" style="796" customWidth="1"/>
    <col min="2564" max="2816" width="9.140625" style="796"/>
    <col min="2817" max="2817" width="8.140625" style="796" customWidth="1"/>
    <col min="2818" max="2818" width="82" style="796" customWidth="1"/>
    <col min="2819" max="2819" width="19.140625" style="796" customWidth="1"/>
    <col min="2820" max="3072" width="9.140625" style="796"/>
    <col min="3073" max="3073" width="8.140625" style="796" customWidth="1"/>
    <col min="3074" max="3074" width="82" style="796" customWidth="1"/>
    <col min="3075" max="3075" width="19.140625" style="796" customWidth="1"/>
    <col min="3076" max="3328" width="9.140625" style="796"/>
    <col min="3329" max="3329" width="8.140625" style="796" customWidth="1"/>
    <col min="3330" max="3330" width="82" style="796" customWidth="1"/>
    <col min="3331" max="3331" width="19.140625" style="796" customWidth="1"/>
    <col min="3332" max="3584" width="9.140625" style="796"/>
    <col min="3585" max="3585" width="8.140625" style="796" customWidth="1"/>
    <col min="3586" max="3586" width="82" style="796" customWidth="1"/>
    <col min="3587" max="3587" width="19.140625" style="796" customWidth="1"/>
    <col min="3588" max="3840" width="9.140625" style="796"/>
    <col min="3841" max="3841" width="8.140625" style="796" customWidth="1"/>
    <col min="3842" max="3842" width="82" style="796" customWidth="1"/>
    <col min="3843" max="3843" width="19.140625" style="796" customWidth="1"/>
    <col min="3844" max="4096" width="9.140625" style="796"/>
    <col min="4097" max="4097" width="8.140625" style="796" customWidth="1"/>
    <col min="4098" max="4098" width="82" style="796" customWidth="1"/>
    <col min="4099" max="4099" width="19.140625" style="796" customWidth="1"/>
    <col min="4100" max="4352" width="9.140625" style="796"/>
    <col min="4353" max="4353" width="8.140625" style="796" customWidth="1"/>
    <col min="4354" max="4354" width="82" style="796" customWidth="1"/>
    <col min="4355" max="4355" width="19.140625" style="796" customWidth="1"/>
    <col min="4356" max="4608" width="9.140625" style="796"/>
    <col min="4609" max="4609" width="8.140625" style="796" customWidth="1"/>
    <col min="4610" max="4610" width="82" style="796" customWidth="1"/>
    <col min="4611" max="4611" width="19.140625" style="796" customWidth="1"/>
    <col min="4612" max="4864" width="9.140625" style="796"/>
    <col min="4865" max="4865" width="8.140625" style="796" customWidth="1"/>
    <col min="4866" max="4866" width="82" style="796" customWidth="1"/>
    <col min="4867" max="4867" width="19.140625" style="796" customWidth="1"/>
    <col min="4868" max="5120" width="9.140625" style="796"/>
    <col min="5121" max="5121" width="8.140625" style="796" customWidth="1"/>
    <col min="5122" max="5122" width="82" style="796" customWidth="1"/>
    <col min="5123" max="5123" width="19.140625" style="796" customWidth="1"/>
    <col min="5124" max="5376" width="9.140625" style="796"/>
    <col min="5377" max="5377" width="8.140625" style="796" customWidth="1"/>
    <col min="5378" max="5378" width="82" style="796" customWidth="1"/>
    <col min="5379" max="5379" width="19.140625" style="796" customWidth="1"/>
    <col min="5380" max="5632" width="9.140625" style="796"/>
    <col min="5633" max="5633" width="8.140625" style="796" customWidth="1"/>
    <col min="5634" max="5634" width="82" style="796" customWidth="1"/>
    <col min="5635" max="5635" width="19.140625" style="796" customWidth="1"/>
    <col min="5636" max="5888" width="9.140625" style="796"/>
    <col min="5889" max="5889" width="8.140625" style="796" customWidth="1"/>
    <col min="5890" max="5890" width="82" style="796" customWidth="1"/>
    <col min="5891" max="5891" width="19.140625" style="796" customWidth="1"/>
    <col min="5892" max="6144" width="9.140625" style="796"/>
    <col min="6145" max="6145" width="8.140625" style="796" customWidth="1"/>
    <col min="6146" max="6146" width="82" style="796" customWidth="1"/>
    <col min="6147" max="6147" width="19.140625" style="796" customWidth="1"/>
    <col min="6148" max="6400" width="9.140625" style="796"/>
    <col min="6401" max="6401" width="8.140625" style="796" customWidth="1"/>
    <col min="6402" max="6402" width="82" style="796" customWidth="1"/>
    <col min="6403" max="6403" width="19.140625" style="796" customWidth="1"/>
    <col min="6404" max="6656" width="9.140625" style="796"/>
    <col min="6657" max="6657" width="8.140625" style="796" customWidth="1"/>
    <col min="6658" max="6658" width="82" style="796" customWidth="1"/>
    <col min="6659" max="6659" width="19.140625" style="796" customWidth="1"/>
    <col min="6660" max="6912" width="9.140625" style="796"/>
    <col min="6913" max="6913" width="8.140625" style="796" customWidth="1"/>
    <col min="6914" max="6914" width="82" style="796" customWidth="1"/>
    <col min="6915" max="6915" width="19.140625" style="796" customWidth="1"/>
    <col min="6916" max="7168" width="9.140625" style="796"/>
    <col min="7169" max="7169" width="8.140625" style="796" customWidth="1"/>
    <col min="7170" max="7170" width="82" style="796" customWidth="1"/>
    <col min="7171" max="7171" width="19.140625" style="796" customWidth="1"/>
    <col min="7172" max="7424" width="9.140625" style="796"/>
    <col min="7425" max="7425" width="8.140625" style="796" customWidth="1"/>
    <col min="7426" max="7426" width="82" style="796" customWidth="1"/>
    <col min="7427" max="7427" width="19.140625" style="796" customWidth="1"/>
    <col min="7428" max="7680" width="9.140625" style="796"/>
    <col min="7681" max="7681" width="8.140625" style="796" customWidth="1"/>
    <col min="7682" max="7682" width="82" style="796" customWidth="1"/>
    <col min="7683" max="7683" width="19.140625" style="796" customWidth="1"/>
    <col min="7684" max="7936" width="9.140625" style="796"/>
    <col min="7937" max="7937" width="8.140625" style="796" customWidth="1"/>
    <col min="7938" max="7938" width="82" style="796" customWidth="1"/>
    <col min="7939" max="7939" width="19.140625" style="796" customWidth="1"/>
    <col min="7940" max="8192" width="9.140625" style="796"/>
    <col min="8193" max="8193" width="8.140625" style="796" customWidth="1"/>
    <col min="8194" max="8194" width="82" style="796" customWidth="1"/>
    <col min="8195" max="8195" width="19.140625" style="796" customWidth="1"/>
    <col min="8196" max="8448" width="9.140625" style="796"/>
    <col min="8449" max="8449" width="8.140625" style="796" customWidth="1"/>
    <col min="8450" max="8450" width="82" style="796" customWidth="1"/>
    <col min="8451" max="8451" width="19.140625" style="796" customWidth="1"/>
    <col min="8452" max="8704" width="9.140625" style="796"/>
    <col min="8705" max="8705" width="8.140625" style="796" customWidth="1"/>
    <col min="8706" max="8706" width="82" style="796" customWidth="1"/>
    <col min="8707" max="8707" width="19.140625" style="796" customWidth="1"/>
    <col min="8708" max="8960" width="9.140625" style="796"/>
    <col min="8961" max="8961" width="8.140625" style="796" customWidth="1"/>
    <col min="8962" max="8962" width="82" style="796" customWidth="1"/>
    <col min="8963" max="8963" width="19.140625" style="796" customWidth="1"/>
    <col min="8964" max="9216" width="9.140625" style="796"/>
    <col min="9217" max="9217" width="8.140625" style="796" customWidth="1"/>
    <col min="9218" max="9218" width="82" style="796" customWidth="1"/>
    <col min="9219" max="9219" width="19.140625" style="796" customWidth="1"/>
    <col min="9220" max="9472" width="9.140625" style="796"/>
    <col min="9473" max="9473" width="8.140625" style="796" customWidth="1"/>
    <col min="9474" max="9474" width="82" style="796" customWidth="1"/>
    <col min="9475" max="9475" width="19.140625" style="796" customWidth="1"/>
    <col min="9476" max="9728" width="9.140625" style="796"/>
    <col min="9729" max="9729" width="8.140625" style="796" customWidth="1"/>
    <col min="9730" max="9730" width="82" style="796" customWidth="1"/>
    <col min="9731" max="9731" width="19.140625" style="796" customWidth="1"/>
    <col min="9732" max="9984" width="9.140625" style="796"/>
    <col min="9985" max="9985" width="8.140625" style="796" customWidth="1"/>
    <col min="9986" max="9986" width="82" style="796" customWidth="1"/>
    <col min="9987" max="9987" width="19.140625" style="796" customWidth="1"/>
    <col min="9988" max="10240" width="9.140625" style="796"/>
    <col min="10241" max="10241" width="8.140625" style="796" customWidth="1"/>
    <col min="10242" max="10242" width="82" style="796" customWidth="1"/>
    <col min="10243" max="10243" width="19.140625" style="796" customWidth="1"/>
    <col min="10244" max="10496" width="9.140625" style="796"/>
    <col min="10497" max="10497" width="8.140625" style="796" customWidth="1"/>
    <col min="10498" max="10498" width="82" style="796" customWidth="1"/>
    <col min="10499" max="10499" width="19.140625" style="796" customWidth="1"/>
    <col min="10500" max="10752" width="9.140625" style="796"/>
    <col min="10753" max="10753" width="8.140625" style="796" customWidth="1"/>
    <col min="10754" max="10754" width="82" style="796" customWidth="1"/>
    <col min="10755" max="10755" width="19.140625" style="796" customWidth="1"/>
    <col min="10756" max="11008" width="9.140625" style="796"/>
    <col min="11009" max="11009" width="8.140625" style="796" customWidth="1"/>
    <col min="11010" max="11010" width="82" style="796" customWidth="1"/>
    <col min="11011" max="11011" width="19.140625" style="796" customWidth="1"/>
    <col min="11012" max="11264" width="9.140625" style="796"/>
    <col min="11265" max="11265" width="8.140625" style="796" customWidth="1"/>
    <col min="11266" max="11266" width="82" style="796" customWidth="1"/>
    <col min="11267" max="11267" width="19.140625" style="796" customWidth="1"/>
    <col min="11268" max="11520" width="9.140625" style="796"/>
    <col min="11521" max="11521" width="8.140625" style="796" customWidth="1"/>
    <col min="11522" max="11522" width="82" style="796" customWidth="1"/>
    <col min="11523" max="11523" width="19.140625" style="796" customWidth="1"/>
    <col min="11524" max="11776" width="9.140625" style="796"/>
    <col min="11777" max="11777" width="8.140625" style="796" customWidth="1"/>
    <col min="11778" max="11778" width="82" style="796" customWidth="1"/>
    <col min="11779" max="11779" width="19.140625" style="796" customWidth="1"/>
    <col min="11780" max="12032" width="9.140625" style="796"/>
    <col min="12033" max="12033" width="8.140625" style="796" customWidth="1"/>
    <col min="12034" max="12034" width="82" style="796" customWidth="1"/>
    <col min="12035" max="12035" width="19.140625" style="796" customWidth="1"/>
    <col min="12036" max="12288" width="9.140625" style="796"/>
    <col min="12289" max="12289" width="8.140625" style="796" customWidth="1"/>
    <col min="12290" max="12290" width="82" style="796" customWidth="1"/>
    <col min="12291" max="12291" width="19.140625" style="796" customWidth="1"/>
    <col min="12292" max="12544" width="9.140625" style="796"/>
    <col min="12545" max="12545" width="8.140625" style="796" customWidth="1"/>
    <col min="12546" max="12546" width="82" style="796" customWidth="1"/>
    <col min="12547" max="12547" width="19.140625" style="796" customWidth="1"/>
    <col min="12548" max="12800" width="9.140625" style="796"/>
    <col min="12801" max="12801" width="8.140625" style="796" customWidth="1"/>
    <col min="12802" max="12802" width="82" style="796" customWidth="1"/>
    <col min="12803" max="12803" width="19.140625" style="796" customWidth="1"/>
    <col min="12804" max="13056" width="9.140625" style="796"/>
    <col min="13057" max="13057" width="8.140625" style="796" customWidth="1"/>
    <col min="13058" max="13058" width="82" style="796" customWidth="1"/>
    <col min="13059" max="13059" width="19.140625" style="796" customWidth="1"/>
    <col min="13060" max="13312" width="9.140625" style="796"/>
    <col min="13313" max="13313" width="8.140625" style="796" customWidth="1"/>
    <col min="13314" max="13314" width="82" style="796" customWidth="1"/>
    <col min="13315" max="13315" width="19.140625" style="796" customWidth="1"/>
    <col min="13316" max="13568" width="9.140625" style="796"/>
    <col min="13569" max="13569" width="8.140625" style="796" customWidth="1"/>
    <col min="13570" max="13570" width="82" style="796" customWidth="1"/>
    <col min="13571" max="13571" width="19.140625" style="796" customWidth="1"/>
    <col min="13572" max="13824" width="9.140625" style="796"/>
    <col min="13825" max="13825" width="8.140625" style="796" customWidth="1"/>
    <col min="13826" max="13826" width="82" style="796" customWidth="1"/>
    <col min="13827" max="13827" width="19.140625" style="796" customWidth="1"/>
    <col min="13828" max="14080" width="9.140625" style="796"/>
    <col min="14081" max="14081" width="8.140625" style="796" customWidth="1"/>
    <col min="14082" max="14082" width="82" style="796" customWidth="1"/>
    <col min="14083" max="14083" width="19.140625" style="796" customWidth="1"/>
    <col min="14084" max="14336" width="9.140625" style="796"/>
    <col min="14337" max="14337" width="8.140625" style="796" customWidth="1"/>
    <col min="14338" max="14338" width="82" style="796" customWidth="1"/>
    <col min="14339" max="14339" width="19.140625" style="796" customWidth="1"/>
    <col min="14340" max="14592" width="9.140625" style="796"/>
    <col min="14593" max="14593" width="8.140625" style="796" customWidth="1"/>
    <col min="14594" max="14594" width="82" style="796" customWidth="1"/>
    <col min="14595" max="14595" width="19.140625" style="796" customWidth="1"/>
    <col min="14596" max="14848" width="9.140625" style="796"/>
    <col min="14849" max="14849" width="8.140625" style="796" customWidth="1"/>
    <col min="14850" max="14850" width="82" style="796" customWidth="1"/>
    <col min="14851" max="14851" width="19.140625" style="796" customWidth="1"/>
    <col min="14852" max="15104" width="9.140625" style="796"/>
    <col min="15105" max="15105" width="8.140625" style="796" customWidth="1"/>
    <col min="15106" max="15106" width="82" style="796" customWidth="1"/>
    <col min="15107" max="15107" width="19.140625" style="796" customWidth="1"/>
    <col min="15108" max="15360" width="9.140625" style="796"/>
    <col min="15361" max="15361" width="8.140625" style="796" customWidth="1"/>
    <col min="15362" max="15362" width="82" style="796" customWidth="1"/>
    <col min="15363" max="15363" width="19.140625" style="796" customWidth="1"/>
    <col min="15364" max="15616" width="9.140625" style="796"/>
    <col min="15617" max="15617" width="8.140625" style="796" customWidth="1"/>
    <col min="15618" max="15618" width="82" style="796" customWidth="1"/>
    <col min="15619" max="15619" width="19.140625" style="796" customWidth="1"/>
    <col min="15620" max="15872" width="9.140625" style="796"/>
    <col min="15873" max="15873" width="8.140625" style="796" customWidth="1"/>
    <col min="15874" max="15874" width="82" style="796" customWidth="1"/>
    <col min="15875" max="15875" width="19.140625" style="796" customWidth="1"/>
    <col min="15876" max="16128" width="9.140625" style="796"/>
    <col min="16129" max="16129" width="8.140625" style="796" customWidth="1"/>
    <col min="16130" max="16130" width="82" style="796" customWidth="1"/>
    <col min="16131" max="16131" width="19.140625" style="796" customWidth="1"/>
    <col min="16132" max="16384" width="9.140625" style="796"/>
  </cols>
  <sheetData>
    <row r="1" spans="1:4" ht="15.75" x14ac:dyDescent="0.25">
      <c r="A1" s="830" t="s">
        <v>1770</v>
      </c>
      <c r="B1" s="830"/>
      <c r="C1" s="830"/>
    </row>
    <row r="2" spans="1:4" ht="42.75" customHeight="1" x14ac:dyDescent="0.25">
      <c r="A2" s="830"/>
      <c r="B2" s="830"/>
      <c r="C2" s="830"/>
    </row>
    <row r="3" spans="1:4" ht="15.75" x14ac:dyDescent="0.25">
      <c r="A3" s="1045" t="s">
        <v>1216</v>
      </c>
      <c r="B3" s="1045"/>
      <c r="C3" s="1045"/>
    </row>
    <row r="4" spans="1:4" ht="15.75" x14ac:dyDescent="0.25">
      <c r="A4" s="1045" t="s">
        <v>1742</v>
      </c>
      <c r="B4" s="1045"/>
      <c r="C4" s="1045"/>
    </row>
    <row r="5" spans="1:4" ht="27" customHeight="1" x14ac:dyDescent="0.2"/>
    <row r="6" spans="1:4" ht="16.5" customHeight="1" x14ac:dyDescent="0.2">
      <c r="A6" s="1046" t="s">
        <v>1594</v>
      </c>
      <c r="B6" s="1047"/>
      <c r="C6" s="1047"/>
    </row>
    <row r="7" spans="1:4" ht="14.25" customHeight="1" x14ac:dyDescent="0.25">
      <c r="A7" s="1045" t="s">
        <v>1216</v>
      </c>
      <c r="B7" s="1045"/>
      <c r="C7" s="1045"/>
    </row>
    <row r="8" spans="1:4" ht="34.5" customHeight="1" x14ac:dyDescent="0.2">
      <c r="A8" s="831"/>
      <c r="B8" s="832"/>
      <c r="C8" s="833" t="s">
        <v>1261</v>
      </c>
    </row>
    <row r="9" spans="1:4" ht="24.95" customHeight="1" x14ac:dyDescent="0.2">
      <c r="A9" s="834" t="s">
        <v>1581</v>
      </c>
      <c r="B9" s="835" t="s">
        <v>1228</v>
      </c>
      <c r="C9" s="835" t="s">
        <v>1595</v>
      </c>
    </row>
    <row r="10" spans="1:4" ht="24.95" customHeight="1" x14ac:dyDescent="0.2">
      <c r="A10" s="836" t="s">
        <v>1116</v>
      </c>
      <c r="B10" s="837" t="s">
        <v>1596</v>
      </c>
      <c r="C10" s="838">
        <v>1389926545</v>
      </c>
      <c r="D10" s="829"/>
    </row>
    <row r="11" spans="1:4" ht="24.95" customHeight="1" x14ac:dyDescent="0.2">
      <c r="A11" s="836" t="s">
        <v>1119</v>
      </c>
      <c r="B11" s="837" t="s">
        <v>1597</v>
      </c>
      <c r="C11" s="838">
        <v>959115843</v>
      </c>
      <c r="D11" s="829"/>
    </row>
    <row r="12" spans="1:4" ht="24.95" customHeight="1" x14ac:dyDescent="0.2">
      <c r="A12" s="839" t="s">
        <v>1121</v>
      </c>
      <c r="B12" s="840" t="s">
        <v>1598</v>
      </c>
      <c r="C12" s="841">
        <v>430810702</v>
      </c>
      <c r="D12" s="829"/>
    </row>
    <row r="13" spans="1:4" ht="24.95" customHeight="1" x14ac:dyDescent="0.2">
      <c r="A13" s="836" t="s">
        <v>1124</v>
      </c>
      <c r="B13" s="837" t="s">
        <v>1599</v>
      </c>
      <c r="C13" s="838">
        <v>930222350</v>
      </c>
      <c r="D13" s="829"/>
    </row>
    <row r="14" spans="1:4" ht="24.95" customHeight="1" x14ac:dyDescent="0.2">
      <c r="A14" s="836" t="s">
        <v>1127</v>
      </c>
      <c r="B14" s="837" t="s">
        <v>1600</v>
      </c>
      <c r="C14" s="838">
        <v>575275911</v>
      </c>
      <c r="D14" s="829"/>
    </row>
    <row r="15" spans="1:4" ht="24.95" customHeight="1" x14ac:dyDescent="0.2">
      <c r="A15" s="839" t="s">
        <v>1129</v>
      </c>
      <c r="B15" s="840" t="s">
        <v>1601</v>
      </c>
      <c r="C15" s="841">
        <v>354946439</v>
      </c>
      <c r="D15" s="829"/>
    </row>
    <row r="16" spans="1:4" ht="24.95" customHeight="1" x14ac:dyDescent="0.2">
      <c r="A16" s="839" t="s">
        <v>1132</v>
      </c>
      <c r="B16" s="840" t="s">
        <v>1602</v>
      </c>
      <c r="C16" s="841">
        <v>785757141</v>
      </c>
      <c r="D16" s="829"/>
    </row>
    <row r="17" spans="1:4" ht="24.95" customHeight="1" x14ac:dyDescent="0.2">
      <c r="A17" s="839" t="s">
        <v>102</v>
      </c>
      <c r="B17" s="840" t="s">
        <v>1603</v>
      </c>
      <c r="C17" s="841">
        <v>785757141</v>
      </c>
      <c r="D17" s="829"/>
    </row>
    <row r="18" spans="1:4" ht="24.95" customHeight="1" x14ac:dyDescent="0.2">
      <c r="A18" s="839" t="s">
        <v>105</v>
      </c>
      <c r="B18" s="840" t="s">
        <v>1604</v>
      </c>
      <c r="C18" s="841">
        <v>785757141</v>
      </c>
      <c r="D18" s="829"/>
    </row>
  </sheetData>
  <mergeCells count="4">
    <mergeCell ref="A3:C3"/>
    <mergeCell ref="A4:C4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55C1-9D41-47B8-8307-C0EB140F4C54}">
  <dimension ref="A1:D17"/>
  <sheetViews>
    <sheetView view="pageBreakPreview" zoomScaleNormal="100" zoomScaleSheetLayoutView="100" workbookViewId="0"/>
  </sheetViews>
  <sheetFormatPr defaultRowHeight="12.75" x14ac:dyDescent="0.2"/>
  <cols>
    <col min="1" max="1" width="8.140625" style="796" customWidth="1"/>
    <col min="2" max="2" width="82" style="796" customWidth="1"/>
    <col min="3" max="3" width="19.140625" style="796" customWidth="1"/>
    <col min="4" max="4" width="14.140625" style="796" customWidth="1"/>
    <col min="5" max="256" width="9.140625" style="796"/>
    <col min="257" max="257" width="8.140625" style="796" customWidth="1"/>
    <col min="258" max="258" width="82" style="796" customWidth="1"/>
    <col min="259" max="259" width="19.140625" style="796" customWidth="1"/>
    <col min="260" max="512" width="9.140625" style="796"/>
    <col min="513" max="513" width="8.140625" style="796" customWidth="1"/>
    <col min="514" max="514" width="82" style="796" customWidth="1"/>
    <col min="515" max="515" width="19.140625" style="796" customWidth="1"/>
    <col min="516" max="768" width="9.140625" style="796"/>
    <col min="769" max="769" width="8.140625" style="796" customWidth="1"/>
    <col min="770" max="770" width="82" style="796" customWidth="1"/>
    <col min="771" max="771" width="19.140625" style="796" customWidth="1"/>
    <col min="772" max="1024" width="9.140625" style="796"/>
    <col min="1025" max="1025" width="8.140625" style="796" customWidth="1"/>
    <col min="1026" max="1026" width="82" style="796" customWidth="1"/>
    <col min="1027" max="1027" width="19.140625" style="796" customWidth="1"/>
    <col min="1028" max="1280" width="9.140625" style="796"/>
    <col min="1281" max="1281" width="8.140625" style="796" customWidth="1"/>
    <col min="1282" max="1282" width="82" style="796" customWidth="1"/>
    <col min="1283" max="1283" width="19.140625" style="796" customWidth="1"/>
    <col min="1284" max="1536" width="9.140625" style="796"/>
    <col min="1537" max="1537" width="8.140625" style="796" customWidth="1"/>
    <col min="1538" max="1538" width="82" style="796" customWidth="1"/>
    <col min="1539" max="1539" width="19.140625" style="796" customWidth="1"/>
    <col min="1540" max="1792" width="9.140625" style="796"/>
    <col min="1793" max="1793" width="8.140625" style="796" customWidth="1"/>
    <col min="1794" max="1794" width="82" style="796" customWidth="1"/>
    <col min="1795" max="1795" width="19.140625" style="796" customWidth="1"/>
    <col min="1796" max="2048" width="9.140625" style="796"/>
    <col min="2049" max="2049" width="8.140625" style="796" customWidth="1"/>
    <col min="2050" max="2050" width="82" style="796" customWidth="1"/>
    <col min="2051" max="2051" width="19.140625" style="796" customWidth="1"/>
    <col min="2052" max="2304" width="9.140625" style="796"/>
    <col min="2305" max="2305" width="8.140625" style="796" customWidth="1"/>
    <col min="2306" max="2306" width="82" style="796" customWidth="1"/>
    <col min="2307" max="2307" width="19.140625" style="796" customWidth="1"/>
    <col min="2308" max="2560" width="9.140625" style="796"/>
    <col min="2561" max="2561" width="8.140625" style="796" customWidth="1"/>
    <col min="2562" max="2562" width="82" style="796" customWidth="1"/>
    <col min="2563" max="2563" width="19.140625" style="796" customWidth="1"/>
    <col min="2564" max="2816" width="9.140625" style="796"/>
    <col min="2817" max="2817" width="8.140625" style="796" customWidth="1"/>
    <col min="2818" max="2818" width="82" style="796" customWidth="1"/>
    <col min="2819" max="2819" width="19.140625" style="796" customWidth="1"/>
    <col min="2820" max="3072" width="9.140625" style="796"/>
    <col min="3073" max="3073" width="8.140625" style="796" customWidth="1"/>
    <col min="3074" max="3074" width="82" style="796" customWidth="1"/>
    <col min="3075" max="3075" width="19.140625" style="796" customWidth="1"/>
    <col min="3076" max="3328" width="9.140625" style="796"/>
    <col min="3329" max="3329" width="8.140625" style="796" customWidth="1"/>
    <col min="3330" max="3330" width="82" style="796" customWidth="1"/>
    <col min="3331" max="3331" width="19.140625" style="796" customWidth="1"/>
    <col min="3332" max="3584" width="9.140625" style="796"/>
    <col min="3585" max="3585" width="8.140625" style="796" customWidth="1"/>
    <col min="3586" max="3586" width="82" style="796" customWidth="1"/>
    <col min="3587" max="3587" width="19.140625" style="796" customWidth="1"/>
    <col min="3588" max="3840" width="9.140625" style="796"/>
    <col min="3841" max="3841" width="8.140625" style="796" customWidth="1"/>
    <col min="3842" max="3842" width="82" style="796" customWidth="1"/>
    <col min="3843" max="3843" width="19.140625" style="796" customWidth="1"/>
    <col min="3844" max="4096" width="9.140625" style="796"/>
    <col min="4097" max="4097" width="8.140625" style="796" customWidth="1"/>
    <col min="4098" max="4098" width="82" style="796" customWidth="1"/>
    <col min="4099" max="4099" width="19.140625" style="796" customWidth="1"/>
    <col min="4100" max="4352" width="9.140625" style="796"/>
    <col min="4353" max="4353" width="8.140625" style="796" customWidth="1"/>
    <col min="4354" max="4354" width="82" style="796" customWidth="1"/>
    <col min="4355" max="4355" width="19.140625" style="796" customWidth="1"/>
    <col min="4356" max="4608" width="9.140625" style="796"/>
    <col min="4609" max="4609" width="8.140625" style="796" customWidth="1"/>
    <col min="4610" max="4610" width="82" style="796" customWidth="1"/>
    <col min="4611" max="4611" width="19.140625" style="796" customWidth="1"/>
    <col min="4612" max="4864" width="9.140625" style="796"/>
    <col min="4865" max="4865" width="8.140625" style="796" customWidth="1"/>
    <col min="4866" max="4866" width="82" style="796" customWidth="1"/>
    <col min="4867" max="4867" width="19.140625" style="796" customWidth="1"/>
    <col min="4868" max="5120" width="9.140625" style="796"/>
    <col min="5121" max="5121" width="8.140625" style="796" customWidth="1"/>
    <col min="5122" max="5122" width="82" style="796" customWidth="1"/>
    <col min="5123" max="5123" width="19.140625" style="796" customWidth="1"/>
    <col min="5124" max="5376" width="9.140625" style="796"/>
    <col min="5377" max="5377" width="8.140625" style="796" customWidth="1"/>
    <col min="5378" max="5378" width="82" style="796" customWidth="1"/>
    <col min="5379" max="5379" width="19.140625" style="796" customWidth="1"/>
    <col min="5380" max="5632" width="9.140625" style="796"/>
    <col min="5633" max="5633" width="8.140625" style="796" customWidth="1"/>
    <col min="5634" max="5634" width="82" style="796" customWidth="1"/>
    <col min="5635" max="5635" width="19.140625" style="796" customWidth="1"/>
    <col min="5636" max="5888" width="9.140625" style="796"/>
    <col min="5889" max="5889" width="8.140625" style="796" customWidth="1"/>
    <col min="5890" max="5890" width="82" style="796" customWidth="1"/>
    <col min="5891" max="5891" width="19.140625" style="796" customWidth="1"/>
    <col min="5892" max="6144" width="9.140625" style="796"/>
    <col min="6145" max="6145" width="8.140625" style="796" customWidth="1"/>
    <col min="6146" max="6146" width="82" style="796" customWidth="1"/>
    <col min="6147" max="6147" width="19.140625" style="796" customWidth="1"/>
    <col min="6148" max="6400" width="9.140625" style="796"/>
    <col min="6401" max="6401" width="8.140625" style="796" customWidth="1"/>
    <col min="6402" max="6402" width="82" style="796" customWidth="1"/>
    <col min="6403" max="6403" width="19.140625" style="796" customWidth="1"/>
    <col min="6404" max="6656" width="9.140625" style="796"/>
    <col min="6657" max="6657" width="8.140625" style="796" customWidth="1"/>
    <col min="6658" max="6658" width="82" style="796" customWidth="1"/>
    <col min="6659" max="6659" width="19.140625" style="796" customWidth="1"/>
    <col min="6660" max="6912" width="9.140625" style="796"/>
    <col min="6913" max="6913" width="8.140625" style="796" customWidth="1"/>
    <col min="6914" max="6914" width="82" style="796" customWidth="1"/>
    <col min="6915" max="6915" width="19.140625" style="796" customWidth="1"/>
    <col min="6916" max="7168" width="9.140625" style="796"/>
    <col min="7169" max="7169" width="8.140625" style="796" customWidth="1"/>
    <col min="7170" max="7170" width="82" style="796" customWidth="1"/>
    <col min="7171" max="7171" width="19.140625" style="796" customWidth="1"/>
    <col min="7172" max="7424" width="9.140625" style="796"/>
    <col min="7425" max="7425" width="8.140625" style="796" customWidth="1"/>
    <col min="7426" max="7426" width="82" style="796" customWidth="1"/>
    <col min="7427" max="7427" width="19.140625" style="796" customWidth="1"/>
    <col min="7428" max="7680" width="9.140625" style="796"/>
    <col min="7681" max="7681" width="8.140625" style="796" customWidth="1"/>
    <col min="7682" max="7682" width="82" style="796" customWidth="1"/>
    <col min="7683" max="7683" width="19.140625" style="796" customWidth="1"/>
    <col min="7684" max="7936" width="9.140625" style="796"/>
    <col min="7937" max="7937" width="8.140625" style="796" customWidth="1"/>
    <col min="7938" max="7938" width="82" style="796" customWidth="1"/>
    <col min="7939" max="7939" width="19.140625" style="796" customWidth="1"/>
    <col min="7940" max="8192" width="9.140625" style="796"/>
    <col min="8193" max="8193" width="8.140625" style="796" customWidth="1"/>
    <col min="8194" max="8194" width="82" style="796" customWidth="1"/>
    <col min="8195" max="8195" width="19.140625" style="796" customWidth="1"/>
    <col min="8196" max="8448" width="9.140625" style="796"/>
    <col min="8449" max="8449" width="8.140625" style="796" customWidth="1"/>
    <col min="8450" max="8450" width="82" style="796" customWidth="1"/>
    <col min="8451" max="8451" width="19.140625" style="796" customWidth="1"/>
    <col min="8452" max="8704" width="9.140625" style="796"/>
    <col min="8705" max="8705" width="8.140625" style="796" customWidth="1"/>
    <col min="8706" max="8706" width="82" style="796" customWidth="1"/>
    <col min="8707" max="8707" width="19.140625" style="796" customWidth="1"/>
    <col min="8708" max="8960" width="9.140625" style="796"/>
    <col min="8961" max="8961" width="8.140625" style="796" customWidth="1"/>
    <col min="8962" max="8962" width="82" style="796" customWidth="1"/>
    <col min="8963" max="8963" width="19.140625" style="796" customWidth="1"/>
    <col min="8964" max="9216" width="9.140625" style="796"/>
    <col min="9217" max="9217" width="8.140625" style="796" customWidth="1"/>
    <col min="9218" max="9218" width="82" style="796" customWidth="1"/>
    <col min="9219" max="9219" width="19.140625" style="796" customWidth="1"/>
    <col min="9220" max="9472" width="9.140625" style="796"/>
    <col min="9473" max="9473" width="8.140625" style="796" customWidth="1"/>
    <col min="9474" max="9474" width="82" style="796" customWidth="1"/>
    <col min="9475" max="9475" width="19.140625" style="796" customWidth="1"/>
    <col min="9476" max="9728" width="9.140625" style="796"/>
    <col min="9729" max="9729" width="8.140625" style="796" customWidth="1"/>
    <col min="9730" max="9730" width="82" style="796" customWidth="1"/>
    <col min="9731" max="9731" width="19.140625" style="796" customWidth="1"/>
    <col min="9732" max="9984" width="9.140625" style="796"/>
    <col min="9985" max="9985" width="8.140625" style="796" customWidth="1"/>
    <col min="9986" max="9986" width="82" style="796" customWidth="1"/>
    <col min="9987" max="9987" width="19.140625" style="796" customWidth="1"/>
    <col min="9988" max="10240" width="9.140625" style="796"/>
    <col min="10241" max="10241" width="8.140625" style="796" customWidth="1"/>
    <col min="10242" max="10242" width="82" style="796" customWidth="1"/>
    <col min="10243" max="10243" width="19.140625" style="796" customWidth="1"/>
    <col min="10244" max="10496" width="9.140625" style="796"/>
    <col min="10497" max="10497" width="8.140625" style="796" customWidth="1"/>
    <col min="10498" max="10498" width="82" style="796" customWidth="1"/>
    <col min="10499" max="10499" width="19.140625" style="796" customWidth="1"/>
    <col min="10500" max="10752" width="9.140625" style="796"/>
    <col min="10753" max="10753" width="8.140625" style="796" customWidth="1"/>
    <col min="10754" max="10754" width="82" style="796" customWidth="1"/>
    <col min="10755" max="10755" width="19.140625" style="796" customWidth="1"/>
    <col min="10756" max="11008" width="9.140625" style="796"/>
    <col min="11009" max="11009" width="8.140625" style="796" customWidth="1"/>
    <col min="11010" max="11010" width="82" style="796" customWidth="1"/>
    <col min="11011" max="11011" width="19.140625" style="796" customWidth="1"/>
    <col min="11012" max="11264" width="9.140625" style="796"/>
    <col min="11265" max="11265" width="8.140625" style="796" customWidth="1"/>
    <col min="11266" max="11266" width="82" style="796" customWidth="1"/>
    <col min="11267" max="11267" width="19.140625" style="796" customWidth="1"/>
    <col min="11268" max="11520" width="9.140625" style="796"/>
    <col min="11521" max="11521" width="8.140625" style="796" customWidth="1"/>
    <col min="11522" max="11522" width="82" style="796" customWidth="1"/>
    <col min="11523" max="11523" width="19.140625" style="796" customWidth="1"/>
    <col min="11524" max="11776" width="9.140625" style="796"/>
    <col min="11777" max="11777" width="8.140625" style="796" customWidth="1"/>
    <col min="11778" max="11778" width="82" style="796" customWidth="1"/>
    <col min="11779" max="11779" width="19.140625" style="796" customWidth="1"/>
    <col min="11780" max="12032" width="9.140625" style="796"/>
    <col min="12033" max="12033" width="8.140625" style="796" customWidth="1"/>
    <col min="12034" max="12034" width="82" style="796" customWidth="1"/>
    <col min="12035" max="12035" width="19.140625" style="796" customWidth="1"/>
    <col min="12036" max="12288" width="9.140625" style="796"/>
    <col min="12289" max="12289" width="8.140625" style="796" customWidth="1"/>
    <col min="12290" max="12290" width="82" style="796" customWidth="1"/>
    <col min="12291" max="12291" width="19.140625" style="796" customWidth="1"/>
    <col min="12292" max="12544" width="9.140625" style="796"/>
    <col min="12545" max="12545" width="8.140625" style="796" customWidth="1"/>
    <col min="12546" max="12546" width="82" style="796" customWidth="1"/>
    <col min="12547" max="12547" width="19.140625" style="796" customWidth="1"/>
    <col min="12548" max="12800" width="9.140625" style="796"/>
    <col min="12801" max="12801" width="8.140625" style="796" customWidth="1"/>
    <col min="12802" max="12802" width="82" style="796" customWidth="1"/>
    <col min="12803" max="12803" width="19.140625" style="796" customWidth="1"/>
    <col min="12804" max="13056" width="9.140625" style="796"/>
    <col min="13057" max="13057" width="8.140625" style="796" customWidth="1"/>
    <col min="13058" max="13058" width="82" style="796" customWidth="1"/>
    <col min="13059" max="13059" width="19.140625" style="796" customWidth="1"/>
    <col min="13060" max="13312" width="9.140625" style="796"/>
    <col min="13313" max="13313" width="8.140625" style="796" customWidth="1"/>
    <col min="13314" max="13314" width="82" style="796" customWidth="1"/>
    <col min="13315" max="13315" width="19.140625" style="796" customWidth="1"/>
    <col min="13316" max="13568" width="9.140625" style="796"/>
    <col min="13569" max="13569" width="8.140625" style="796" customWidth="1"/>
    <col min="13570" max="13570" width="82" style="796" customWidth="1"/>
    <col min="13571" max="13571" width="19.140625" style="796" customWidth="1"/>
    <col min="13572" max="13824" width="9.140625" style="796"/>
    <col min="13825" max="13825" width="8.140625" style="796" customWidth="1"/>
    <col min="13826" max="13826" width="82" style="796" customWidth="1"/>
    <col min="13827" max="13827" width="19.140625" style="796" customWidth="1"/>
    <col min="13828" max="14080" width="9.140625" style="796"/>
    <col min="14081" max="14081" width="8.140625" style="796" customWidth="1"/>
    <col min="14082" max="14082" width="82" style="796" customWidth="1"/>
    <col min="14083" max="14083" width="19.140625" style="796" customWidth="1"/>
    <col min="14084" max="14336" width="9.140625" style="796"/>
    <col min="14337" max="14337" width="8.140625" style="796" customWidth="1"/>
    <col min="14338" max="14338" width="82" style="796" customWidth="1"/>
    <col min="14339" max="14339" width="19.140625" style="796" customWidth="1"/>
    <col min="14340" max="14592" width="9.140625" style="796"/>
    <col min="14593" max="14593" width="8.140625" style="796" customWidth="1"/>
    <col min="14594" max="14594" width="82" style="796" customWidth="1"/>
    <col min="14595" max="14595" width="19.140625" style="796" customWidth="1"/>
    <col min="14596" max="14848" width="9.140625" style="796"/>
    <col min="14849" max="14849" width="8.140625" style="796" customWidth="1"/>
    <col min="14850" max="14850" width="82" style="796" customWidth="1"/>
    <col min="14851" max="14851" width="19.140625" style="796" customWidth="1"/>
    <col min="14852" max="15104" width="9.140625" style="796"/>
    <col min="15105" max="15105" width="8.140625" style="796" customWidth="1"/>
    <col min="15106" max="15106" width="82" style="796" customWidth="1"/>
    <col min="15107" max="15107" width="19.140625" style="796" customWidth="1"/>
    <col min="15108" max="15360" width="9.140625" style="796"/>
    <col min="15361" max="15361" width="8.140625" style="796" customWidth="1"/>
    <col min="15362" max="15362" width="82" style="796" customWidth="1"/>
    <col min="15363" max="15363" width="19.140625" style="796" customWidth="1"/>
    <col min="15364" max="15616" width="9.140625" style="796"/>
    <col min="15617" max="15617" width="8.140625" style="796" customWidth="1"/>
    <col min="15618" max="15618" width="82" style="796" customWidth="1"/>
    <col min="15619" max="15619" width="19.140625" style="796" customWidth="1"/>
    <col min="15620" max="15872" width="9.140625" style="796"/>
    <col min="15873" max="15873" width="8.140625" style="796" customWidth="1"/>
    <col min="15874" max="15874" width="82" style="796" customWidth="1"/>
    <col min="15875" max="15875" width="19.140625" style="796" customWidth="1"/>
    <col min="15876" max="16128" width="9.140625" style="796"/>
    <col min="16129" max="16129" width="8.140625" style="796" customWidth="1"/>
    <col min="16130" max="16130" width="82" style="796" customWidth="1"/>
    <col min="16131" max="16131" width="19.140625" style="796" customWidth="1"/>
    <col min="16132" max="16384" width="9.140625" style="796"/>
  </cols>
  <sheetData>
    <row r="1" spans="1:4" ht="15.75" x14ac:dyDescent="0.25">
      <c r="A1" s="830" t="s">
        <v>1771</v>
      </c>
      <c r="B1" s="830"/>
      <c r="C1" s="830"/>
    </row>
    <row r="2" spans="1:4" ht="42.75" customHeight="1" x14ac:dyDescent="0.25">
      <c r="A2" s="830"/>
      <c r="B2" s="830"/>
      <c r="C2" s="830"/>
    </row>
    <row r="3" spans="1:4" ht="15.75" x14ac:dyDescent="0.25">
      <c r="A3" s="1045" t="s">
        <v>1216</v>
      </c>
      <c r="B3" s="1045"/>
      <c r="C3" s="1045"/>
    </row>
    <row r="4" spans="1:4" ht="15.75" x14ac:dyDescent="0.25">
      <c r="A4" s="1045" t="s">
        <v>1742</v>
      </c>
      <c r="B4" s="1045"/>
      <c r="C4" s="1045"/>
    </row>
    <row r="5" spans="1:4" ht="27" customHeight="1" x14ac:dyDescent="0.2"/>
    <row r="6" spans="1:4" ht="16.5" customHeight="1" x14ac:dyDescent="0.2">
      <c r="A6" s="1046" t="s">
        <v>1594</v>
      </c>
      <c r="B6" s="1047"/>
      <c r="C6" s="1047"/>
    </row>
    <row r="7" spans="1:4" ht="14.25" customHeight="1" x14ac:dyDescent="0.25">
      <c r="A7" s="1045" t="s">
        <v>1372</v>
      </c>
      <c r="B7" s="1045"/>
      <c r="C7" s="1045"/>
    </row>
    <row r="8" spans="1:4" ht="34.5" customHeight="1" x14ac:dyDescent="0.2">
      <c r="A8" s="831"/>
      <c r="B8" s="832"/>
      <c r="C8" s="833" t="s">
        <v>1261</v>
      </c>
    </row>
    <row r="9" spans="1:4" ht="24.95" customHeight="1" x14ac:dyDescent="0.2">
      <c r="A9" s="834" t="s">
        <v>1581</v>
      </c>
      <c r="B9" s="835" t="s">
        <v>1228</v>
      </c>
      <c r="C9" s="835" t="s">
        <v>1595</v>
      </c>
    </row>
    <row r="10" spans="1:4" ht="24.95" customHeight="1" x14ac:dyDescent="0.2">
      <c r="A10" s="836">
        <v>1</v>
      </c>
      <c r="B10" s="837" t="s">
        <v>1596</v>
      </c>
      <c r="C10" s="838">
        <v>3191739</v>
      </c>
      <c r="D10" s="829"/>
    </row>
    <row r="11" spans="1:4" ht="24.95" customHeight="1" x14ac:dyDescent="0.2">
      <c r="A11" s="836">
        <v>2</v>
      </c>
      <c r="B11" s="837" t="s">
        <v>1597</v>
      </c>
      <c r="C11" s="838">
        <v>198008149</v>
      </c>
      <c r="D11" s="829"/>
    </row>
    <row r="12" spans="1:4" ht="24.95" customHeight="1" x14ac:dyDescent="0.2">
      <c r="A12" s="839">
        <v>3</v>
      </c>
      <c r="B12" s="840" t="s">
        <v>1598</v>
      </c>
      <c r="C12" s="841">
        <v>-194816410</v>
      </c>
      <c r="D12" s="829"/>
    </row>
    <row r="13" spans="1:4" ht="24.95" customHeight="1" x14ac:dyDescent="0.2">
      <c r="A13" s="836">
        <v>4</v>
      </c>
      <c r="B13" s="837" t="s">
        <v>1599</v>
      </c>
      <c r="C13" s="838">
        <v>201175436</v>
      </c>
      <c r="D13" s="829"/>
    </row>
    <row r="14" spans="1:4" ht="24.95" customHeight="1" x14ac:dyDescent="0.2">
      <c r="A14" s="836">
        <v>6</v>
      </c>
      <c r="B14" s="837" t="s">
        <v>1601</v>
      </c>
      <c r="C14" s="838">
        <v>201175436</v>
      </c>
      <c r="D14" s="829"/>
    </row>
    <row r="15" spans="1:4" ht="24.95" customHeight="1" x14ac:dyDescent="0.2">
      <c r="A15" s="839">
        <v>7</v>
      </c>
      <c r="B15" s="840" t="s">
        <v>1602</v>
      </c>
      <c r="C15" s="841">
        <v>6359026</v>
      </c>
      <c r="D15" s="829"/>
    </row>
    <row r="16" spans="1:4" ht="24.95" customHeight="1" x14ac:dyDescent="0.2">
      <c r="A16" s="839">
        <v>15</v>
      </c>
      <c r="B16" s="840" t="s">
        <v>1603</v>
      </c>
      <c r="C16" s="841">
        <v>6359026</v>
      </c>
      <c r="D16" s="829"/>
    </row>
    <row r="17" spans="1:4" ht="24.95" customHeight="1" x14ac:dyDescent="0.2">
      <c r="A17" s="839">
        <v>16</v>
      </c>
      <c r="B17" s="840" t="s">
        <v>1604</v>
      </c>
      <c r="C17" s="841">
        <v>6359026</v>
      </c>
      <c r="D17" s="829"/>
    </row>
  </sheetData>
  <mergeCells count="4">
    <mergeCell ref="A3:C3"/>
    <mergeCell ref="A4:C4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8DEA-DA2F-48DF-A5DD-4D1EA0BA0D1E}">
  <dimension ref="A1:D17"/>
  <sheetViews>
    <sheetView view="pageBreakPreview" zoomScaleNormal="100" zoomScaleSheetLayoutView="100" workbookViewId="0"/>
  </sheetViews>
  <sheetFormatPr defaultRowHeight="12.75" x14ac:dyDescent="0.2"/>
  <cols>
    <col min="1" max="1" width="8.140625" style="796" customWidth="1"/>
    <col min="2" max="2" width="82" style="796" customWidth="1"/>
    <col min="3" max="3" width="19.140625" style="796" customWidth="1"/>
    <col min="4" max="4" width="14.140625" style="796" customWidth="1"/>
    <col min="5" max="256" width="9.140625" style="796"/>
    <col min="257" max="257" width="8.140625" style="796" customWidth="1"/>
    <col min="258" max="258" width="82" style="796" customWidth="1"/>
    <col min="259" max="259" width="19.140625" style="796" customWidth="1"/>
    <col min="260" max="512" width="9.140625" style="796"/>
    <col min="513" max="513" width="8.140625" style="796" customWidth="1"/>
    <col min="514" max="514" width="82" style="796" customWidth="1"/>
    <col min="515" max="515" width="19.140625" style="796" customWidth="1"/>
    <col min="516" max="768" width="9.140625" style="796"/>
    <col min="769" max="769" width="8.140625" style="796" customWidth="1"/>
    <col min="770" max="770" width="82" style="796" customWidth="1"/>
    <col min="771" max="771" width="19.140625" style="796" customWidth="1"/>
    <col min="772" max="1024" width="9.140625" style="796"/>
    <col min="1025" max="1025" width="8.140625" style="796" customWidth="1"/>
    <col min="1026" max="1026" width="82" style="796" customWidth="1"/>
    <col min="1027" max="1027" width="19.140625" style="796" customWidth="1"/>
    <col min="1028" max="1280" width="9.140625" style="796"/>
    <col min="1281" max="1281" width="8.140625" style="796" customWidth="1"/>
    <col min="1282" max="1282" width="82" style="796" customWidth="1"/>
    <col min="1283" max="1283" width="19.140625" style="796" customWidth="1"/>
    <col min="1284" max="1536" width="9.140625" style="796"/>
    <col min="1537" max="1537" width="8.140625" style="796" customWidth="1"/>
    <col min="1538" max="1538" width="82" style="796" customWidth="1"/>
    <col min="1539" max="1539" width="19.140625" style="796" customWidth="1"/>
    <col min="1540" max="1792" width="9.140625" style="796"/>
    <col min="1793" max="1793" width="8.140625" style="796" customWidth="1"/>
    <col min="1794" max="1794" width="82" style="796" customWidth="1"/>
    <col min="1795" max="1795" width="19.140625" style="796" customWidth="1"/>
    <col min="1796" max="2048" width="9.140625" style="796"/>
    <col min="2049" max="2049" width="8.140625" style="796" customWidth="1"/>
    <col min="2050" max="2050" width="82" style="796" customWidth="1"/>
    <col min="2051" max="2051" width="19.140625" style="796" customWidth="1"/>
    <col min="2052" max="2304" width="9.140625" style="796"/>
    <col min="2305" max="2305" width="8.140625" style="796" customWidth="1"/>
    <col min="2306" max="2306" width="82" style="796" customWidth="1"/>
    <col min="2307" max="2307" width="19.140625" style="796" customWidth="1"/>
    <col min="2308" max="2560" width="9.140625" style="796"/>
    <col min="2561" max="2561" width="8.140625" style="796" customWidth="1"/>
    <col min="2562" max="2562" width="82" style="796" customWidth="1"/>
    <col min="2563" max="2563" width="19.140625" style="796" customWidth="1"/>
    <col min="2564" max="2816" width="9.140625" style="796"/>
    <col min="2817" max="2817" width="8.140625" style="796" customWidth="1"/>
    <col min="2818" max="2818" width="82" style="796" customWidth="1"/>
    <col min="2819" max="2819" width="19.140625" style="796" customWidth="1"/>
    <col min="2820" max="3072" width="9.140625" style="796"/>
    <col min="3073" max="3073" width="8.140625" style="796" customWidth="1"/>
    <col min="3074" max="3074" width="82" style="796" customWidth="1"/>
    <col min="3075" max="3075" width="19.140625" style="796" customWidth="1"/>
    <col min="3076" max="3328" width="9.140625" style="796"/>
    <col min="3329" max="3329" width="8.140625" style="796" customWidth="1"/>
    <col min="3330" max="3330" width="82" style="796" customWidth="1"/>
    <col min="3331" max="3331" width="19.140625" style="796" customWidth="1"/>
    <col min="3332" max="3584" width="9.140625" style="796"/>
    <col min="3585" max="3585" width="8.140625" style="796" customWidth="1"/>
    <col min="3586" max="3586" width="82" style="796" customWidth="1"/>
    <col min="3587" max="3587" width="19.140625" style="796" customWidth="1"/>
    <col min="3588" max="3840" width="9.140625" style="796"/>
    <col min="3841" max="3841" width="8.140625" style="796" customWidth="1"/>
    <col min="3842" max="3842" width="82" style="796" customWidth="1"/>
    <col min="3843" max="3843" width="19.140625" style="796" customWidth="1"/>
    <col min="3844" max="4096" width="9.140625" style="796"/>
    <col min="4097" max="4097" width="8.140625" style="796" customWidth="1"/>
    <col min="4098" max="4098" width="82" style="796" customWidth="1"/>
    <col min="4099" max="4099" width="19.140625" style="796" customWidth="1"/>
    <col min="4100" max="4352" width="9.140625" style="796"/>
    <col min="4353" max="4353" width="8.140625" style="796" customWidth="1"/>
    <col min="4354" max="4354" width="82" style="796" customWidth="1"/>
    <col min="4355" max="4355" width="19.140625" style="796" customWidth="1"/>
    <col min="4356" max="4608" width="9.140625" style="796"/>
    <col min="4609" max="4609" width="8.140625" style="796" customWidth="1"/>
    <col min="4610" max="4610" width="82" style="796" customWidth="1"/>
    <col min="4611" max="4611" width="19.140625" style="796" customWidth="1"/>
    <col min="4612" max="4864" width="9.140625" style="796"/>
    <col min="4865" max="4865" width="8.140625" style="796" customWidth="1"/>
    <col min="4866" max="4866" width="82" style="796" customWidth="1"/>
    <col min="4867" max="4867" width="19.140625" style="796" customWidth="1"/>
    <col min="4868" max="5120" width="9.140625" style="796"/>
    <col min="5121" max="5121" width="8.140625" style="796" customWidth="1"/>
    <col min="5122" max="5122" width="82" style="796" customWidth="1"/>
    <col min="5123" max="5123" width="19.140625" style="796" customWidth="1"/>
    <col min="5124" max="5376" width="9.140625" style="796"/>
    <col min="5377" max="5377" width="8.140625" style="796" customWidth="1"/>
    <col min="5378" max="5378" width="82" style="796" customWidth="1"/>
    <col min="5379" max="5379" width="19.140625" style="796" customWidth="1"/>
    <col min="5380" max="5632" width="9.140625" style="796"/>
    <col min="5633" max="5633" width="8.140625" style="796" customWidth="1"/>
    <col min="5634" max="5634" width="82" style="796" customWidth="1"/>
    <col min="5635" max="5635" width="19.140625" style="796" customWidth="1"/>
    <col min="5636" max="5888" width="9.140625" style="796"/>
    <col min="5889" max="5889" width="8.140625" style="796" customWidth="1"/>
    <col min="5890" max="5890" width="82" style="796" customWidth="1"/>
    <col min="5891" max="5891" width="19.140625" style="796" customWidth="1"/>
    <col min="5892" max="6144" width="9.140625" style="796"/>
    <col min="6145" max="6145" width="8.140625" style="796" customWidth="1"/>
    <col min="6146" max="6146" width="82" style="796" customWidth="1"/>
    <col min="6147" max="6147" width="19.140625" style="796" customWidth="1"/>
    <col min="6148" max="6400" width="9.140625" style="796"/>
    <col min="6401" max="6401" width="8.140625" style="796" customWidth="1"/>
    <col min="6402" max="6402" width="82" style="796" customWidth="1"/>
    <col min="6403" max="6403" width="19.140625" style="796" customWidth="1"/>
    <col min="6404" max="6656" width="9.140625" style="796"/>
    <col min="6657" max="6657" width="8.140625" style="796" customWidth="1"/>
    <col min="6658" max="6658" width="82" style="796" customWidth="1"/>
    <col min="6659" max="6659" width="19.140625" style="796" customWidth="1"/>
    <col min="6660" max="6912" width="9.140625" style="796"/>
    <col min="6913" max="6913" width="8.140625" style="796" customWidth="1"/>
    <col min="6914" max="6914" width="82" style="796" customWidth="1"/>
    <col min="6915" max="6915" width="19.140625" style="796" customWidth="1"/>
    <col min="6916" max="7168" width="9.140625" style="796"/>
    <col min="7169" max="7169" width="8.140625" style="796" customWidth="1"/>
    <col min="7170" max="7170" width="82" style="796" customWidth="1"/>
    <col min="7171" max="7171" width="19.140625" style="796" customWidth="1"/>
    <col min="7172" max="7424" width="9.140625" style="796"/>
    <col min="7425" max="7425" width="8.140625" style="796" customWidth="1"/>
    <col min="7426" max="7426" width="82" style="796" customWidth="1"/>
    <col min="7427" max="7427" width="19.140625" style="796" customWidth="1"/>
    <col min="7428" max="7680" width="9.140625" style="796"/>
    <col min="7681" max="7681" width="8.140625" style="796" customWidth="1"/>
    <col min="7682" max="7682" width="82" style="796" customWidth="1"/>
    <col min="7683" max="7683" width="19.140625" style="796" customWidth="1"/>
    <col min="7684" max="7936" width="9.140625" style="796"/>
    <col min="7937" max="7937" width="8.140625" style="796" customWidth="1"/>
    <col min="7938" max="7938" width="82" style="796" customWidth="1"/>
    <col min="7939" max="7939" width="19.140625" style="796" customWidth="1"/>
    <col min="7940" max="8192" width="9.140625" style="796"/>
    <col min="8193" max="8193" width="8.140625" style="796" customWidth="1"/>
    <col min="8194" max="8194" width="82" style="796" customWidth="1"/>
    <col min="8195" max="8195" width="19.140625" style="796" customWidth="1"/>
    <col min="8196" max="8448" width="9.140625" style="796"/>
    <col min="8449" max="8449" width="8.140625" style="796" customWidth="1"/>
    <col min="8450" max="8450" width="82" style="796" customWidth="1"/>
    <col min="8451" max="8451" width="19.140625" style="796" customWidth="1"/>
    <col min="8452" max="8704" width="9.140625" style="796"/>
    <col min="8705" max="8705" width="8.140625" style="796" customWidth="1"/>
    <col min="8706" max="8706" width="82" style="796" customWidth="1"/>
    <col min="8707" max="8707" width="19.140625" style="796" customWidth="1"/>
    <col min="8708" max="8960" width="9.140625" style="796"/>
    <col min="8961" max="8961" width="8.140625" style="796" customWidth="1"/>
    <col min="8962" max="8962" width="82" style="796" customWidth="1"/>
    <col min="8963" max="8963" width="19.140625" style="796" customWidth="1"/>
    <col min="8964" max="9216" width="9.140625" style="796"/>
    <col min="9217" max="9217" width="8.140625" style="796" customWidth="1"/>
    <col min="9218" max="9218" width="82" style="796" customWidth="1"/>
    <col min="9219" max="9219" width="19.140625" style="796" customWidth="1"/>
    <col min="9220" max="9472" width="9.140625" style="796"/>
    <col min="9473" max="9473" width="8.140625" style="796" customWidth="1"/>
    <col min="9474" max="9474" width="82" style="796" customWidth="1"/>
    <col min="9475" max="9475" width="19.140625" style="796" customWidth="1"/>
    <col min="9476" max="9728" width="9.140625" style="796"/>
    <col min="9729" max="9729" width="8.140625" style="796" customWidth="1"/>
    <col min="9730" max="9730" width="82" style="796" customWidth="1"/>
    <col min="9731" max="9731" width="19.140625" style="796" customWidth="1"/>
    <col min="9732" max="9984" width="9.140625" style="796"/>
    <col min="9985" max="9985" width="8.140625" style="796" customWidth="1"/>
    <col min="9986" max="9986" width="82" style="796" customWidth="1"/>
    <col min="9987" max="9987" width="19.140625" style="796" customWidth="1"/>
    <col min="9988" max="10240" width="9.140625" style="796"/>
    <col min="10241" max="10241" width="8.140625" style="796" customWidth="1"/>
    <col min="10242" max="10242" width="82" style="796" customWidth="1"/>
    <col min="10243" max="10243" width="19.140625" style="796" customWidth="1"/>
    <col min="10244" max="10496" width="9.140625" style="796"/>
    <col min="10497" max="10497" width="8.140625" style="796" customWidth="1"/>
    <col min="10498" max="10498" width="82" style="796" customWidth="1"/>
    <col min="10499" max="10499" width="19.140625" style="796" customWidth="1"/>
    <col min="10500" max="10752" width="9.140625" style="796"/>
    <col min="10753" max="10753" width="8.140625" style="796" customWidth="1"/>
    <col min="10754" max="10754" width="82" style="796" customWidth="1"/>
    <col min="10755" max="10755" width="19.140625" style="796" customWidth="1"/>
    <col min="10756" max="11008" width="9.140625" style="796"/>
    <col min="11009" max="11009" width="8.140625" style="796" customWidth="1"/>
    <col min="11010" max="11010" width="82" style="796" customWidth="1"/>
    <col min="11011" max="11011" width="19.140625" style="796" customWidth="1"/>
    <col min="11012" max="11264" width="9.140625" style="796"/>
    <col min="11265" max="11265" width="8.140625" style="796" customWidth="1"/>
    <col min="11266" max="11266" width="82" style="796" customWidth="1"/>
    <col min="11267" max="11267" width="19.140625" style="796" customWidth="1"/>
    <col min="11268" max="11520" width="9.140625" style="796"/>
    <col min="11521" max="11521" width="8.140625" style="796" customWidth="1"/>
    <col min="11522" max="11522" width="82" style="796" customWidth="1"/>
    <col min="11523" max="11523" width="19.140625" style="796" customWidth="1"/>
    <col min="11524" max="11776" width="9.140625" style="796"/>
    <col min="11777" max="11777" width="8.140625" style="796" customWidth="1"/>
    <col min="11778" max="11778" width="82" style="796" customWidth="1"/>
    <col min="11779" max="11779" width="19.140625" style="796" customWidth="1"/>
    <col min="11780" max="12032" width="9.140625" style="796"/>
    <col min="12033" max="12033" width="8.140625" style="796" customWidth="1"/>
    <col min="12034" max="12034" width="82" style="796" customWidth="1"/>
    <col min="12035" max="12035" width="19.140625" style="796" customWidth="1"/>
    <col min="12036" max="12288" width="9.140625" style="796"/>
    <col min="12289" max="12289" width="8.140625" style="796" customWidth="1"/>
    <col min="12290" max="12290" width="82" style="796" customWidth="1"/>
    <col min="12291" max="12291" width="19.140625" style="796" customWidth="1"/>
    <col min="12292" max="12544" width="9.140625" style="796"/>
    <col min="12545" max="12545" width="8.140625" style="796" customWidth="1"/>
    <col min="12546" max="12546" width="82" style="796" customWidth="1"/>
    <col min="12547" max="12547" width="19.140625" style="796" customWidth="1"/>
    <col min="12548" max="12800" width="9.140625" style="796"/>
    <col min="12801" max="12801" width="8.140625" style="796" customWidth="1"/>
    <col min="12802" max="12802" width="82" style="796" customWidth="1"/>
    <col min="12803" max="12803" width="19.140625" style="796" customWidth="1"/>
    <col min="12804" max="13056" width="9.140625" style="796"/>
    <col min="13057" max="13057" width="8.140625" style="796" customWidth="1"/>
    <col min="13058" max="13058" width="82" style="796" customWidth="1"/>
    <col min="13059" max="13059" width="19.140625" style="796" customWidth="1"/>
    <col min="13060" max="13312" width="9.140625" style="796"/>
    <col min="13313" max="13313" width="8.140625" style="796" customWidth="1"/>
    <col min="13314" max="13314" width="82" style="796" customWidth="1"/>
    <col min="13315" max="13315" width="19.140625" style="796" customWidth="1"/>
    <col min="13316" max="13568" width="9.140625" style="796"/>
    <col min="13569" max="13569" width="8.140625" style="796" customWidth="1"/>
    <col min="13570" max="13570" width="82" style="796" customWidth="1"/>
    <col min="13571" max="13571" width="19.140625" style="796" customWidth="1"/>
    <col min="13572" max="13824" width="9.140625" style="796"/>
    <col min="13825" max="13825" width="8.140625" style="796" customWidth="1"/>
    <col min="13826" max="13826" width="82" style="796" customWidth="1"/>
    <col min="13827" max="13827" width="19.140625" style="796" customWidth="1"/>
    <col min="13828" max="14080" width="9.140625" style="796"/>
    <col min="14081" max="14081" width="8.140625" style="796" customWidth="1"/>
    <col min="14082" max="14082" width="82" style="796" customWidth="1"/>
    <col min="14083" max="14083" width="19.140625" style="796" customWidth="1"/>
    <col min="14084" max="14336" width="9.140625" style="796"/>
    <col min="14337" max="14337" width="8.140625" style="796" customWidth="1"/>
    <col min="14338" max="14338" width="82" style="796" customWidth="1"/>
    <col min="14339" max="14339" width="19.140625" style="796" customWidth="1"/>
    <col min="14340" max="14592" width="9.140625" style="796"/>
    <col min="14593" max="14593" width="8.140625" style="796" customWidth="1"/>
    <col min="14594" max="14594" width="82" style="796" customWidth="1"/>
    <col min="14595" max="14595" width="19.140625" style="796" customWidth="1"/>
    <col min="14596" max="14848" width="9.140625" style="796"/>
    <col min="14849" max="14849" width="8.140625" style="796" customWidth="1"/>
    <col min="14850" max="14850" width="82" style="796" customWidth="1"/>
    <col min="14851" max="14851" width="19.140625" style="796" customWidth="1"/>
    <col min="14852" max="15104" width="9.140625" style="796"/>
    <col min="15105" max="15105" width="8.140625" style="796" customWidth="1"/>
    <col min="15106" max="15106" width="82" style="796" customWidth="1"/>
    <col min="15107" max="15107" width="19.140625" style="796" customWidth="1"/>
    <col min="15108" max="15360" width="9.140625" style="796"/>
    <col min="15361" max="15361" width="8.140625" style="796" customWidth="1"/>
    <col min="15362" max="15362" width="82" style="796" customWidth="1"/>
    <col min="15363" max="15363" width="19.140625" style="796" customWidth="1"/>
    <col min="15364" max="15616" width="9.140625" style="796"/>
    <col min="15617" max="15617" width="8.140625" style="796" customWidth="1"/>
    <col min="15618" max="15618" width="82" style="796" customWidth="1"/>
    <col min="15619" max="15619" width="19.140625" style="796" customWidth="1"/>
    <col min="15620" max="15872" width="9.140625" style="796"/>
    <col min="15873" max="15873" width="8.140625" style="796" customWidth="1"/>
    <col min="15874" max="15874" width="82" style="796" customWidth="1"/>
    <col min="15875" max="15875" width="19.140625" style="796" customWidth="1"/>
    <col min="15876" max="16128" width="9.140625" style="796"/>
    <col min="16129" max="16129" width="8.140625" style="796" customWidth="1"/>
    <col min="16130" max="16130" width="82" style="796" customWidth="1"/>
    <col min="16131" max="16131" width="19.140625" style="796" customWidth="1"/>
    <col min="16132" max="16384" width="9.140625" style="796"/>
  </cols>
  <sheetData>
    <row r="1" spans="1:4" ht="15.75" x14ac:dyDescent="0.25">
      <c r="A1" s="830" t="s">
        <v>1772</v>
      </c>
      <c r="B1" s="830"/>
      <c r="C1" s="830"/>
    </row>
    <row r="2" spans="1:4" ht="42.75" customHeight="1" x14ac:dyDescent="0.25">
      <c r="A2" s="830"/>
      <c r="B2" s="830"/>
      <c r="C2" s="830"/>
    </row>
    <row r="3" spans="1:4" ht="15.75" x14ac:dyDescent="0.25">
      <c r="A3" s="1045" t="s">
        <v>1216</v>
      </c>
      <c r="B3" s="1045"/>
      <c r="C3" s="1045"/>
    </row>
    <row r="4" spans="1:4" ht="15.75" x14ac:dyDescent="0.25">
      <c r="A4" s="1045" t="s">
        <v>1742</v>
      </c>
      <c r="B4" s="1045"/>
      <c r="C4" s="1045"/>
    </row>
    <row r="5" spans="1:4" ht="27" customHeight="1" x14ac:dyDescent="0.2"/>
    <row r="6" spans="1:4" ht="16.5" customHeight="1" x14ac:dyDescent="0.2">
      <c r="A6" s="1046" t="s">
        <v>1594</v>
      </c>
      <c r="B6" s="1047"/>
      <c r="C6" s="1047"/>
    </row>
    <row r="7" spans="1:4" ht="14.25" customHeight="1" x14ac:dyDescent="0.25">
      <c r="A7" s="1045" t="s">
        <v>1207</v>
      </c>
      <c r="B7" s="1045"/>
      <c r="C7" s="1045"/>
    </row>
    <row r="8" spans="1:4" ht="34.5" customHeight="1" x14ac:dyDescent="0.2">
      <c r="A8" s="831"/>
      <c r="B8" s="832"/>
      <c r="C8" s="833" t="s">
        <v>1261</v>
      </c>
    </row>
    <row r="9" spans="1:4" ht="24.95" customHeight="1" x14ac:dyDescent="0.2">
      <c r="A9" s="834" t="s">
        <v>1581</v>
      </c>
      <c r="B9" s="835" t="s">
        <v>1228</v>
      </c>
      <c r="C9" s="835" t="s">
        <v>1595</v>
      </c>
    </row>
    <row r="10" spans="1:4" ht="24.95" customHeight="1" x14ac:dyDescent="0.2">
      <c r="A10" s="836">
        <v>1</v>
      </c>
      <c r="B10" s="837" t="s">
        <v>1596</v>
      </c>
      <c r="C10" s="838">
        <v>9519915</v>
      </c>
      <c r="D10" s="829"/>
    </row>
    <row r="11" spans="1:4" ht="24.95" customHeight="1" x14ac:dyDescent="0.2">
      <c r="A11" s="836">
        <v>2</v>
      </c>
      <c r="B11" s="837" t="s">
        <v>1597</v>
      </c>
      <c r="C11" s="838">
        <v>290548244</v>
      </c>
      <c r="D11" s="829"/>
    </row>
    <row r="12" spans="1:4" ht="24.95" customHeight="1" x14ac:dyDescent="0.2">
      <c r="A12" s="839">
        <v>3</v>
      </c>
      <c r="B12" s="840" t="s">
        <v>1598</v>
      </c>
      <c r="C12" s="841">
        <v>-281028329</v>
      </c>
      <c r="D12" s="829"/>
    </row>
    <row r="13" spans="1:4" ht="24.95" customHeight="1" x14ac:dyDescent="0.2">
      <c r="A13" s="836">
        <v>4</v>
      </c>
      <c r="B13" s="837" t="s">
        <v>1599</v>
      </c>
      <c r="C13" s="838">
        <v>283564759</v>
      </c>
      <c r="D13" s="829"/>
    </row>
    <row r="14" spans="1:4" ht="24.95" customHeight="1" x14ac:dyDescent="0.2">
      <c r="A14" s="836">
        <v>6</v>
      </c>
      <c r="B14" s="837" t="s">
        <v>1601</v>
      </c>
      <c r="C14" s="838">
        <v>283564759</v>
      </c>
      <c r="D14" s="829"/>
    </row>
    <row r="15" spans="1:4" ht="24.95" customHeight="1" x14ac:dyDescent="0.2">
      <c r="A15" s="839">
        <v>7</v>
      </c>
      <c r="B15" s="840" t="s">
        <v>1602</v>
      </c>
      <c r="C15" s="841">
        <f>C14+C12</f>
        <v>2536430</v>
      </c>
      <c r="D15" s="829"/>
    </row>
    <row r="16" spans="1:4" ht="24.95" customHeight="1" x14ac:dyDescent="0.2">
      <c r="A16" s="839">
        <v>15</v>
      </c>
      <c r="B16" s="840" t="s">
        <v>1603</v>
      </c>
      <c r="C16" s="841">
        <f>C15</f>
        <v>2536430</v>
      </c>
      <c r="D16" s="829"/>
    </row>
    <row r="17" spans="1:4" ht="24.95" customHeight="1" x14ac:dyDescent="0.2">
      <c r="A17" s="839">
        <v>16</v>
      </c>
      <c r="B17" s="840" t="s">
        <v>1604</v>
      </c>
      <c r="C17" s="841">
        <f>C16</f>
        <v>2536430</v>
      </c>
      <c r="D17" s="829"/>
    </row>
  </sheetData>
  <mergeCells count="4">
    <mergeCell ref="A3:C3"/>
    <mergeCell ref="A4:C4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1F02-14D0-4AA5-AABE-88BA11FA71E6}">
  <dimension ref="A1:D18"/>
  <sheetViews>
    <sheetView view="pageBreakPreview" zoomScaleNormal="100" zoomScaleSheetLayoutView="100" workbookViewId="0"/>
  </sheetViews>
  <sheetFormatPr defaultRowHeight="12.75" x14ac:dyDescent="0.2"/>
  <cols>
    <col min="1" max="1" width="8.140625" style="796" customWidth="1"/>
    <col min="2" max="2" width="82" style="796" customWidth="1"/>
    <col min="3" max="3" width="19.140625" style="796" customWidth="1"/>
    <col min="4" max="4" width="14.140625" style="796" customWidth="1"/>
    <col min="5" max="256" width="9.140625" style="796"/>
    <col min="257" max="257" width="8.140625" style="796" customWidth="1"/>
    <col min="258" max="258" width="82" style="796" customWidth="1"/>
    <col min="259" max="259" width="19.140625" style="796" customWidth="1"/>
    <col min="260" max="512" width="9.140625" style="796"/>
    <col min="513" max="513" width="8.140625" style="796" customWidth="1"/>
    <col min="514" max="514" width="82" style="796" customWidth="1"/>
    <col min="515" max="515" width="19.140625" style="796" customWidth="1"/>
    <col min="516" max="768" width="9.140625" style="796"/>
    <col min="769" max="769" width="8.140625" style="796" customWidth="1"/>
    <col min="770" max="770" width="82" style="796" customWidth="1"/>
    <col min="771" max="771" width="19.140625" style="796" customWidth="1"/>
    <col min="772" max="1024" width="9.140625" style="796"/>
    <col min="1025" max="1025" width="8.140625" style="796" customWidth="1"/>
    <col min="1026" max="1026" width="82" style="796" customWidth="1"/>
    <col min="1027" max="1027" width="19.140625" style="796" customWidth="1"/>
    <col min="1028" max="1280" width="9.140625" style="796"/>
    <col min="1281" max="1281" width="8.140625" style="796" customWidth="1"/>
    <col min="1282" max="1282" width="82" style="796" customWidth="1"/>
    <col min="1283" max="1283" width="19.140625" style="796" customWidth="1"/>
    <col min="1284" max="1536" width="9.140625" style="796"/>
    <col min="1537" max="1537" width="8.140625" style="796" customWidth="1"/>
    <col min="1538" max="1538" width="82" style="796" customWidth="1"/>
    <col min="1539" max="1539" width="19.140625" style="796" customWidth="1"/>
    <col min="1540" max="1792" width="9.140625" style="796"/>
    <col min="1793" max="1793" width="8.140625" style="796" customWidth="1"/>
    <col min="1794" max="1794" width="82" style="796" customWidth="1"/>
    <col min="1795" max="1795" width="19.140625" style="796" customWidth="1"/>
    <col min="1796" max="2048" width="9.140625" style="796"/>
    <col min="2049" max="2049" width="8.140625" style="796" customWidth="1"/>
    <col min="2050" max="2050" width="82" style="796" customWidth="1"/>
    <col min="2051" max="2051" width="19.140625" style="796" customWidth="1"/>
    <col min="2052" max="2304" width="9.140625" style="796"/>
    <col min="2305" max="2305" width="8.140625" style="796" customWidth="1"/>
    <col min="2306" max="2306" width="82" style="796" customWidth="1"/>
    <col min="2307" max="2307" width="19.140625" style="796" customWidth="1"/>
    <col min="2308" max="2560" width="9.140625" style="796"/>
    <col min="2561" max="2561" width="8.140625" style="796" customWidth="1"/>
    <col min="2562" max="2562" width="82" style="796" customWidth="1"/>
    <col min="2563" max="2563" width="19.140625" style="796" customWidth="1"/>
    <col min="2564" max="2816" width="9.140625" style="796"/>
    <col min="2817" max="2817" width="8.140625" style="796" customWidth="1"/>
    <col min="2818" max="2818" width="82" style="796" customWidth="1"/>
    <col min="2819" max="2819" width="19.140625" style="796" customWidth="1"/>
    <col min="2820" max="3072" width="9.140625" style="796"/>
    <col min="3073" max="3073" width="8.140625" style="796" customWidth="1"/>
    <col min="3074" max="3074" width="82" style="796" customWidth="1"/>
    <col min="3075" max="3075" width="19.140625" style="796" customWidth="1"/>
    <col min="3076" max="3328" width="9.140625" style="796"/>
    <col min="3329" max="3329" width="8.140625" style="796" customWidth="1"/>
    <col min="3330" max="3330" width="82" style="796" customWidth="1"/>
    <col min="3331" max="3331" width="19.140625" style="796" customWidth="1"/>
    <col min="3332" max="3584" width="9.140625" style="796"/>
    <col min="3585" max="3585" width="8.140625" style="796" customWidth="1"/>
    <col min="3586" max="3586" width="82" style="796" customWidth="1"/>
    <col min="3587" max="3587" width="19.140625" style="796" customWidth="1"/>
    <col min="3588" max="3840" width="9.140625" style="796"/>
    <col min="3841" max="3841" width="8.140625" style="796" customWidth="1"/>
    <col min="3842" max="3842" width="82" style="796" customWidth="1"/>
    <col min="3843" max="3843" width="19.140625" style="796" customWidth="1"/>
    <col min="3844" max="4096" width="9.140625" style="796"/>
    <col min="4097" max="4097" width="8.140625" style="796" customWidth="1"/>
    <col min="4098" max="4098" width="82" style="796" customWidth="1"/>
    <col min="4099" max="4099" width="19.140625" style="796" customWidth="1"/>
    <col min="4100" max="4352" width="9.140625" style="796"/>
    <col min="4353" max="4353" width="8.140625" style="796" customWidth="1"/>
    <col min="4354" max="4354" width="82" style="796" customWidth="1"/>
    <col min="4355" max="4355" width="19.140625" style="796" customWidth="1"/>
    <col min="4356" max="4608" width="9.140625" style="796"/>
    <col min="4609" max="4609" width="8.140625" style="796" customWidth="1"/>
    <col min="4610" max="4610" width="82" style="796" customWidth="1"/>
    <col min="4611" max="4611" width="19.140625" style="796" customWidth="1"/>
    <col min="4612" max="4864" width="9.140625" style="796"/>
    <col min="4865" max="4865" width="8.140625" style="796" customWidth="1"/>
    <col min="4866" max="4866" width="82" style="796" customWidth="1"/>
    <col min="4867" max="4867" width="19.140625" style="796" customWidth="1"/>
    <col min="4868" max="5120" width="9.140625" style="796"/>
    <col min="5121" max="5121" width="8.140625" style="796" customWidth="1"/>
    <col min="5122" max="5122" width="82" style="796" customWidth="1"/>
    <col min="5123" max="5123" width="19.140625" style="796" customWidth="1"/>
    <col min="5124" max="5376" width="9.140625" style="796"/>
    <col min="5377" max="5377" width="8.140625" style="796" customWidth="1"/>
    <col min="5378" max="5378" width="82" style="796" customWidth="1"/>
    <col min="5379" max="5379" width="19.140625" style="796" customWidth="1"/>
    <col min="5380" max="5632" width="9.140625" style="796"/>
    <col min="5633" max="5633" width="8.140625" style="796" customWidth="1"/>
    <col min="5634" max="5634" width="82" style="796" customWidth="1"/>
    <col min="5635" max="5635" width="19.140625" style="796" customWidth="1"/>
    <col min="5636" max="5888" width="9.140625" style="796"/>
    <col min="5889" max="5889" width="8.140625" style="796" customWidth="1"/>
    <col min="5890" max="5890" width="82" style="796" customWidth="1"/>
    <col min="5891" max="5891" width="19.140625" style="796" customWidth="1"/>
    <col min="5892" max="6144" width="9.140625" style="796"/>
    <col min="6145" max="6145" width="8.140625" style="796" customWidth="1"/>
    <col min="6146" max="6146" width="82" style="796" customWidth="1"/>
    <col min="6147" max="6147" width="19.140625" style="796" customWidth="1"/>
    <col min="6148" max="6400" width="9.140625" style="796"/>
    <col min="6401" max="6401" width="8.140625" style="796" customWidth="1"/>
    <col min="6402" max="6402" width="82" style="796" customWidth="1"/>
    <col min="6403" max="6403" width="19.140625" style="796" customWidth="1"/>
    <col min="6404" max="6656" width="9.140625" style="796"/>
    <col min="6657" max="6657" width="8.140625" style="796" customWidth="1"/>
    <col min="6658" max="6658" width="82" style="796" customWidth="1"/>
    <col min="6659" max="6659" width="19.140625" style="796" customWidth="1"/>
    <col min="6660" max="6912" width="9.140625" style="796"/>
    <col min="6913" max="6913" width="8.140625" style="796" customWidth="1"/>
    <col min="6914" max="6914" width="82" style="796" customWidth="1"/>
    <col min="6915" max="6915" width="19.140625" style="796" customWidth="1"/>
    <col min="6916" max="7168" width="9.140625" style="796"/>
    <col min="7169" max="7169" width="8.140625" style="796" customWidth="1"/>
    <col min="7170" max="7170" width="82" style="796" customWidth="1"/>
    <col min="7171" max="7171" width="19.140625" style="796" customWidth="1"/>
    <col min="7172" max="7424" width="9.140625" style="796"/>
    <col min="7425" max="7425" width="8.140625" style="796" customWidth="1"/>
    <col min="7426" max="7426" width="82" style="796" customWidth="1"/>
    <col min="7427" max="7427" width="19.140625" style="796" customWidth="1"/>
    <col min="7428" max="7680" width="9.140625" style="796"/>
    <col min="7681" max="7681" width="8.140625" style="796" customWidth="1"/>
    <col min="7682" max="7682" width="82" style="796" customWidth="1"/>
    <col min="7683" max="7683" width="19.140625" style="796" customWidth="1"/>
    <col min="7684" max="7936" width="9.140625" style="796"/>
    <col min="7937" max="7937" width="8.140625" style="796" customWidth="1"/>
    <col min="7938" max="7938" width="82" style="796" customWidth="1"/>
    <col min="7939" max="7939" width="19.140625" style="796" customWidth="1"/>
    <col min="7940" max="8192" width="9.140625" style="796"/>
    <col min="8193" max="8193" width="8.140625" style="796" customWidth="1"/>
    <col min="8194" max="8194" width="82" style="796" customWidth="1"/>
    <col min="8195" max="8195" width="19.140625" style="796" customWidth="1"/>
    <col min="8196" max="8448" width="9.140625" style="796"/>
    <col min="8449" max="8449" width="8.140625" style="796" customWidth="1"/>
    <col min="8450" max="8450" width="82" style="796" customWidth="1"/>
    <col min="8451" max="8451" width="19.140625" style="796" customWidth="1"/>
    <col min="8452" max="8704" width="9.140625" style="796"/>
    <col min="8705" max="8705" width="8.140625" style="796" customWidth="1"/>
    <col min="8706" max="8706" width="82" style="796" customWidth="1"/>
    <col min="8707" max="8707" width="19.140625" style="796" customWidth="1"/>
    <col min="8708" max="8960" width="9.140625" style="796"/>
    <col min="8961" max="8961" width="8.140625" style="796" customWidth="1"/>
    <col min="8962" max="8962" width="82" style="796" customWidth="1"/>
    <col min="8963" max="8963" width="19.140625" style="796" customWidth="1"/>
    <col min="8964" max="9216" width="9.140625" style="796"/>
    <col min="9217" max="9217" width="8.140625" style="796" customWidth="1"/>
    <col min="9218" max="9218" width="82" style="796" customWidth="1"/>
    <col min="9219" max="9219" width="19.140625" style="796" customWidth="1"/>
    <col min="9220" max="9472" width="9.140625" style="796"/>
    <col min="9473" max="9473" width="8.140625" style="796" customWidth="1"/>
    <col min="9474" max="9474" width="82" style="796" customWidth="1"/>
    <col min="9475" max="9475" width="19.140625" style="796" customWidth="1"/>
    <col min="9476" max="9728" width="9.140625" style="796"/>
    <col min="9729" max="9729" width="8.140625" style="796" customWidth="1"/>
    <col min="9730" max="9730" width="82" style="796" customWidth="1"/>
    <col min="9731" max="9731" width="19.140625" style="796" customWidth="1"/>
    <col min="9732" max="9984" width="9.140625" style="796"/>
    <col min="9985" max="9985" width="8.140625" style="796" customWidth="1"/>
    <col min="9986" max="9986" width="82" style="796" customWidth="1"/>
    <col min="9987" max="9987" width="19.140625" style="796" customWidth="1"/>
    <col min="9988" max="10240" width="9.140625" style="796"/>
    <col min="10241" max="10241" width="8.140625" style="796" customWidth="1"/>
    <col min="10242" max="10242" width="82" style="796" customWidth="1"/>
    <col min="10243" max="10243" width="19.140625" style="796" customWidth="1"/>
    <col min="10244" max="10496" width="9.140625" style="796"/>
    <col min="10497" max="10497" width="8.140625" style="796" customWidth="1"/>
    <col min="10498" max="10498" width="82" style="796" customWidth="1"/>
    <col min="10499" max="10499" width="19.140625" style="796" customWidth="1"/>
    <col min="10500" max="10752" width="9.140625" style="796"/>
    <col min="10753" max="10753" width="8.140625" style="796" customWidth="1"/>
    <col min="10754" max="10754" width="82" style="796" customWidth="1"/>
    <col min="10755" max="10755" width="19.140625" style="796" customWidth="1"/>
    <col min="10756" max="11008" width="9.140625" style="796"/>
    <col min="11009" max="11009" width="8.140625" style="796" customWidth="1"/>
    <col min="11010" max="11010" width="82" style="796" customWidth="1"/>
    <col min="11011" max="11011" width="19.140625" style="796" customWidth="1"/>
    <col min="11012" max="11264" width="9.140625" style="796"/>
    <col min="11265" max="11265" width="8.140625" style="796" customWidth="1"/>
    <col min="11266" max="11266" width="82" style="796" customWidth="1"/>
    <col min="11267" max="11267" width="19.140625" style="796" customWidth="1"/>
    <col min="11268" max="11520" width="9.140625" style="796"/>
    <col min="11521" max="11521" width="8.140625" style="796" customWidth="1"/>
    <col min="11522" max="11522" width="82" style="796" customWidth="1"/>
    <col min="11523" max="11523" width="19.140625" style="796" customWidth="1"/>
    <col min="11524" max="11776" width="9.140625" style="796"/>
    <col min="11777" max="11777" width="8.140625" style="796" customWidth="1"/>
    <col min="11778" max="11778" width="82" style="796" customWidth="1"/>
    <col min="11779" max="11779" width="19.140625" style="796" customWidth="1"/>
    <col min="11780" max="12032" width="9.140625" style="796"/>
    <col min="12033" max="12033" width="8.140625" style="796" customWidth="1"/>
    <col min="12034" max="12034" width="82" style="796" customWidth="1"/>
    <col min="12035" max="12035" width="19.140625" style="796" customWidth="1"/>
    <col min="12036" max="12288" width="9.140625" style="796"/>
    <col min="12289" max="12289" width="8.140625" style="796" customWidth="1"/>
    <col min="12290" max="12290" width="82" style="796" customWidth="1"/>
    <col min="12291" max="12291" width="19.140625" style="796" customWidth="1"/>
    <col min="12292" max="12544" width="9.140625" style="796"/>
    <col min="12545" max="12545" width="8.140625" style="796" customWidth="1"/>
    <col min="12546" max="12546" width="82" style="796" customWidth="1"/>
    <col min="12547" max="12547" width="19.140625" style="796" customWidth="1"/>
    <col min="12548" max="12800" width="9.140625" style="796"/>
    <col min="12801" max="12801" width="8.140625" style="796" customWidth="1"/>
    <col min="12802" max="12802" width="82" style="796" customWidth="1"/>
    <col min="12803" max="12803" width="19.140625" style="796" customWidth="1"/>
    <col min="12804" max="13056" width="9.140625" style="796"/>
    <col min="13057" max="13057" width="8.140625" style="796" customWidth="1"/>
    <col min="13058" max="13058" width="82" style="796" customWidth="1"/>
    <col min="13059" max="13059" width="19.140625" style="796" customWidth="1"/>
    <col min="13060" max="13312" width="9.140625" style="796"/>
    <col min="13313" max="13313" width="8.140625" style="796" customWidth="1"/>
    <col min="13314" max="13314" width="82" style="796" customWidth="1"/>
    <col min="13315" max="13315" width="19.140625" style="796" customWidth="1"/>
    <col min="13316" max="13568" width="9.140625" style="796"/>
    <col min="13569" max="13569" width="8.140625" style="796" customWidth="1"/>
    <col min="13570" max="13570" width="82" style="796" customWidth="1"/>
    <col min="13571" max="13571" width="19.140625" style="796" customWidth="1"/>
    <col min="13572" max="13824" width="9.140625" style="796"/>
    <col min="13825" max="13825" width="8.140625" style="796" customWidth="1"/>
    <col min="13826" max="13826" width="82" style="796" customWidth="1"/>
    <col min="13827" max="13827" width="19.140625" style="796" customWidth="1"/>
    <col min="13828" max="14080" width="9.140625" style="796"/>
    <col min="14081" max="14081" width="8.140625" style="796" customWidth="1"/>
    <col min="14082" max="14082" width="82" style="796" customWidth="1"/>
    <col min="14083" max="14083" width="19.140625" style="796" customWidth="1"/>
    <col min="14084" max="14336" width="9.140625" style="796"/>
    <col min="14337" max="14337" width="8.140625" style="796" customWidth="1"/>
    <col min="14338" max="14338" width="82" style="796" customWidth="1"/>
    <col min="14339" max="14339" width="19.140625" style="796" customWidth="1"/>
    <col min="14340" max="14592" width="9.140625" style="796"/>
    <col min="14593" max="14593" width="8.140625" style="796" customWidth="1"/>
    <col min="14594" max="14594" width="82" style="796" customWidth="1"/>
    <col min="14595" max="14595" width="19.140625" style="796" customWidth="1"/>
    <col min="14596" max="14848" width="9.140625" style="796"/>
    <col min="14849" max="14849" width="8.140625" style="796" customWidth="1"/>
    <col min="14850" max="14850" width="82" style="796" customWidth="1"/>
    <col min="14851" max="14851" width="19.140625" style="796" customWidth="1"/>
    <col min="14852" max="15104" width="9.140625" style="796"/>
    <col min="15105" max="15105" width="8.140625" style="796" customWidth="1"/>
    <col min="15106" max="15106" width="82" style="796" customWidth="1"/>
    <col min="15107" max="15107" width="19.140625" style="796" customWidth="1"/>
    <col min="15108" max="15360" width="9.140625" style="796"/>
    <col min="15361" max="15361" width="8.140625" style="796" customWidth="1"/>
    <col min="15362" max="15362" width="82" style="796" customWidth="1"/>
    <col min="15363" max="15363" width="19.140625" style="796" customWidth="1"/>
    <col min="15364" max="15616" width="9.140625" style="796"/>
    <col min="15617" max="15617" width="8.140625" style="796" customWidth="1"/>
    <col min="15618" max="15618" width="82" style="796" customWidth="1"/>
    <col min="15619" max="15619" width="19.140625" style="796" customWidth="1"/>
    <col min="15620" max="15872" width="9.140625" style="796"/>
    <col min="15873" max="15873" width="8.140625" style="796" customWidth="1"/>
    <col min="15874" max="15874" width="82" style="796" customWidth="1"/>
    <col min="15875" max="15875" width="19.140625" style="796" customWidth="1"/>
    <col min="15876" max="16128" width="9.140625" style="796"/>
    <col min="16129" max="16129" width="8.140625" style="796" customWidth="1"/>
    <col min="16130" max="16130" width="82" style="796" customWidth="1"/>
    <col min="16131" max="16131" width="19.140625" style="796" customWidth="1"/>
    <col min="16132" max="16384" width="9.140625" style="796"/>
  </cols>
  <sheetData>
    <row r="1" spans="1:4" ht="15.75" x14ac:dyDescent="0.25">
      <c r="A1" s="830" t="s">
        <v>1773</v>
      </c>
      <c r="B1" s="830"/>
      <c r="C1" s="830"/>
    </row>
    <row r="2" spans="1:4" ht="42.75" customHeight="1" x14ac:dyDescent="0.25">
      <c r="A2" s="830"/>
      <c r="B2" s="830"/>
      <c r="C2" s="830"/>
    </row>
    <row r="3" spans="1:4" ht="15.75" x14ac:dyDescent="0.25">
      <c r="A3" s="1045" t="s">
        <v>1216</v>
      </c>
      <c r="B3" s="1045"/>
      <c r="C3" s="1045"/>
    </row>
    <row r="4" spans="1:4" ht="15.75" x14ac:dyDescent="0.25">
      <c r="A4" s="1045" t="s">
        <v>1742</v>
      </c>
      <c r="B4" s="1045"/>
      <c r="C4" s="1045"/>
    </row>
    <row r="5" spans="1:4" ht="27" customHeight="1" x14ac:dyDescent="0.2"/>
    <row r="6" spans="1:4" ht="16.5" customHeight="1" x14ac:dyDescent="0.2">
      <c r="A6" s="1046" t="s">
        <v>1594</v>
      </c>
      <c r="B6" s="1047"/>
      <c r="C6" s="1047"/>
    </row>
    <row r="7" spans="1:4" ht="14.25" customHeight="1" x14ac:dyDescent="0.25">
      <c r="A7" s="1045" t="s">
        <v>1606</v>
      </c>
      <c r="B7" s="1045"/>
      <c r="C7" s="1045"/>
    </row>
    <row r="8" spans="1:4" ht="34.5" customHeight="1" x14ac:dyDescent="0.2">
      <c r="A8" s="831"/>
      <c r="B8" s="832"/>
      <c r="C8" s="833" t="s">
        <v>1261</v>
      </c>
    </row>
    <row r="9" spans="1:4" ht="24.95" customHeight="1" x14ac:dyDescent="0.2">
      <c r="A9" s="834" t="s">
        <v>1581</v>
      </c>
      <c r="B9" s="835" t="s">
        <v>1228</v>
      </c>
      <c r="C9" s="835" t="s">
        <v>1595</v>
      </c>
    </row>
    <row r="10" spans="1:4" ht="24.95" customHeight="1" x14ac:dyDescent="0.2">
      <c r="A10" s="836">
        <v>1</v>
      </c>
      <c r="B10" s="837" t="s">
        <v>1596</v>
      </c>
      <c r="C10" s="838">
        <v>476270</v>
      </c>
      <c r="D10" s="829"/>
    </row>
    <row r="11" spans="1:4" ht="24.95" customHeight="1" x14ac:dyDescent="0.2">
      <c r="A11" s="836">
        <v>2</v>
      </c>
      <c r="B11" s="837" t="s">
        <v>1597</v>
      </c>
      <c r="C11" s="838">
        <v>91560737</v>
      </c>
      <c r="D11" s="829"/>
    </row>
    <row r="12" spans="1:4" ht="24.95" customHeight="1" x14ac:dyDescent="0.2">
      <c r="A12" s="839">
        <v>3</v>
      </c>
      <c r="B12" s="840" t="s">
        <v>1598</v>
      </c>
      <c r="C12" s="841">
        <f>C10-C11</f>
        <v>-91084467</v>
      </c>
      <c r="D12" s="829"/>
    </row>
    <row r="13" spans="1:4" ht="24.95" customHeight="1" x14ac:dyDescent="0.2">
      <c r="A13" s="836">
        <v>4</v>
      </c>
      <c r="B13" s="837" t="s">
        <v>1599</v>
      </c>
      <c r="C13" s="838">
        <v>94233246</v>
      </c>
      <c r="D13" s="829"/>
    </row>
    <row r="14" spans="1:4" ht="24.95" customHeight="1" x14ac:dyDescent="0.2">
      <c r="A14" s="836">
        <v>6</v>
      </c>
      <c r="B14" s="837" t="s">
        <v>1601</v>
      </c>
      <c r="C14" s="838">
        <f>C13</f>
        <v>94233246</v>
      </c>
      <c r="D14" s="829"/>
    </row>
    <row r="15" spans="1:4" ht="24.95" customHeight="1" x14ac:dyDescent="0.2">
      <c r="A15" s="839">
        <v>7</v>
      </c>
      <c r="B15" s="840" t="s">
        <v>1602</v>
      </c>
      <c r="C15" s="841">
        <f>C12+C14</f>
        <v>3148779</v>
      </c>
      <c r="D15" s="829"/>
    </row>
    <row r="16" spans="1:4" ht="24.95" customHeight="1" x14ac:dyDescent="0.2">
      <c r="A16" s="839">
        <v>15</v>
      </c>
      <c r="B16" s="840" t="s">
        <v>1603</v>
      </c>
      <c r="C16" s="841">
        <f>C15</f>
        <v>3148779</v>
      </c>
      <c r="D16" s="829"/>
    </row>
    <row r="17" spans="1:4" ht="24.95" customHeight="1" x14ac:dyDescent="0.2">
      <c r="A17" s="839">
        <v>16</v>
      </c>
      <c r="B17" s="840" t="s">
        <v>1604</v>
      </c>
      <c r="C17" s="841">
        <v>1450961</v>
      </c>
      <c r="D17" s="829"/>
    </row>
    <row r="18" spans="1:4" ht="21.75" customHeight="1" x14ac:dyDescent="0.2">
      <c r="A18" s="839">
        <v>17</v>
      </c>
      <c r="B18" s="840" t="s">
        <v>1732</v>
      </c>
      <c r="C18" s="841">
        <v>1697818</v>
      </c>
    </row>
  </sheetData>
  <mergeCells count="4">
    <mergeCell ref="A3:C3"/>
    <mergeCell ref="A4:C4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13CC-9A96-45DF-A31D-2361EF8FF2EC}">
  <dimension ref="A1:C19"/>
  <sheetViews>
    <sheetView workbookViewId="0"/>
  </sheetViews>
  <sheetFormatPr defaultRowHeight="12.75" x14ac:dyDescent="0.2"/>
  <cols>
    <col min="1" max="1" width="8.140625" customWidth="1"/>
    <col min="2" max="2" width="69.7109375" customWidth="1"/>
    <col min="3" max="3" width="19.140625" customWidth="1"/>
  </cols>
  <sheetData>
    <row r="1" spans="1:3" ht="15.75" x14ac:dyDescent="0.25">
      <c r="A1" s="830" t="s">
        <v>1774</v>
      </c>
      <c r="B1" s="830"/>
      <c r="C1" s="830"/>
    </row>
    <row r="2" spans="1:3" ht="15.75" x14ac:dyDescent="0.25">
      <c r="A2" s="830"/>
      <c r="B2" s="830"/>
      <c r="C2" s="830"/>
    </row>
    <row r="3" spans="1:3" ht="15.75" x14ac:dyDescent="0.25">
      <c r="A3" s="1045" t="s">
        <v>1216</v>
      </c>
      <c r="B3" s="1045"/>
      <c r="C3" s="1045"/>
    </row>
    <row r="4" spans="1:3" ht="15.75" x14ac:dyDescent="0.25">
      <c r="A4" s="1045" t="s">
        <v>1742</v>
      </c>
      <c r="B4" s="1045"/>
      <c r="C4" s="1045"/>
    </row>
    <row r="5" spans="1:3" x14ac:dyDescent="0.2">
      <c r="A5" s="796"/>
      <c r="B5" s="796"/>
      <c r="C5" s="796"/>
    </row>
    <row r="6" spans="1:3" x14ac:dyDescent="0.2">
      <c r="A6" s="1046" t="s">
        <v>1594</v>
      </c>
      <c r="B6" s="1047"/>
      <c r="C6" s="1047"/>
    </row>
    <row r="7" spans="1:3" ht="15.75" x14ac:dyDescent="0.25">
      <c r="A7" s="1045" t="s">
        <v>1607</v>
      </c>
      <c r="B7" s="1045"/>
      <c r="C7" s="1045"/>
    </row>
    <row r="8" spans="1:3" ht="15.75" x14ac:dyDescent="0.2">
      <c r="A8" s="831"/>
      <c r="B8" s="832"/>
      <c r="C8" s="833" t="s">
        <v>1261</v>
      </c>
    </row>
    <row r="9" spans="1:3" ht="24.95" customHeight="1" x14ac:dyDescent="0.2">
      <c r="A9" s="834" t="s">
        <v>1581</v>
      </c>
      <c r="B9" s="835" t="s">
        <v>1228</v>
      </c>
      <c r="C9" s="835" t="s">
        <v>1595</v>
      </c>
    </row>
    <row r="10" spans="1:3" ht="24.95" customHeight="1" x14ac:dyDescent="0.2">
      <c r="A10" s="836">
        <v>1</v>
      </c>
      <c r="B10" s="837" t="s">
        <v>1596</v>
      </c>
      <c r="C10" s="838">
        <f>'15 önk.maradv.'!C10+'16 PH.maradv.'!C10+'17 Ovi.maradv.'!C10+'18 Művház.maradv.'!C10</f>
        <v>1403114469</v>
      </c>
    </row>
    <row r="11" spans="1:3" ht="24.95" customHeight="1" x14ac:dyDescent="0.2">
      <c r="A11" s="836">
        <v>2</v>
      </c>
      <c r="B11" s="837" t="s">
        <v>1597</v>
      </c>
      <c r="C11" s="838">
        <f>'15 önk.maradv.'!C11+'16 PH.maradv.'!C11+'17 Ovi.maradv.'!C11+'18 Művház.maradv.'!C11</f>
        <v>1539232973</v>
      </c>
    </row>
    <row r="12" spans="1:3" ht="24.95" customHeight="1" x14ac:dyDescent="0.2">
      <c r="A12" s="839">
        <v>3</v>
      </c>
      <c r="B12" s="840" t="s">
        <v>1598</v>
      </c>
      <c r="C12" s="841">
        <f>'16 PH.maradv.'!C12+'17 Ovi.maradv.'!C12+'18 Művház.maradv.'!C12</f>
        <v>-566929206</v>
      </c>
    </row>
    <row r="13" spans="1:3" ht="24.95" customHeight="1" x14ac:dyDescent="0.2">
      <c r="A13" s="836">
        <v>4</v>
      </c>
      <c r="B13" s="837" t="s">
        <v>1599</v>
      </c>
      <c r="C13" s="838">
        <f>'15 önk.maradv.'!C13+'16 PH.maradv.'!C13+'17 Ovi.maradv.'!C13+'18 Művház.maradv.'!C13</f>
        <v>1509195791</v>
      </c>
    </row>
    <row r="14" spans="1:3" ht="24.95" customHeight="1" x14ac:dyDescent="0.2">
      <c r="A14" s="836">
        <v>5</v>
      </c>
      <c r="B14" s="837" t="s">
        <v>1600</v>
      </c>
      <c r="C14" s="838">
        <f>'15 önk.maradv.'!C14</f>
        <v>575275911</v>
      </c>
    </row>
    <row r="15" spans="1:3" ht="24.95" customHeight="1" x14ac:dyDescent="0.2">
      <c r="A15" s="839">
        <v>6</v>
      </c>
      <c r="B15" s="840" t="s">
        <v>1601</v>
      </c>
      <c r="C15" s="841">
        <f>'15 önk.maradv.'!C15+'16 PH.maradv.'!C14+'17 Ovi.maradv.'!C14+'18 Művház.maradv.'!C14</f>
        <v>933919880</v>
      </c>
    </row>
    <row r="16" spans="1:3" ht="24.95" customHeight="1" x14ac:dyDescent="0.2">
      <c r="A16" s="839">
        <v>7</v>
      </c>
      <c r="B16" s="840" t="s">
        <v>1602</v>
      </c>
      <c r="C16" s="841">
        <f>'15 önk.maradv.'!C16+'16 PH.maradv.'!C15+'17 Ovi.maradv.'!C15+'18 Művház.maradv.'!C15</f>
        <v>797801376</v>
      </c>
    </row>
    <row r="17" spans="1:3" ht="24.95" customHeight="1" x14ac:dyDescent="0.2">
      <c r="A17" s="839">
        <v>15</v>
      </c>
      <c r="B17" s="840" t="s">
        <v>1603</v>
      </c>
      <c r="C17" s="841">
        <f>'15 önk.maradv.'!C17+'16 PH.maradv.'!C16+'17 Ovi.maradv.'!C16+'18 Művház.maradv.'!C16</f>
        <v>797801376</v>
      </c>
    </row>
    <row r="18" spans="1:3" ht="24.95" customHeight="1" x14ac:dyDescent="0.2">
      <c r="A18" s="839">
        <v>16</v>
      </c>
      <c r="B18" s="840" t="s">
        <v>1604</v>
      </c>
      <c r="C18" s="841">
        <f>'15 önk.maradv.'!C18+'16 PH.maradv.'!C17+'17 Ovi.maradv.'!C17+'18 Művház.maradv.'!C17</f>
        <v>796103558</v>
      </c>
    </row>
    <row r="19" spans="1:3" ht="24.95" customHeight="1" x14ac:dyDescent="0.2">
      <c r="A19" s="842">
        <v>17</v>
      </c>
      <c r="B19" s="322" t="s">
        <v>1605</v>
      </c>
      <c r="C19" s="841">
        <f>'15 önk.maradv.'!C19+'16 PH.maradv.'!C18+'17 Ovi.maradv.'!C18+'18 Művház.maradv.'!C18</f>
        <v>1697818</v>
      </c>
    </row>
  </sheetData>
  <mergeCells count="4">
    <mergeCell ref="A3:C3"/>
    <mergeCell ref="A4:C4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74"/>
  <sheetViews>
    <sheetView view="pageBreakPreview" zoomScaleSheetLayoutView="100" workbookViewId="0">
      <selection sqref="A1:N1"/>
    </sheetView>
  </sheetViews>
  <sheetFormatPr defaultRowHeight="12.75" x14ac:dyDescent="0.2"/>
  <cols>
    <col min="1" max="1" width="66.7109375" style="282" customWidth="1"/>
    <col min="2" max="2" width="14.85546875" style="282" customWidth="1"/>
    <col min="3" max="3" width="14.28515625" style="282" customWidth="1"/>
    <col min="4" max="4" width="13" style="282" customWidth="1"/>
    <col min="5" max="5" width="10.140625" style="282" customWidth="1"/>
    <col min="6" max="6" width="14.85546875" style="282" customWidth="1"/>
    <col min="7" max="7" width="14.28515625" style="282" customWidth="1"/>
    <col min="8" max="8" width="13" style="283" customWidth="1"/>
    <col min="9" max="9" width="10.140625" style="283" customWidth="1"/>
    <col min="10" max="10" width="12.85546875" style="283" bestFit="1" customWidth="1"/>
    <col min="11" max="11" width="9.140625" style="283"/>
    <col min="12" max="12" width="9.85546875" style="283" bestFit="1" customWidth="1"/>
    <col min="13" max="16384" width="9.140625" style="283"/>
  </cols>
  <sheetData>
    <row r="1" spans="1:14" x14ac:dyDescent="0.2">
      <c r="A1" s="1" t="s">
        <v>1758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1005" t="s">
        <v>1215</v>
      </c>
      <c r="B2" s="1005"/>
      <c r="C2" s="1005"/>
      <c r="D2" s="1005"/>
      <c r="E2" s="1005"/>
      <c r="F2" s="1005"/>
      <c r="G2" s="1005"/>
      <c r="H2" s="1005"/>
      <c r="I2" s="1005"/>
    </row>
    <row r="3" spans="1:14" ht="15.75" x14ac:dyDescent="0.25">
      <c r="A3" s="1005" t="s">
        <v>1743</v>
      </c>
      <c r="B3" s="1005"/>
      <c r="C3" s="1005"/>
      <c r="D3" s="1005"/>
      <c r="E3" s="1005"/>
      <c r="F3" s="1005"/>
      <c r="G3" s="1005"/>
      <c r="H3" s="1005"/>
      <c r="I3" s="1005"/>
    </row>
    <row r="4" spans="1:14" ht="14.25" x14ac:dyDescent="0.2">
      <c r="A4" s="1006"/>
      <c r="B4" s="1006"/>
      <c r="C4" s="1006"/>
      <c r="D4" s="1006"/>
      <c r="E4" s="1006"/>
      <c r="F4" s="1006"/>
      <c r="G4" s="1006"/>
      <c r="H4" s="1006"/>
      <c r="I4" s="1006"/>
    </row>
    <row r="5" spans="1:14" ht="13.5" thickBot="1" x14ac:dyDescent="0.25"/>
    <row r="6" spans="1:14" x14ac:dyDescent="0.2">
      <c r="A6" s="1009" t="s">
        <v>1356</v>
      </c>
      <c r="B6" s="1011" t="s">
        <v>1431</v>
      </c>
      <c r="C6" s="1008" t="s">
        <v>1340</v>
      </c>
      <c r="D6" s="1008" t="s">
        <v>1340</v>
      </c>
      <c r="E6" s="1012" t="s">
        <v>1340</v>
      </c>
      <c r="F6" s="1007" t="s">
        <v>1432</v>
      </c>
      <c r="G6" s="1008" t="s">
        <v>1340</v>
      </c>
      <c r="H6" s="1008" t="s">
        <v>1340</v>
      </c>
      <c r="I6" s="1008" t="s">
        <v>1340</v>
      </c>
      <c r="J6" s="1003" t="s">
        <v>1571</v>
      </c>
      <c r="K6" s="1004"/>
    </row>
    <row r="7" spans="1:14" ht="25.5" x14ac:dyDescent="0.2">
      <c r="A7" s="1010"/>
      <c r="B7" s="284" t="s">
        <v>1241</v>
      </c>
      <c r="C7" s="285" t="s">
        <v>1339</v>
      </c>
      <c r="D7" s="285" t="s">
        <v>1338</v>
      </c>
      <c r="E7" s="286" t="s">
        <v>1337</v>
      </c>
      <c r="F7" s="417" t="s">
        <v>1241</v>
      </c>
      <c r="G7" s="285" t="s">
        <v>1339</v>
      </c>
      <c r="H7" s="285" t="s">
        <v>1338</v>
      </c>
      <c r="I7" s="864" t="s">
        <v>1337</v>
      </c>
      <c r="J7" s="856" t="s">
        <v>1261</v>
      </c>
      <c r="K7" s="857" t="s">
        <v>1705</v>
      </c>
    </row>
    <row r="8" spans="1:14" ht="23.25" customHeight="1" x14ac:dyDescent="0.2">
      <c r="A8" s="287" t="s">
        <v>1336</v>
      </c>
      <c r="B8" s="288">
        <f>SUM(B9:B11)+B14</f>
        <v>1085404446</v>
      </c>
      <c r="C8" s="288">
        <f>SUM(C9:C11)+C14</f>
        <v>1085404446</v>
      </c>
      <c r="D8" s="288">
        <f t="shared" ref="D8:E8" si="0">SUM(D9:D14)</f>
        <v>0</v>
      </c>
      <c r="E8" s="419">
        <f t="shared" si="0"/>
        <v>0</v>
      </c>
      <c r="F8" s="418">
        <f>SUM(F9:F11)+F14</f>
        <v>1306491658</v>
      </c>
      <c r="G8" s="288">
        <f>SUM(G9:G11)+G14</f>
        <v>1306491658</v>
      </c>
      <c r="H8" s="288">
        <f t="shared" ref="H8:I8" si="1">SUM(H9:H14)</f>
        <v>0</v>
      </c>
      <c r="I8" s="858">
        <f t="shared" si="1"/>
        <v>0</v>
      </c>
      <c r="J8" s="418">
        <f>SUM(J9:J11)+J14</f>
        <v>1306631551</v>
      </c>
      <c r="K8" s="867">
        <f>J8/F8</f>
        <v>1.0001070753105412</v>
      </c>
    </row>
    <row r="9" spans="1:14" x14ac:dyDescent="0.2">
      <c r="A9" s="204" t="s">
        <v>1355</v>
      </c>
      <c r="B9" s="289">
        <f>SUM(C9,E9)</f>
        <v>162169889</v>
      </c>
      <c r="C9" s="289">
        <f>'3 ÖNKORM'!C9+'4 PH'!C9+'5 OVI'!C9+'6 KÖZMŰV'!C10</f>
        <v>162169889</v>
      </c>
      <c r="D9" s="289">
        <v>0</v>
      </c>
      <c r="E9" s="421">
        <v>0</v>
      </c>
      <c r="F9" s="420">
        <f>SUM(G9,I9)</f>
        <v>121456603</v>
      </c>
      <c r="G9" s="289">
        <f>'3 ÖNKORM'!G9+'4 PH'!G9+'5 OVI'!G9+'6 KÖZMŰV'!G10</f>
        <v>121456603</v>
      </c>
      <c r="H9" s="289">
        <v>0</v>
      </c>
      <c r="I9" s="874">
        <v>0</v>
      </c>
      <c r="J9" s="427">
        <f>'3 ÖNKORM'!J9+'4 PH'!J9+'5 OVI'!J9+'6 KÖZMŰV'!J10</f>
        <v>121596516</v>
      </c>
      <c r="K9" s="865">
        <f t="shared" ref="K9:K28" si="2">J9/F9</f>
        <v>1.0011519587782314</v>
      </c>
    </row>
    <row r="10" spans="1:14" x14ac:dyDescent="0.2">
      <c r="A10" s="204" t="s">
        <v>1354</v>
      </c>
      <c r="B10" s="289">
        <f t="shared" ref="B10:B14" si="3">SUM(C10,E10)</f>
        <v>619200000</v>
      </c>
      <c r="C10" s="289">
        <f>'3 ÖNKORM'!C10+'4 PH'!C10+'5 OVI'!C10+'6 KÖZMŰV'!C11</f>
        <v>619200000</v>
      </c>
      <c r="D10" s="289">
        <v>0</v>
      </c>
      <c r="E10" s="421">
        <v>0</v>
      </c>
      <c r="F10" s="420">
        <f t="shared" ref="F10:F14" si="4">SUM(G10,I10)</f>
        <v>827431303</v>
      </c>
      <c r="G10" s="289">
        <f>'3 ÖNKORM'!G10+'4 PH'!G10+'5 OVI'!G10+'6 KÖZMŰV'!G11</f>
        <v>827431303</v>
      </c>
      <c r="H10" s="289">
        <v>0</v>
      </c>
      <c r="I10" s="874">
        <v>0</v>
      </c>
      <c r="J10" s="427">
        <f>'3 ÖNKORM'!J10+'4 PH'!J10+'5 OVI'!J10+'6 KÖZMŰV'!J11</f>
        <v>827431303</v>
      </c>
      <c r="K10" s="865">
        <f t="shared" si="2"/>
        <v>1</v>
      </c>
    </row>
    <row r="11" spans="1:14" x14ac:dyDescent="0.2">
      <c r="A11" s="204" t="s">
        <v>1353</v>
      </c>
      <c r="B11" s="289">
        <f t="shared" si="3"/>
        <v>304034557</v>
      </c>
      <c r="C11" s="289">
        <f>'3 ÖNKORM'!C11+'4 PH'!C11+'5 OVI'!C11+'6 KÖZMŰV'!C12</f>
        <v>304034557</v>
      </c>
      <c r="D11" s="289">
        <v>0</v>
      </c>
      <c r="E11" s="421">
        <v>0</v>
      </c>
      <c r="F11" s="420">
        <f t="shared" si="4"/>
        <v>357506648</v>
      </c>
      <c r="G11" s="289">
        <f>'3 ÖNKORM'!G11+'4 PH'!G11+'5 OVI'!G11+'6 KÖZMŰV'!G12</f>
        <v>357506648</v>
      </c>
      <c r="H11" s="289">
        <v>0</v>
      </c>
      <c r="I11" s="874">
        <v>0</v>
      </c>
      <c r="J11" s="427">
        <f>'3 ÖNKORM'!J11+'4 PH'!J11+'5 OVI'!J11+'6 KÖZMŰV'!J12</f>
        <v>357506628</v>
      </c>
      <c r="K11" s="865">
        <f t="shared" si="2"/>
        <v>0.99999994405698434</v>
      </c>
    </row>
    <row r="12" spans="1:14" x14ac:dyDescent="0.2">
      <c r="A12" s="206" t="s">
        <v>1352</v>
      </c>
      <c r="B12" s="289">
        <f t="shared" si="3"/>
        <v>281595057</v>
      </c>
      <c r="C12" s="289">
        <f>'3 ÖNKORM'!C12+'4 PH'!C12+'5 OVI'!C12+'6 KÖZMŰV'!C13</f>
        <v>281595057</v>
      </c>
      <c r="D12" s="291">
        <v>0</v>
      </c>
      <c r="E12" s="421">
        <v>0</v>
      </c>
      <c r="F12" s="420">
        <f t="shared" si="4"/>
        <v>331084423</v>
      </c>
      <c r="G12" s="289">
        <f>'3 ÖNKORM'!G12+'4 PH'!G12+'5 OVI'!G12+'6 KÖZMŰV'!G13</f>
        <v>331084423</v>
      </c>
      <c r="H12" s="291">
        <v>0</v>
      </c>
      <c r="I12" s="874">
        <v>0</v>
      </c>
      <c r="J12" s="427">
        <f>'3 ÖNKORM'!J12+'4 PH'!J12+'5 OVI'!J12+'6 KÖZMŰV'!J13</f>
        <v>331084423</v>
      </c>
      <c r="K12" s="865">
        <f t="shared" si="2"/>
        <v>1</v>
      </c>
    </row>
    <row r="13" spans="1:14" x14ac:dyDescent="0.2">
      <c r="A13" s="206" t="s">
        <v>1317</v>
      </c>
      <c r="B13" s="289">
        <f t="shared" si="3"/>
        <v>22439500</v>
      </c>
      <c r="C13" s="289">
        <f>'3 ÖNKORM'!C13+'4 PH'!C13+'5 OVI'!C13+'6 KÖZMŰV'!C14</f>
        <v>22439500</v>
      </c>
      <c r="D13" s="291">
        <v>0</v>
      </c>
      <c r="E13" s="421">
        <v>0</v>
      </c>
      <c r="F13" s="420">
        <f>SUM(G13,I13)</f>
        <v>25061949</v>
      </c>
      <c r="G13" s="289">
        <f>'3 ÖNKORM'!G13+'4 PH'!G13+'5 OVI'!G13+'6 KÖZMŰV'!G14</f>
        <v>25061949</v>
      </c>
      <c r="H13" s="291">
        <v>0</v>
      </c>
      <c r="I13" s="874">
        <v>0</v>
      </c>
      <c r="J13" s="427">
        <f>'3 ÖNKORM'!J13+'4 PH'!J13+'5 OVI'!J13+'6 KÖZMŰV'!J14</f>
        <v>25061929</v>
      </c>
      <c r="K13" s="865">
        <f t="shared" si="2"/>
        <v>0.99999920197746794</v>
      </c>
    </row>
    <row r="14" spans="1:14" x14ac:dyDescent="0.2">
      <c r="A14" s="204" t="s">
        <v>1351</v>
      </c>
      <c r="B14" s="289">
        <f t="shared" si="3"/>
        <v>0</v>
      </c>
      <c r="C14" s="289">
        <f>'3 ÖNKORM'!C14+'4 PH'!C14+'5 OVI'!C14+'6 KÖZMŰV'!C15</f>
        <v>0</v>
      </c>
      <c r="D14" s="289">
        <v>0</v>
      </c>
      <c r="E14" s="421">
        <v>0</v>
      </c>
      <c r="F14" s="420">
        <f t="shared" si="4"/>
        <v>97104</v>
      </c>
      <c r="G14" s="289">
        <f>'3 ÖNKORM'!G14+'4 PH'!G14+'5 OVI'!G14+'6 KÖZMŰV'!G15</f>
        <v>97104</v>
      </c>
      <c r="H14" s="289">
        <v>0</v>
      </c>
      <c r="I14" s="874">
        <v>0</v>
      </c>
      <c r="J14" s="427">
        <f>'3 ÖNKORM'!J14+'4 PH'!J14+'5 OVI'!J14+'6 KÖZMŰV'!J15</f>
        <v>97104</v>
      </c>
      <c r="K14" s="865">
        <f t="shared" si="2"/>
        <v>1</v>
      </c>
    </row>
    <row r="15" spans="1:14" ht="13.5" x14ac:dyDescent="0.25">
      <c r="A15" s="204"/>
      <c r="B15" s="293"/>
      <c r="C15" s="291"/>
      <c r="D15" s="291"/>
      <c r="E15" s="294"/>
      <c r="F15" s="422"/>
      <c r="G15" s="291"/>
      <c r="H15" s="291"/>
      <c r="I15" s="859"/>
      <c r="J15" s="877"/>
      <c r="K15" s="865"/>
    </row>
    <row r="16" spans="1:14" ht="13.5" thickBot="1" x14ac:dyDescent="0.25">
      <c r="A16" s="205"/>
      <c r="B16" s="295"/>
      <c r="C16" s="296"/>
      <c r="D16" s="296"/>
      <c r="E16" s="297"/>
      <c r="F16" s="423"/>
      <c r="G16" s="296"/>
      <c r="H16" s="296"/>
      <c r="I16" s="860"/>
      <c r="J16" s="990"/>
      <c r="K16" s="991"/>
    </row>
    <row r="17" spans="1:11" s="316" customFormat="1" ht="24" customHeight="1" thickTop="1" x14ac:dyDescent="0.2">
      <c r="A17" s="298" t="s">
        <v>1328</v>
      </c>
      <c r="B17" s="299">
        <f>SUM(B18:B20)</f>
        <v>27717000</v>
      </c>
      <c r="C17" s="299">
        <f t="shared" ref="C17:E17" si="5">SUM(C18:C20)</f>
        <v>27717000</v>
      </c>
      <c r="D17" s="299">
        <f t="shared" si="5"/>
        <v>0</v>
      </c>
      <c r="E17" s="425">
        <f t="shared" si="5"/>
        <v>0</v>
      </c>
      <c r="F17" s="424">
        <f>SUM(F18:F20)</f>
        <v>96482918</v>
      </c>
      <c r="G17" s="299">
        <f t="shared" ref="G17:J17" si="6">SUM(G18:G20)</f>
        <v>96482918</v>
      </c>
      <c r="H17" s="299">
        <f t="shared" si="6"/>
        <v>0</v>
      </c>
      <c r="I17" s="861">
        <f t="shared" si="6"/>
        <v>0</v>
      </c>
      <c r="J17" s="424">
        <f t="shared" si="6"/>
        <v>96482918</v>
      </c>
      <c r="K17" s="989">
        <f t="shared" si="2"/>
        <v>1</v>
      </c>
    </row>
    <row r="18" spans="1:11" x14ac:dyDescent="0.2">
      <c r="A18" s="204" t="s">
        <v>1350</v>
      </c>
      <c r="B18" s="289">
        <f t="shared" ref="B18:B20" si="7">SUM(C18,E18)</f>
        <v>0</v>
      </c>
      <c r="C18" s="289">
        <f>'3 ÖNKORM'!C18+'4 PH'!C18+'5 OVI'!C18+'6 KÖZMŰV'!C19</f>
        <v>0</v>
      </c>
      <c r="D18" s="289">
        <v>0</v>
      </c>
      <c r="E18" s="421">
        <v>0</v>
      </c>
      <c r="F18" s="420">
        <f t="shared" ref="F18:F20" si="8">SUM(G18,I18)</f>
        <v>19323827</v>
      </c>
      <c r="G18" s="289">
        <f>'3 ÖNKORM'!G18+'4 PH'!G18+'5 OVI'!G18+'6 KÖZMŰV'!G19</f>
        <v>19323827</v>
      </c>
      <c r="H18" s="289">
        <v>0</v>
      </c>
      <c r="I18" s="874">
        <v>0</v>
      </c>
      <c r="J18" s="427">
        <f>'3 ÖNKORM'!J18+'4 PH'!J18+'5 OVI'!J18+'6 KÖZMŰV'!J19</f>
        <v>19323827</v>
      </c>
      <c r="K18" s="865">
        <f t="shared" si="2"/>
        <v>1</v>
      </c>
    </row>
    <row r="19" spans="1:11" x14ac:dyDescent="0.2">
      <c r="A19" s="204" t="s">
        <v>1349</v>
      </c>
      <c r="B19" s="289">
        <f t="shared" si="7"/>
        <v>27717000</v>
      </c>
      <c r="C19" s="289">
        <f>'3 ÖNKORM'!C19+'4 PH'!C19+'5 OVI'!C19+'6 KÖZMŰV'!C20</f>
        <v>27717000</v>
      </c>
      <c r="D19" s="289">
        <v>0</v>
      </c>
      <c r="E19" s="421">
        <v>0</v>
      </c>
      <c r="F19" s="420">
        <f t="shared" si="8"/>
        <v>75159091</v>
      </c>
      <c r="G19" s="289">
        <f>'3 ÖNKORM'!G19+'4 PH'!G19+'5 OVI'!G19+'6 KÖZMŰV'!G20</f>
        <v>75159091</v>
      </c>
      <c r="H19" s="289">
        <v>0</v>
      </c>
      <c r="I19" s="874">
        <v>0</v>
      </c>
      <c r="J19" s="427">
        <f>'3 ÖNKORM'!J19+'4 PH'!J19+'5 OVI'!J19+'6 KÖZMŰV'!J20</f>
        <v>75159091</v>
      </c>
      <c r="K19" s="865">
        <f t="shared" si="2"/>
        <v>1</v>
      </c>
    </row>
    <row r="20" spans="1:11" x14ac:dyDescent="0.2">
      <c r="A20" s="204" t="s">
        <v>1348</v>
      </c>
      <c r="B20" s="289">
        <f t="shared" si="7"/>
        <v>0</v>
      </c>
      <c r="C20" s="289">
        <f>'3 ÖNKORM'!C20+'4 PH'!C20+'5 OVI'!C20+'6 KÖZMŰV'!C21</f>
        <v>0</v>
      </c>
      <c r="D20" s="289">
        <v>0</v>
      </c>
      <c r="E20" s="421">
        <v>0</v>
      </c>
      <c r="F20" s="420">
        <f t="shared" si="8"/>
        <v>2000000</v>
      </c>
      <c r="G20" s="289">
        <f>'3 ÖNKORM'!G20+'4 PH'!G20+'5 OVI'!G20+'6 KÖZMŰV'!G21</f>
        <v>2000000</v>
      </c>
      <c r="H20" s="289">
        <v>0</v>
      </c>
      <c r="I20" s="874">
        <v>0</v>
      </c>
      <c r="J20" s="427">
        <f>'3 ÖNKORM'!J20+'4 PH'!J20+'5 OVI'!J20+'6 KÖZMŰV'!J21</f>
        <v>2000000</v>
      </c>
      <c r="K20" s="865">
        <f t="shared" si="2"/>
        <v>1</v>
      </c>
    </row>
    <row r="21" spans="1:11" ht="13.5" x14ac:dyDescent="0.25">
      <c r="A21" s="204"/>
      <c r="B21" s="293"/>
      <c r="C21" s="291"/>
      <c r="D21" s="291"/>
      <c r="E21" s="294"/>
      <c r="F21" s="422"/>
      <c r="G21" s="291"/>
      <c r="H21" s="291"/>
      <c r="I21" s="859"/>
      <c r="J21" s="877"/>
      <c r="K21" s="865"/>
    </row>
    <row r="22" spans="1:11" ht="14.25" thickBot="1" x14ac:dyDescent="0.3">
      <c r="A22" s="437" t="s">
        <v>1347</v>
      </c>
      <c r="B22" s="438">
        <f>B8+B17</f>
        <v>1113121446</v>
      </c>
      <c r="C22" s="438">
        <f t="shared" ref="C22:E22" si="9">C8+C17</f>
        <v>1113121446</v>
      </c>
      <c r="D22" s="438">
        <f t="shared" si="9"/>
        <v>0</v>
      </c>
      <c r="E22" s="440">
        <f t="shared" si="9"/>
        <v>0</v>
      </c>
      <c r="F22" s="439">
        <f>F8+F17</f>
        <v>1402974576</v>
      </c>
      <c r="G22" s="438">
        <f t="shared" ref="G22:J22" si="10">G8+G17</f>
        <v>1402974576</v>
      </c>
      <c r="H22" s="438">
        <f t="shared" si="10"/>
        <v>0</v>
      </c>
      <c r="I22" s="868">
        <f t="shared" si="10"/>
        <v>0</v>
      </c>
      <c r="J22" s="439">
        <f t="shared" si="10"/>
        <v>1403114469</v>
      </c>
      <c r="K22" s="994">
        <f t="shared" si="2"/>
        <v>1.0000997117142343</v>
      </c>
    </row>
    <row r="23" spans="1:11" x14ac:dyDescent="0.2">
      <c r="A23" s="203" t="s">
        <v>1346</v>
      </c>
      <c r="B23" s="289">
        <f t="shared" ref="B23:B27" si="11">SUM(C23,E23)</f>
        <v>1504372642</v>
      </c>
      <c r="C23" s="300">
        <f t="shared" ref="C23:E23" si="12">SUM(C24:C27)</f>
        <v>1504372642</v>
      </c>
      <c r="D23" s="300">
        <f t="shared" si="12"/>
        <v>0</v>
      </c>
      <c r="E23" s="426">
        <f t="shared" si="12"/>
        <v>0</v>
      </c>
      <c r="F23" s="420">
        <f t="shared" ref="F23:F27" si="13">SUM(G23,I23)</f>
        <v>1509195791</v>
      </c>
      <c r="G23" s="300">
        <f t="shared" ref="G23:J23" si="14">SUM(G24:G27)</f>
        <v>1509195791</v>
      </c>
      <c r="H23" s="300">
        <f t="shared" si="14"/>
        <v>0</v>
      </c>
      <c r="I23" s="875">
        <f t="shared" si="14"/>
        <v>0</v>
      </c>
      <c r="J23" s="447">
        <f t="shared" si="14"/>
        <v>1509195791</v>
      </c>
      <c r="K23" s="992">
        <f t="shared" si="2"/>
        <v>1</v>
      </c>
    </row>
    <row r="24" spans="1:11" x14ac:dyDescent="0.2">
      <c r="A24" s="202" t="s">
        <v>1345</v>
      </c>
      <c r="B24" s="194">
        <f t="shared" si="11"/>
        <v>621116401</v>
      </c>
      <c r="C24" s="194">
        <f>'3 ÖNKORM'!C24+'4 PH'!C24+'5 OVI'!C24+'6 KÖZMŰV'!C25</f>
        <v>621116401</v>
      </c>
      <c r="D24" s="194">
        <v>0</v>
      </c>
      <c r="E24" s="428">
        <v>0</v>
      </c>
      <c r="F24" s="427">
        <f t="shared" si="13"/>
        <v>634004351</v>
      </c>
      <c r="G24" s="194">
        <f>'3 ÖNKORM'!G24+'4 PH'!G24+'5 OVI'!G24+'6 KÖZMŰV'!G25</f>
        <v>634004351</v>
      </c>
      <c r="H24" s="194">
        <v>0</v>
      </c>
      <c r="I24" s="876">
        <v>0</v>
      </c>
      <c r="J24" s="427">
        <f>'3 ÖNKORM'!J24+'4 PH'!J24+'5 OVI'!J24+'6 KÖZMŰV'!J25</f>
        <v>634004351</v>
      </c>
      <c r="K24" s="865">
        <f t="shared" si="2"/>
        <v>1</v>
      </c>
    </row>
    <row r="25" spans="1:11" x14ac:dyDescent="0.2">
      <c r="A25" s="202" t="s">
        <v>1344</v>
      </c>
      <c r="B25" s="194">
        <f t="shared" si="11"/>
        <v>300000000</v>
      </c>
      <c r="C25" s="194">
        <f>'3 ÖNKORM'!C25+'4 PH'!C25+'5 OVI'!C25+'6 KÖZMŰV'!C26</f>
        <v>300000000</v>
      </c>
      <c r="D25" s="194">
        <v>0</v>
      </c>
      <c r="E25" s="428">
        <v>0</v>
      </c>
      <c r="F25" s="427">
        <f t="shared" si="13"/>
        <v>300000000</v>
      </c>
      <c r="G25" s="194">
        <f>'3 ÖNKORM'!G25+'4 PH'!G25+'5 OVI'!G25+'6 KÖZMŰV'!G26</f>
        <v>300000000</v>
      </c>
      <c r="H25" s="194">
        <v>0</v>
      </c>
      <c r="I25" s="876">
        <v>0</v>
      </c>
      <c r="J25" s="427">
        <f>'3 ÖNKORM'!J25+'4 PH'!J25+'5 OVI'!J25+'6 KÖZMŰV'!J26</f>
        <v>300000000</v>
      </c>
      <c r="K25" s="865">
        <f t="shared" si="2"/>
        <v>1</v>
      </c>
    </row>
    <row r="26" spans="1:11" x14ac:dyDescent="0.2">
      <c r="A26" s="202" t="s">
        <v>1343</v>
      </c>
      <c r="B26" s="194">
        <f t="shared" si="11"/>
        <v>583256241</v>
      </c>
      <c r="C26" s="194">
        <f>'3 ÖNKORM'!C26+'4 PH'!C26+'5 OVI'!C26+'6 KÖZMŰV'!C27</f>
        <v>583256241</v>
      </c>
      <c r="D26" s="194">
        <v>0</v>
      </c>
      <c r="E26" s="428">
        <v>0</v>
      </c>
      <c r="F26" s="427">
        <f t="shared" si="13"/>
        <v>566085491</v>
      </c>
      <c r="G26" s="194">
        <f>'3 ÖNKORM'!G26+'4 PH'!G26+'5 OVI'!G26+'6 KÖZMŰV'!G27</f>
        <v>566085491</v>
      </c>
      <c r="H26" s="194">
        <v>0</v>
      </c>
      <c r="I26" s="876">
        <v>0</v>
      </c>
      <c r="J26" s="427">
        <f>'3 ÖNKORM'!J26+'4 PH'!J26+'5 OVI'!J26+'6 KÖZMŰV'!J27</f>
        <v>566085491</v>
      </c>
      <c r="K26" s="865">
        <f t="shared" si="2"/>
        <v>1</v>
      </c>
    </row>
    <row r="27" spans="1:11" x14ac:dyDescent="0.2">
      <c r="A27" s="202" t="s">
        <v>1553</v>
      </c>
      <c r="B27" s="194">
        <f t="shared" si="11"/>
        <v>0</v>
      </c>
      <c r="C27" s="194">
        <f>'3 ÖNKORM'!C27+'4 PH'!C27+'5 OVI'!C27+'6 KÖZMŰV'!C28</f>
        <v>0</v>
      </c>
      <c r="D27" s="194">
        <v>0</v>
      </c>
      <c r="E27" s="428">
        <v>0</v>
      </c>
      <c r="F27" s="427">
        <f t="shared" si="13"/>
        <v>9105949</v>
      </c>
      <c r="G27" s="194">
        <f>'3 ÖNKORM'!G27+'4 PH'!G27+'5 OVI'!G27+'6 KÖZMŰV'!G28</f>
        <v>9105949</v>
      </c>
      <c r="H27" s="194">
        <v>0</v>
      </c>
      <c r="I27" s="876">
        <v>0</v>
      </c>
      <c r="J27" s="427">
        <f>'3 ÖNKORM'!J27+'4 PH'!J27+'5 OVI'!J27+'6 KÖZMŰV'!J28</f>
        <v>9105949</v>
      </c>
      <c r="K27" s="865">
        <f t="shared" si="2"/>
        <v>1</v>
      </c>
    </row>
    <row r="28" spans="1:11" s="317" customFormat="1" ht="13.5" thickBot="1" x14ac:dyDescent="0.25">
      <c r="A28" s="201" t="s">
        <v>1318</v>
      </c>
      <c r="B28" s="303">
        <f>B22+B23</f>
        <v>2617494088</v>
      </c>
      <c r="C28" s="303">
        <f t="shared" ref="C28:E28" si="15">C22+C23</f>
        <v>2617494088</v>
      </c>
      <c r="D28" s="303">
        <f t="shared" si="15"/>
        <v>0</v>
      </c>
      <c r="E28" s="430">
        <f t="shared" si="15"/>
        <v>0</v>
      </c>
      <c r="F28" s="429">
        <f>F22+F23</f>
        <v>2912170367</v>
      </c>
      <c r="G28" s="303">
        <f t="shared" ref="G28:J28" si="16">G22+G23</f>
        <v>2912170367</v>
      </c>
      <c r="H28" s="303">
        <f t="shared" si="16"/>
        <v>0</v>
      </c>
      <c r="I28" s="863">
        <f t="shared" si="16"/>
        <v>0</v>
      </c>
      <c r="J28" s="429">
        <f t="shared" si="16"/>
        <v>2912310260</v>
      </c>
      <c r="K28" s="878">
        <f t="shared" si="2"/>
        <v>1.000048037368138</v>
      </c>
    </row>
    <row r="29" spans="1:11" x14ac:dyDescent="0.2">
      <c r="A29" s="448"/>
      <c r="B29" s="455"/>
      <c r="F29" s="304"/>
      <c r="H29" s="282"/>
      <c r="I29" s="282"/>
    </row>
    <row r="30" spans="1:11" ht="14.25" thickBot="1" x14ac:dyDescent="0.3">
      <c r="A30" s="456"/>
      <c r="B30" s="304"/>
      <c r="F30" s="304"/>
      <c r="H30" s="282"/>
      <c r="I30" s="282"/>
    </row>
    <row r="31" spans="1:11" x14ac:dyDescent="0.2">
      <c r="A31" s="1013" t="s">
        <v>1341</v>
      </c>
      <c r="B31" s="1011" t="s">
        <v>1431</v>
      </c>
      <c r="C31" s="1008" t="s">
        <v>1340</v>
      </c>
      <c r="D31" s="1008" t="s">
        <v>1340</v>
      </c>
      <c r="E31" s="1012" t="s">
        <v>1340</v>
      </c>
      <c r="F31" s="1007" t="str">
        <f>F6</f>
        <v>2018. évi módosított előirányzat</v>
      </c>
      <c r="G31" s="1008" t="s">
        <v>1340</v>
      </c>
      <c r="H31" s="1008" t="s">
        <v>1340</v>
      </c>
      <c r="I31" s="1008" t="s">
        <v>1340</v>
      </c>
      <c r="J31" s="1003" t="s">
        <v>1571</v>
      </c>
      <c r="K31" s="1004"/>
    </row>
    <row r="32" spans="1:11" ht="25.5" x14ac:dyDescent="0.2">
      <c r="A32" s="1014"/>
      <c r="B32" s="306" t="str">
        <f>B7</f>
        <v>Összesen</v>
      </c>
      <c r="C32" s="285" t="s">
        <v>1339</v>
      </c>
      <c r="D32" s="285" t="s">
        <v>1338</v>
      </c>
      <c r="E32" s="286" t="s">
        <v>1337</v>
      </c>
      <c r="F32" s="431" t="str">
        <f>F7</f>
        <v>Összesen</v>
      </c>
      <c r="G32" s="285" t="s">
        <v>1339</v>
      </c>
      <c r="H32" s="285" t="s">
        <v>1338</v>
      </c>
      <c r="I32" s="864" t="s">
        <v>1337</v>
      </c>
      <c r="J32" s="856" t="s">
        <v>1261</v>
      </c>
      <c r="K32" s="857" t="s">
        <v>1705</v>
      </c>
    </row>
    <row r="33" spans="1:12" s="318" customFormat="1" ht="24" customHeight="1" x14ac:dyDescent="0.2">
      <c r="A33" s="307" t="s">
        <v>1336</v>
      </c>
      <c r="B33" s="288">
        <f>SUM(B34:B38)</f>
        <v>1486227909</v>
      </c>
      <c r="C33" s="288">
        <f>SUM(C34:C38)</f>
        <v>1426807909</v>
      </c>
      <c r="D33" s="288">
        <f t="shared" ref="D33:E33" si="17">SUM(D34:D38)</f>
        <v>59420000</v>
      </c>
      <c r="E33" s="419">
        <f t="shared" si="17"/>
        <v>0</v>
      </c>
      <c r="F33" s="418">
        <f>SUM(F34:F38)</f>
        <v>1686599538</v>
      </c>
      <c r="G33" s="288">
        <f>SUM(G34:G38)</f>
        <v>1686599538</v>
      </c>
      <c r="H33" s="288">
        <f t="shared" ref="H33:J33" si="18">SUM(H34:H38)</f>
        <v>0</v>
      </c>
      <c r="I33" s="858">
        <f t="shared" si="18"/>
        <v>0</v>
      </c>
      <c r="J33" s="418">
        <f t="shared" si="18"/>
        <v>1120338611</v>
      </c>
      <c r="K33" s="867">
        <f t="shared" ref="K33:K54" si="19">J33/F33</f>
        <v>0.66425881530153719</v>
      </c>
    </row>
    <row r="34" spans="1:12" x14ac:dyDescent="0.2">
      <c r="A34" s="198" t="s">
        <v>1335</v>
      </c>
      <c r="B34" s="289">
        <f>SUM(C34,E34)</f>
        <v>408085805</v>
      </c>
      <c r="C34" s="194">
        <f>'3 ÖNKORM'!C34+'4 PH'!C34+'5 OVI'!C34+'6 KÖZMŰV'!C35</f>
        <v>408085805</v>
      </c>
      <c r="D34" s="194">
        <v>0</v>
      </c>
      <c r="E34" s="428">
        <v>0</v>
      </c>
      <c r="F34" s="420">
        <f>SUM(G34,I34)</f>
        <v>426785823</v>
      </c>
      <c r="G34" s="194">
        <f>'3 ÖNKORM'!G34+'4 PH'!G34+'5 OVI'!G34+'6 KÖZMŰV'!G35</f>
        <v>426785823</v>
      </c>
      <c r="H34" s="194">
        <v>0</v>
      </c>
      <c r="I34" s="876">
        <v>0</v>
      </c>
      <c r="J34" s="427">
        <f>'3 ÖNKORM'!J34+'4 PH'!J34+'5 OVI'!J34+'6 KÖZMŰV'!J35</f>
        <v>418452310</v>
      </c>
      <c r="K34" s="865">
        <f t="shared" si="19"/>
        <v>0.98047378204500479</v>
      </c>
    </row>
    <row r="35" spans="1:12" x14ac:dyDescent="0.2">
      <c r="A35" s="198" t="s">
        <v>1334</v>
      </c>
      <c r="B35" s="289">
        <f t="shared" ref="B35:B37" si="20">SUM(C35,E35)</f>
        <v>85646552</v>
      </c>
      <c r="C35" s="194">
        <f>'3 ÖNKORM'!C35+'4 PH'!C35+'5 OVI'!C35+'6 KÖZMŰV'!C36</f>
        <v>85646552</v>
      </c>
      <c r="D35" s="194">
        <v>0</v>
      </c>
      <c r="E35" s="428">
        <v>0</v>
      </c>
      <c r="F35" s="420">
        <f t="shared" ref="F35:F37" si="21">SUM(G35,I35)</f>
        <v>87766050</v>
      </c>
      <c r="G35" s="194">
        <f>'3 ÖNKORM'!G35+'4 PH'!G35+'5 OVI'!G35+'6 KÖZMŰV'!G36</f>
        <v>87766050</v>
      </c>
      <c r="H35" s="194">
        <v>0</v>
      </c>
      <c r="I35" s="876">
        <v>0</v>
      </c>
      <c r="J35" s="427">
        <f>'3 ÖNKORM'!J35+'4 PH'!J35+'5 OVI'!J35+'6 KÖZMŰV'!J36</f>
        <v>85872133</v>
      </c>
      <c r="K35" s="865">
        <f t="shared" si="19"/>
        <v>0.97842084724104594</v>
      </c>
    </row>
    <row r="36" spans="1:12" x14ac:dyDescent="0.2">
      <c r="A36" s="198" t="s">
        <v>1333</v>
      </c>
      <c r="B36" s="289">
        <f t="shared" si="20"/>
        <v>391131133</v>
      </c>
      <c r="C36" s="194">
        <f>'3 ÖNKORM'!C36+'4 PH'!C36+'5 OVI'!C36+'6 KÖZMŰV'!C37</f>
        <v>391131133</v>
      </c>
      <c r="D36" s="194">
        <v>0</v>
      </c>
      <c r="E36" s="428">
        <v>0</v>
      </c>
      <c r="F36" s="420">
        <f t="shared" si="21"/>
        <v>412539922</v>
      </c>
      <c r="G36" s="194">
        <f>'3 ÖNKORM'!G36+'4 PH'!G36+'5 OVI'!G36+'6 KÖZMŰV'!G37</f>
        <v>412539922</v>
      </c>
      <c r="H36" s="194">
        <v>0</v>
      </c>
      <c r="I36" s="876">
        <v>0</v>
      </c>
      <c r="J36" s="427">
        <f>'3 ÖNKORM'!J36+'4 PH'!J36+'5 OVI'!J36+'6 KÖZMŰV'!J37</f>
        <v>343058928</v>
      </c>
      <c r="K36" s="865">
        <f t="shared" si="19"/>
        <v>0.83157752669570728</v>
      </c>
    </row>
    <row r="37" spans="1:12" x14ac:dyDescent="0.2">
      <c r="A37" s="198" t="s">
        <v>1332</v>
      </c>
      <c r="B37" s="289">
        <f t="shared" si="20"/>
        <v>12134000</v>
      </c>
      <c r="C37" s="194">
        <f>'3 ÖNKORM'!C37+'4 PH'!C37+'5 OVI'!C37+'6 KÖZMŰV'!C38</f>
        <v>12134000</v>
      </c>
      <c r="D37" s="194">
        <v>0</v>
      </c>
      <c r="E37" s="428">
        <v>0</v>
      </c>
      <c r="F37" s="420">
        <f t="shared" si="21"/>
        <v>12525500</v>
      </c>
      <c r="G37" s="194">
        <f>'3 ÖNKORM'!G37+'4 PH'!G37+'5 OVI'!G37+'6 KÖZMŰV'!G38</f>
        <v>12525500</v>
      </c>
      <c r="H37" s="194">
        <v>0</v>
      </c>
      <c r="I37" s="876">
        <v>0</v>
      </c>
      <c r="J37" s="427">
        <f>'3 ÖNKORM'!J37+'4 PH'!J37+'5 OVI'!J37+'6 KÖZMŰV'!J38</f>
        <v>9399100</v>
      </c>
      <c r="K37" s="865">
        <f t="shared" si="19"/>
        <v>0.75039718973294478</v>
      </c>
    </row>
    <row r="38" spans="1:12" x14ac:dyDescent="0.2">
      <c r="A38" s="198" t="s">
        <v>1331</v>
      </c>
      <c r="B38" s="289">
        <f>SUM(C38:E38)</f>
        <v>589230419</v>
      </c>
      <c r="C38" s="194">
        <f>'3 ÖNKORM'!C38+'4 PH'!C38+'5 OVI'!C38+'6 KÖZMŰV'!C39</f>
        <v>529810419</v>
      </c>
      <c r="D38" s="194">
        <f>'3 ÖNKORM'!D38</f>
        <v>59420000</v>
      </c>
      <c r="E38" s="428">
        <v>0</v>
      </c>
      <c r="F38" s="420">
        <f>SUM(G38:I38)</f>
        <v>746982243</v>
      </c>
      <c r="G38" s="194">
        <f>'3 ÖNKORM'!G38+'4 PH'!G38+'5 OVI'!G38+'6 KÖZMŰV'!G39</f>
        <v>746982243</v>
      </c>
      <c r="H38" s="194">
        <f>'3 ÖNKORM'!H38</f>
        <v>0</v>
      </c>
      <c r="I38" s="876">
        <v>0</v>
      </c>
      <c r="J38" s="427">
        <f>'3 ÖNKORM'!J38+'4 PH'!J38+'5 OVI'!J38+'6 KÖZMŰV'!J39</f>
        <v>263556140</v>
      </c>
      <c r="K38" s="865">
        <f t="shared" si="19"/>
        <v>0.35282785162538327</v>
      </c>
      <c r="L38" s="470"/>
    </row>
    <row r="39" spans="1:12" x14ac:dyDescent="0.2">
      <c r="A39" s="200" t="s">
        <v>1330</v>
      </c>
      <c r="B39" s="194">
        <f>SUM(B40:B41)</f>
        <v>382530759</v>
      </c>
      <c r="C39" s="194">
        <f>'3 ÖNKORM'!C39+'4 PH'!C39+'5 OVI'!C39+'6 KÖZMŰV'!C40</f>
        <v>382530759</v>
      </c>
      <c r="D39" s="291"/>
      <c r="E39" s="294"/>
      <c r="F39" s="427">
        <f>SUM(G39,I39)</f>
        <v>481348474</v>
      </c>
      <c r="G39" s="194">
        <f>'3 ÖNKORM'!G39+'4 PH'!G39+'5 OVI'!G39+'6 KÖZMŰV'!G40</f>
        <v>481348474</v>
      </c>
      <c r="H39" s="291"/>
      <c r="I39" s="859"/>
      <c r="J39" s="427">
        <f>'3 ÖNKORM'!J39+'4 PH'!J39+'5 OVI'!J39+'6 KÖZMŰV'!J40</f>
        <v>0</v>
      </c>
      <c r="K39" s="865">
        <f t="shared" si="19"/>
        <v>0</v>
      </c>
    </row>
    <row r="40" spans="1:12" x14ac:dyDescent="0.2">
      <c r="A40" s="196" t="s">
        <v>1316</v>
      </c>
      <c r="B40" s="194">
        <f>SUM(C40,E40)</f>
        <v>78831167</v>
      </c>
      <c r="C40" s="194">
        <f>'3 ÖNKORM'!C40+'4 PH'!C40+'5 OVI'!C40+'6 KÖZMŰV'!C41</f>
        <v>78831167</v>
      </c>
      <c r="D40" s="194">
        <v>0</v>
      </c>
      <c r="E40" s="428">
        <v>0</v>
      </c>
      <c r="F40" s="427">
        <f>SUM(G40,I40)</f>
        <v>198867640</v>
      </c>
      <c r="G40" s="194">
        <f>'09 tartalékok'!D12</f>
        <v>198867640</v>
      </c>
      <c r="H40" s="194">
        <v>0</v>
      </c>
      <c r="I40" s="876">
        <v>0</v>
      </c>
      <c r="J40" s="427">
        <f>'3 ÖNKORM'!J40+'4 PH'!J40+'5 OVI'!J40+'6 KÖZMŰV'!J41</f>
        <v>0</v>
      </c>
      <c r="K40" s="865">
        <f t="shared" si="19"/>
        <v>0</v>
      </c>
    </row>
    <row r="41" spans="1:12" x14ac:dyDescent="0.2">
      <c r="A41" s="196" t="s">
        <v>1329</v>
      </c>
      <c r="B41" s="194">
        <f>SUM(C41,E41)</f>
        <v>303699592</v>
      </c>
      <c r="C41" s="194">
        <f>'3 ÖNKORM'!C41+'4 PH'!C41+'5 OVI'!C41+'6 KÖZMŰV'!C42</f>
        <v>303699592</v>
      </c>
      <c r="D41" s="194">
        <v>0</v>
      </c>
      <c r="E41" s="428">
        <v>0</v>
      </c>
      <c r="F41" s="427">
        <f>SUM(G41,I41)</f>
        <v>282480834</v>
      </c>
      <c r="G41" s="194">
        <f>'09 tartalékok'!D13</f>
        <v>282480834</v>
      </c>
      <c r="H41" s="194">
        <v>0</v>
      </c>
      <c r="I41" s="876">
        <v>0</v>
      </c>
      <c r="J41" s="427">
        <f>'3 ÖNKORM'!J41+'4 PH'!J41+'5 OVI'!J41+'6 KÖZMŰV'!J42</f>
        <v>0</v>
      </c>
      <c r="K41" s="865">
        <f t="shared" si="19"/>
        <v>0</v>
      </c>
    </row>
    <row r="42" spans="1:12" ht="13.5" thickBot="1" x14ac:dyDescent="0.25">
      <c r="A42" s="199"/>
      <c r="B42" s="295"/>
      <c r="C42" s="296"/>
      <c r="D42" s="296"/>
      <c r="E42" s="297"/>
      <c r="F42" s="423"/>
      <c r="G42" s="296"/>
      <c r="H42" s="296"/>
      <c r="I42" s="860"/>
      <c r="J42" s="990"/>
      <c r="K42" s="991"/>
    </row>
    <row r="43" spans="1:12" s="316" customFormat="1" ht="24" customHeight="1" thickTop="1" x14ac:dyDescent="0.2">
      <c r="A43" s="308" t="s">
        <v>1328</v>
      </c>
      <c r="B43" s="299">
        <f>SUM(B44:B47)</f>
        <v>539208602</v>
      </c>
      <c r="C43" s="299">
        <f t="shared" ref="C43:E43" si="22">SUM(C44:C47)</f>
        <v>539208602</v>
      </c>
      <c r="D43" s="299">
        <f t="shared" si="22"/>
        <v>0</v>
      </c>
      <c r="E43" s="425">
        <f t="shared" si="22"/>
        <v>0</v>
      </c>
      <c r="F43" s="424">
        <f>SUM(F44:F47)</f>
        <v>650284002</v>
      </c>
      <c r="G43" s="299">
        <f>SUM(G44:G47)</f>
        <v>650284002</v>
      </c>
      <c r="H43" s="299">
        <f t="shared" ref="H43:J43" si="23">SUM(H44:H47)</f>
        <v>0</v>
      </c>
      <c r="I43" s="861">
        <f t="shared" si="23"/>
        <v>0</v>
      </c>
      <c r="J43" s="424">
        <f t="shared" si="23"/>
        <v>418894362</v>
      </c>
      <c r="K43" s="989">
        <f t="shared" si="19"/>
        <v>0.64417140927911065</v>
      </c>
    </row>
    <row r="44" spans="1:12" x14ac:dyDescent="0.2">
      <c r="A44" s="198" t="s">
        <v>1327</v>
      </c>
      <c r="B44" s="289">
        <f t="shared" ref="B44:B47" si="24">SUM(C44,E44)</f>
        <v>289766761</v>
      </c>
      <c r="C44" s="194">
        <f>'3 ÖNKORM'!C44+'4 PH'!C44+'5 OVI'!C44+'6 KÖZMŰV'!C45</f>
        <v>289766761</v>
      </c>
      <c r="D44" s="194">
        <v>0</v>
      </c>
      <c r="E44" s="421">
        <v>0</v>
      </c>
      <c r="F44" s="420">
        <f t="shared" ref="F44:F47" si="25">SUM(G44,I44)</f>
        <v>293829080</v>
      </c>
      <c r="G44" s="194">
        <f>'3 ÖNKORM'!G44+'4 PH'!G44+'5 OVI'!G44+'6 KÖZMŰV'!G45</f>
        <v>293829080</v>
      </c>
      <c r="H44" s="194">
        <v>0</v>
      </c>
      <c r="I44" s="874">
        <v>0</v>
      </c>
      <c r="J44" s="427">
        <f>'3 ÖNKORM'!J44+'4 PH'!J44+'5 OVI'!J44+'6 KÖZMŰV'!J45</f>
        <v>214249169</v>
      </c>
      <c r="K44" s="865">
        <f t="shared" si="19"/>
        <v>0.72916257642027804</v>
      </c>
    </row>
    <row r="45" spans="1:12" x14ac:dyDescent="0.2">
      <c r="A45" s="198" t="s">
        <v>1326</v>
      </c>
      <c r="B45" s="289">
        <f t="shared" si="24"/>
        <v>249441841</v>
      </c>
      <c r="C45" s="194">
        <f>'3 ÖNKORM'!C45+'4 PH'!C45+'5 OVI'!C45+'6 KÖZMŰV'!C46</f>
        <v>249441841</v>
      </c>
      <c r="D45" s="194">
        <v>0</v>
      </c>
      <c r="E45" s="421">
        <v>0</v>
      </c>
      <c r="F45" s="420">
        <f t="shared" si="25"/>
        <v>345954922</v>
      </c>
      <c r="G45" s="194">
        <f>'3 ÖNKORM'!G45+'4 PH'!G45+'5 OVI'!G45+'6 KÖZMŰV'!G46</f>
        <v>345954922</v>
      </c>
      <c r="H45" s="194">
        <v>0</v>
      </c>
      <c r="I45" s="874">
        <v>0</v>
      </c>
      <c r="J45" s="427">
        <f>'3 ÖNKORM'!J45+'4 PH'!J45+'5 OVI'!J45+'6 KÖZMŰV'!J46</f>
        <v>194145193</v>
      </c>
      <c r="K45" s="865">
        <f t="shared" si="19"/>
        <v>0.56118638774562657</v>
      </c>
    </row>
    <row r="46" spans="1:12" x14ac:dyDescent="0.2">
      <c r="A46" s="198" t="s">
        <v>1325</v>
      </c>
      <c r="B46" s="289">
        <f t="shared" si="24"/>
        <v>0</v>
      </c>
      <c r="C46" s="194">
        <f>'3 ÖNKORM'!C46+'4 PH'!C46+'5 OVI'!C46+'6 KÖZMŰV'!C47</f>
        <v>0</v>
      </c>
      <c r="D46" s="194">
        <v>0</v>
      </c>
      <c r="E46" s="421">
        <v>0</v>
      </c>
      <c r="F46" s="420">
        <f>SUM(G46:I46)</f>
        <v>10500000</v>
      </c>
      <c r="G46" s="194">
        <f>'3 ÖNKORM'!G46+'4 PH'!G46+'5 OVI'!G46+'6 KÖZMŰV'!G47</f>
        <v>10500000</v>
      </c>
      <c r="H46" s="194">
        <f>'3 ÖNKORM'!H46+'4 PH'!H46+'5 OVI'!H46+'6 KÖZMŰV'!H47</f>
        <v>0</v>
      </c>
      <c r="I46" s="874">
        <v>0</v>
      </c>
      <c r="J46" s="427">
        <f>'3 ÖNKORM'!J46+'4 PH'!J46+'5 OVI'!J46+'6 KÖZMŰV'!J47</f>
        <v>10500000</v>
      </c>
      <c r="K46" s="865">
        <f t="shared" si="19"/>
        <v>1</v>
      </c>
    </row>
    <row r="47" spans="1:12" x14ac:dyDescent="0.2">
      <c r="A47" s="198" t="s">
        <v>1324</v>
      </c>
      <c r="B47" s="289">
        <f t="shared" si="24"/>
        <v>0</v>
      </c>
      <c r="C47" s="194">
        <f>'3 ÖNKORM'!C47+'4 PH'!C47+'5 OVI'!C47+'6 KÖZMŰV'!C48</f>
        <v>0</v>
      </c>
      <c r="D47" s="194">
        <v>0</v>
      </c>
      <c r="E47" s="421">
        <v>0</v>
      </c>
      <c r="F47" s="420">
        <f t="shared" si="25"/>
        <v>0</v>
      </c>
      <c r="G47" s="194">
        <f>'3 ÖNKORM'!G47+'4 PH'!G47+'5 OVI'!G47+'6 KÖZMŰV'!G48</f>
        <v>0</v>
      </c>
      <c r="H47" s="194">
        <v>0</v>
      </c>
      <c r="I47" s="874">
        <v>0</v>
      </c>
      <c r="J47" s="427">
        <f>'3 ÖNKORM'!J47+'4 PH'!J47+'5 OVI'!J47+'6 KÖZMŰV'!J48</f>
        <v>0</v>
      </c>
      <c r="K47" s="865">
        <v>0</v>
      </c>
    </row>
    <row r="48" spans="1:12" x14ac:dyDescent="0.2">
      <c r="A48" s="195"/>
      <c r="B48" s="194"/>
      <c r="C48" s="291"/>
      <c r="D48" s="291"/>
      <c r="E48" s="294"/>
      <c r="F48" s="427"/>
      <c r="G48" s="291"/>
      <c r="H48" s="291"/>
      <c r="I48" s="859"/>
      <c r="J48" s="877"/>
      <c r="K48" s="865"/>
    </row>
    <row r="49" spans="1:11" ht="14.25" thickBot="1" x14ac:dyDescent="0.3">
      <c r="A49" s="441" t="s">
        <v>1323</v>
      </c>
      <c r="B49" s="438">
        <f t="shared" ref="B49:J49" si="26">B33+B43</f>
        <v>2025436511</v>
      </c>
      <c r="C49" s="438">
        <f t="shared" si="26"/>
        <v>1966016511</v>
      </c>
      <c r="D49" s="438">
        <f t="shared" si="26"/>
        <v>59420000</v>
      </c>
      <c r="E49" s="440">
        <f t="shared" si="26"/>
        <v>0</v>
      </c>
      <c r="F49" s="439">
        <f t="shared" si="26"/>
        <v>2336883540</v>
      </c>
      <c r="G49" s="438">
        <f t="shared" si="26"/>
        <v>2336883540</v>
      </c>
      <c r="H49" s="438">
        <f t="shared" si="26"/>
        <v>0</v>
      </c>
      <c r="I49" s="868">
        <f t="shared" si="26"/>
        <v>0</v>
      </c>
      <c r="J49" s="439">
        <f t="shared" si="26"/>
        <v>1539232973</v>
      </c>
      <c r="K49" s="993">
        <f t="shared" si="19"/>
        <v>0.65866909781905525</v>
      </c>
    </row>
    <row r="50" spans="1:11" ht="13.5" x14ac:dyDescent="0.25">
      <c r="A50" s="197" t="s">
        <v>1322</v>
      </c>
      <c r="B50" s="289">
        <f t="shared" ref="B50" si="27">SUM(C50,E50)</f>
        <v>592057577</v>
      </c>
      <c r="C50" s="416">
        <f t="shared" ref="C50:E50" si="28">SUM(C51:C53)</f>
        <v>592057577</v>
      </c>
      <c r="D50" s="416">
        <f t="shared" si="28"/>
        <v>0</v>
      </c>
      <c r="E50" s="432">
        <f t="shared" si="28"/>
        <v>0</v>
      </c>
      <c r="F50" s="420">
        <f t="shared" ref="F50:F53" si="29">SUM(G50,I50)</f>
        <v>575286827</v>
      </c>
      <c r="G50" s="416">
        <f>SUM(G51:G53)</f>
        <v>575286827</v>
      </c>
      <c r="H50" s="416">
        <f t="shared" ref="H50:J50" si="30">SUM(H51:H53)</f>
        <v>0</v>
      </c>
      <c r="I50" s="862">
        <f t="shared" si="30"/>
        <v>0</v>
      </c>
      <c r="J50" s="436">
        <f t="shared" si="30"/>
        <v>575275911</v>
      </c>
      <c r="K50" s="992">
        <f t="shared" si="19"/>
        <v>0.99998102511740639</v>
      </c>
    </row>
    <row r="51" spans="1:11" x14ac:dyDescent="0.2">
      <c r="A51" s="196" t="s">
        <v>1321</v>
      </c>
      <c r="B51" s="194">
        <f t="shared" ref="B51:B53" si="31">SUM(C51,E51)</f>
        <v>583256241</v>
      </c>
      <c r="C51" s="194">
        <f>'3 ÖNKORM'!C51</f>
        <v>583256241</v>
      </c>
      <c r="D51" s="194">
        <v>0</v>
      </c>
      <c r="E51" s="428">
        <v>0</v>
      </c>
      <c r="F51" s="427">
        <f t="shared" si="29"/>
        <v>566085491</v>
      </c>
      <c r="G51" s="194">
        <f>'3 ÖNKORM'!G51</f>
        <v>566085491</v>
      </c>
      <c r="H51" s="194">
        <v>0</v>
      </c>
      <c r="I51" s="876">
        <v>0</v>
      </c>
      <c r="J51" s="427">
        <f>'3 ÖNKORM'!J51+'4 PH'!J51+'5 OVI'!J51+'6 KÖZMŰV'!J52</f>
        <v>566085491</v>
      </c>
      <c r="K51" s="865">
        <f t="shared" si="19"/>
        <v>1</v>
      </c>
    </row>
    <row r="52" spans="1:11" x14ac:dyDescent="0.2">
      <c r="A52" s="195" t="s">
        <v>1371</v>
      </c>
      <c r="B52" s="194">
        <f t="shared" si="31"/>
        <v>8801336</v>
      </c>
      <c r="C52" s="194">
        <f>'3 ÖNKORM'!C52</f>
        <v>8801336</v>
      </c>
      <c r="D52" s="194">
        <v>0</v>
      </c>
      <c r="E52" s="428">
        <v>0</v>
      </c>
      <c r="F52" s="427">
        <f t="shared" si="29"/>
        <v>8801336</v>
      </c>
      <c r="G52" s="194">
        <f>'3 ÖNKORM'!G52</f>
        <v>8801336</v>
      </c>
      <c r="H52" s="194">
        <v>0</v>
      </c>
      <c r="I52" s="876">
        <v>0</v>
      </c>
      <c r="J52" s="427">
        <f>'3 ÖNKORM'!J52+'4 PH'!J52+'5 OVI'!J52+'6 KÖZMŰV'!J53</f>
        <v>8801336</v>
      </c>
      <c r="K52" s="865">
        <f t="shared" si="19"/>
        <v>1</v>
      </c>
    </row>
    <row r="53" spans="1:11" x14ac:dyDescent="0.2">
      <c r="A53" s="195" t="s">
        <v>1373</v>
      </c>
      <c r="B53" s="194">
        <f t="shared" si="31"/>
        <v>0</v>
      </c>
      <c r="C53" s="194">
        <f>'3 ÖNKORM'!C53</f>
        <v>0</v>
      </c>
      <c r="D53" s="194">
        <v>0</v>
      </c>
      <c r="E53" s="428">
        <v>0</v>
      </c>
      <c r="F53" s="427">
        <f t="shared" si="29"/>
        <v>400000</v>
      </c>
      <c r="G53" s="194">
        <f>'3 ÖNKORM'!G53</f>
        <v>400000</v>
      </c>
      <c r="H53" s="194">
        <v>0</v>
      </c>
      <c r="I53" s="876">
        <v>0</v>
      </c>
      <c r="J53" s="427">
        <f>'3 ÖNKORM'!J53+'4 PH'!J53+'5 OVI'!J53+'6 KÖZMŰV'!J54</f>
        <v>389084</v>
      </c>
      <c r="K53" s="865">
        <f t="shared" si="19"/>
        <v>0.97270999999999996</v>
      </c>
    </row>
    <row r="54" spans="1:11" ht="13.5" thickBot="1" x14ac:dyDescent="0.25">
      <c r="A54" s="193" t="s">
        <v>1318</v>
      </c>
      <c r="B54" s="303">
        <f>B49+B50</f>
        <v>2617494088</v>
      </c>
      <c r="C54" s="303">
        <f>C49+C50</f>
        <v>2558074088</v>
      </c>
      <c r="D54" s="303">
        <f t="shared" ref="D54:E54" si="32">D49+D50</f>
        <v>59420000</v>
      </c>
      <c r="E54" s="430">
        <f t="shared" si="32"/>
        <v>0</v>
      </c>
      <c r="F54" s="429">
        <f>F49+F50</f>
        <v>2912170367</v>
      </c>
      <c r="G54" s="303">
        <f>G49+G50</f>
        <v>2912170367</v>
      </c>
      <c r="H54" s="303">
        <f t="shared" ref="H54:J54" si="33">H49+H50</f>
        <v>0</v>
      </c>
      <c r="I54" s="863">
        <f t="shared" si="33"/>
        <v>0</v>
      </c>
      <c r="J54" s="429">
        <f t="shared" si="33"/>
        <v>2114508884</v>
      </c>
      <c r="K54" s="873">
        <f t="shared" si="19"/>
        <v>0.72609381235421377</v>
      </c>
    </row>
    <row r="55" spans="1:11" x14ac:dyDescent="0.2">
      <c r="A55" s="283"/>
      <c r="H55" s="282"/>
      <c r="I55" s="282"/>
    </row>
    <row r="56" spans="1:11" x14ac:dyDescent="0.2">
      <c r="B56" s="304"/>
      <c r="F56" s="304"/>
      <c r="H56" s="282"/>
      <c r="I56" s="282"/>
      <c r="J56" s="304"/>
    </row>
    <row r="73" spans="2:2" x14ac:dyDescent="0.2">
      <c r="B73" s="304"/>
    </row>
    <row r="74" spans="2:2" x14ac:dyDescent="0.2">
      <c r="B74" s="304"/>
    </row>
  </sheetData>
  <mergeCells count="12">
    <mergeCell ref="J31:K31"/>
    <mergeCell ref="A1:N1"/>
    <mergeCell ref="A2:I2"/>
    <mergeCell ref="A3:I3"/>
    <mergeCell ref="A4:I4"/>
    <mergeCell ref="F6:I6"/>
    <mergeCell ref="J6:K6"/>
    <mergeCell ref="F31:I31"/>
    <mergeCell ref="A6:A7"/>
    <mergeCell ref="B6:E6"/>
    <mergeCell ref="A31:A32"/>
    <mergeCell ref="B31:E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C67E-74F5-4888-AACB-16492C881802}">
  <dimension ref="A1:E101"/>
  <sheetViews>
    <sheetView view="pageBreakPreview" zoomScaleNormal="100" zoomScaleSheetLayoutView="100" workbookViewId="0"/>
  </sheetViews>
  <sheetFormatPr defaultRowHeight="15" x14ac:dyDescent="0.25"/>
  <cols>
    <col min="1" max="1" width="9.42578125" style="845" customWidth="1"/>
    <col min="2" max="2" width="85.42578125" style="845" customWidth="1"/>
    <col min="3" max="3" width="17.42578125" style="845" customWidth="1"/>
    <col min="4" max="4" width="15.7109375" style="845" customWidth="1"/>
    <col min="5" max="5" width="19.85546875" style="845" customWidth="1"/>
  </cols>
  <sheetData>
    <row r="1" spans="1:5" x14ac:dyDescent="0.25">
      <c r="A1" s="843" t="s">
        <v>1775</v>
      </c>
      <c r="B1" s="843"/>
      <c r="C1" s="843"/>
      <c r="D1" s="843"/>
      <c r="E1" s="844"/>
    </row>
    <row r="2" spans="1:5" x14ac:dyDescent="0.25">
      <c r="A2" s="843"/>
      <c r="B2" s="843"/>
      <c r="C2" s="843"/>
      <c r="D2" s="843"/>
      <c r="E2" s="844"/>
    </row>
    <row r="3" spans="1:5" ht="14.25" x14ac:dyDescent="0.2">
      <c r="A3" s="1048" t="s">
        <v>1216</v>
      </c>
      <c r="B3" s="1048"/>
      <c r="C3" s="1048"/>
      <c r="D3" s="1048"/>
      <c r="E3" s="1048"/>
    </row>
    <row r="4" spans="1:5" ht="14.25" x14ac:dyDescent="0.2">
      <c r="A4" s="1048" t="s">
        <v>1742</v>
      </c>
      <c r="B4" s="1048"/>
      <c r="C4" s="1048"/>
      <c r="D4" s="1048"/>
      <c r="E4" s="1048"/>
    </row>
    <row r="5" spans="1:5" ht="16.5" customHeight="1" x14ac:dyDescent="0.25"/>
    <row r="6" spans="1:5" ht="21.75" customHeight="1" x14ac:dyDescent="0.2">
      <c r="A6" s="1049" t="s">
        <v>1608</v>
      </c>
      <c r="B6" s="1049"/>
      <c r="C6" s="1049"/>
      <c r="D6" s="1049"/>
      <c r="E6" s="1049"/>
    </row>
    <row r="7" spans="1:5" ht="37.5" customHeight="1" x14ac:dyDescent="0.25">
      <c r="A7" s="1050"/>
      <c r="B7" s="1051"/>
      <c r="C7" s="1051"/>
      <c r="D7" s="1051"/>
      <c r="E7" s="1051"/>
    </row>
    <row r="8" spans="1:5" ht="28.5" x14ac:dyDescent="0.2">
      <c r="A8" s="846" t="s">
        <v>1581</v>
      </c>
      <c r="B8" s="846" t="s">
        <v>1228</v>
      </c>
      <c r="C8" s="846" t="s">
        <v>1609</v>
      </c>
      <c r="D8" s="846" t="s">
        <v>1610</v>
      </c>
      <c r="E8" s="846" t="s">
        <v>1611</v>
      </c>
    </row>
    <row r="9" spans="1:5" ht="14.25" x14ac:dyDescent="0.2">
      <c r="A9" s="846">
        <v>1</v>
      </c>
      <c r="B9" s="846">
        <v>2</v>
      </c>
      <c r="C9" s="846">
        <v>3</v>
      </c>
      <c r="D9" s="846">
        <v>4</v>
      </c>
      <c r="E9" s="846">
        <v>5</v>
      </c>
    </row>
    <row r="10" spans="1:5" x14ac:dyDescent="0.25">
      <c r="A10" s="975">
        <v>1</v>
      </c>
      <c r="B10" s="975" t="s">
        <v>1612</v>
      </c>
      <c r="C10" s="976">
        <v>93840</v>
      </c>
      <c r="D10" s="975">
        <v>0</v>
      </c>
      <c r="E10" s="976">
        <v>2760</v>
      </c>
    </row>
    <row r="11" spans="1:5" x14ac:dyDescent="0.25">
      <c r="A11" s="975">
        <v>2</v>
      </c>
      <c r="B11" s="975" t="s">
        <v>1613</v>
      </c>
      <c r="C11" s="975">
        <v>0</v>
      </c>
      <c r="D11" s="975">
        <v>0</v>
      </c>
      <c r="E11" s="976">
        <v>15167906</v>
      </c>
    </row>
    <row r="12" spans="1:5" x14ac:dyDescent="0.25">
      <c r="A12" s="975">
        <v>4</v>
      </c>
      <c r="B12" s="975" t="s">
        <v>1614</v>
      </c>
      <c r="C12" s="976">
        <v>93840</v>
      </c>
      <c r="D12" s="975">
        <v>0</v>
      </c>
      <c r="E12" s="976">
        <v>15170666</v>
      </c>
    </row>
    <row r="13" spans="1:5" x14ac:dyDescent="0.25">
      <c r="A13" s="975">
        <v>5</v>
      </c>
      <c r="B13" s="975" t="s">
        <v>1615</v>
      </c>
      <c r="C13" s="976">
        <v>12928426457</v>
      </c>
      <c r="D13" s="975">
        <v>0</v>
      </c>
      <c r="E13" s="976">
        <v>12414005643</v>
      </c>
    </row>
    <row r="14" spans="1:5" x14ac:dyDescent="0.25">
      <c r="A14" s="975">
        <v>6</v>
      </c>
      <c r="B14" s="975" t="s">
        <v>1616</v>
      </c>
      <c r="C14" s="976">
        <v>46421665</v>
      </c>
      <c r="D14" s="975">
        <v>0</v>
      </c>
      <c r="E14" s="976">
        <v>37857312</v>
      </c>
    </row>
    <row r="15" spans="1:5" x14ac:dyDescent="0.25">
      <c r="A15" s="975">
        <v>8</v>
      </c>
      <c r="B15" s="975" t="s">
        <v>1617</v>
      </c>
      <c r="C15" s="976">
        <v>352299118</v>
      </c>
      <c r="D15" s="975">
        <v>0</v>
      </c>
      <c r="E15" s="976">
        <v>320151798</v>
      </c>
    </row>
    <row r="16" spans="1:5" x14ac:dyDescent="0.25">
      <c r="A16" s="975">
        <v>10</v>
      </c>
      <c r="B16" s="975" t="s">
        <v>1618</v>
      </c>
      <c r="C16" s="976">
        <v>13327147240</v>
      </c>
      <c r="D16" s="975">
        <v>0</v>
      </c>
      <c r="E16" s="976">
        <v>12772014753</v>
      </c>
    </row>
    <row r="17" spans="1:5" x14ac:dyDescent="0.25">
      <c r="A17" s="975">
        <v>11</v>
      </c>
      <c r="B17" s="975" t="s">
        <v>1619</v>
      </c>
      <c r="C17" s="976">
        <v>97903001</v>
      </c>
      <c r="D17" s="975">
        <v>0</v>
      </c>
      <c r="E17" s="976">
        <v>97903001</v>
      </c>
    </row>
    <row r="18" spans="1:5" hidden="1" x14ac:dyDescent="0.25">
      <c r="A18" s="975">
        <v>13</v>
      </c>
      <c r="B18" s="975" t="s">
        <v>1620</v>
      </c>
      <c r="C18" s="976">
        <v>33000000</v>
      </c>
      <c r="D18" s="975">
        <v>0</v>
      </c>
      <c r="E18" s="976">
        <v>33000000</v>
      </c>
    </row>
    <row r="19" spans="1:5" hidden="1" x14ac:dyDescent="0.25">
      <c r="A19" s="975">
        <v>16</v>
      </c>
      <c r="B19" s="975" t="s">
        <v>1621</v>
      </c>
      <c r="C19" s="976">
        <v>64903001</v>
      </c>
      <c r="D19" s="975">
        <v>0</v>
      </c>
      <c r="E19" s="976">
        <v>64903001</v>
      </c>
    </row>
    <row r="20" spans="1:5" x14ac:dyDescent="0.25">
      <c r="A20" s="975">
        <v>21</v>
      </c>
      <c r="B20" s="975" t="s">
        <v>1622</v>
      </c>
      <c r="C20" s="976">
        <v>97903001</v>
      </c>
      <c r="D20" s="975">
        <v>0</v>
      </c>
      <c r="E20" s="976">
        <v>97903001</v>
      </c>
    </row>
    <row r="21" spans="1:5" x14ac:dyDescent="0.25">
      <c r="A21" s="975">
        <v>28</v>
      </c>
      <c r="B21" s="975" t="s">
        <v>1623</v>
      </c>
      <c r="C21" s="976">
        <v>13425144081</v>
      </c>
      <c r="D21" s="975">
        <v>0</v>
      </c>
      <c r="E21" s="976">
        <v>12885088420</v>
      </c>
    </row>
    <row r="22" spans="1:5" x14ac:dyDescent="0.25">
      <c r="A22" s="975">
        <v>36</v>
      </c>
      <c r="B22" s="975" t="s">
        <v>1624</v>
      </c>
      <c r="C22" s="976">
        <v>300000000</v>
      </c>
      <c r="D22" s="975">
        <v>0</v>
      </c>
      <c r="E22" s="975">
        <v>0</v>
      </c>
    </row>
    <row r="23" spans="1:5" hidden="1" x14ac:dyDescent="0.25">
      <c r="A23" s="975">
        <v>38</v>
      </c>
      <c r="B23" s="975" t="s">
        <v>1625</v>
      </c>
      <c r="C23" s="976">
        <v>300000000</v>
      </c>
      <c r="D23" s="975">
        <v>0</v>
      </c>
      <c r="E23" s="975">
        <v>0</v>
      </c>
    </row>
    <row r="24" spans="1:5" x14ac:dyDescent="0.25">
      <c r="A24" s="975">
        <v>42</v>
      </c>
      <c r="B24" s="975" t="s">
        <v>1626</v>
      </c>
      <c r="C24" s="976">
        <v>300000000</v>
      </c>
      <c r="D24" s="975">
        <v>0</v>
      </c>
      <c r="E24" s="975">
        <v>0</v>
      </c>
    </row>
    <row r="25" spans="1:5" x14ac:dyDescent="0.25">
      <c r="A25" s="975">
        <v>43</v>
      </c>
      <c r="B25" s="975" t="s">
        <v>1627</v>
      </c>
      <c r="C25" s="976">
        <v>300000000</v>
      </c>
      <c r="D25" s="975">
        <v>0</v>
      </c>
      <c r="E25" s="975">
        <v>0</v>
      </c>
    </row>
    <row r="26" spans="1:5" x14ac:dyDescent="0.25">
      <c r="A26" s="975">
        <v>47</v>
      </c>
      <c r="B26" s="975" t="s">
        <v>1628</v>
      </c>
      <c r="C26" s="976">
        <v>503200</v>
      </c>
      <c r="D26" s="975">
        <v>0</v>
      </c>
      <c r="E26" s="976">
        <v>1169760</v>
      </c>
    </row>
    <row r="27" spans="1:5" x14ac:dyDescent="0.25">
      <c r="A27" s="975">
        <v>50</v>
      </c>
      <c r="B27" s="975" t="s">
        <v>1629</v>
      </c>
      <c r="C27" s="976">
        <v>503200</v>
      </c>
      <c r="D27" s="975">
        <v>0</v>
      </c>
      <c r="E27" s="976">
        <v>1169760</v>
      </c>
    </row>
    <row r="28" spans="1:5" x14ac:dyDescent="0.25">
      <c r="A28" s="975">
        <v>51</v>
      </c>
      <c r="B28" s="975" t="s">
        <v>1630</v>
      </c>
      <c r="C28" s="976">
        <v>634086072</v>
      </c>
      <c r="D28" s="975">
        <v>0</v>
      </c>
      <c r="E28" s="976">
        <v>837259776</v>
      </c>
    </row>
    <row r="29" spans="1:5" x14ac:dyDescent="0.25">
      <c r="A29" s="975">
        <v>53</v>
      </c>
      <c r="B29" s="975" t="s">
        <v>1631</v>
      </c>
      <c r="C29" s="976">
        <v>634086072</v>
      </c>
      <c r="D29" s="975">
        <v>0</v>
      </c>
      <c r="E29" s="976">
        <v>837259776</v>
      </c>
    </row>
    <row r="30" spans="1:5" x14ac:dyDescent="0.25">
      <c r="A30" s="975">
        <v>57</v>
      </c>
      <c r="B30" s="975" t="s">
        <v>1632</v>
      </c>
      <c r="C30" s="976">
        <v>634589272</v>
      </c>
      <c r="D30" s="975">
        <v>0</v>
      </c>
      <c r="E30" s="976">
        <v>838429536</v>
      </c>
    </row>
    <row r="31" spans="1:5" x14ac:dyDescent="0.25">
      <c r="A31" s="975">
        <v>62</v>
      </c>
      <c r="B31" s="975" t="s">
        <v>1633</v>
      </c>
      <c r="C31" s="976">
        <v>76083317</v>
      </c>
      <c r="D31" s="975">
        <v>0</v>
      </c>
      <c r="E31" s="976">
        <v>191359458</v>
      </c>
    </row>
    <row r="32" spans="1:5" hidden="1" x14ac:dyDescent="0.25">
      <c r="A32" s="975">
        <v>66</v>
      </c>
      <c r="B32" s="975" t="s">
        <v>1634</v>
      </c>
      <c r="C32" s="976">
        <v>51403241</v>
      </c>
      <c r="D32" s="975">
        <v>0</v>
      </c>
      <c r="E32" s="976">
        <v>37226796</v>
      </c>
    </row>
    <row r="33" spans="1:5" hidden="1" x14ac:dyDescent="0.25">
      <c r="A33" s="975">
        <v>67</v>
      </c>
      <c r="B33" s="975" t="s">
        <v>1635</v>
      </c>
      <c r="C33" s="976">
        <v>18036796</v>
      </c>
      <c r="D33" s="975">
        <v>0</v>
      </c>
      <c r="E33" s="976">
        <v>147189121</v>
      </c>
    </row>
    <row r="34" spans="1:5" hidden="1" x14ac:dyDescent="0.25">
      <c r="A34" s="975">
        <v>68</v>
      </c>
      <c r="B34" s="975" t="s">
        <v>1636</v>
      </c>
      <c r="C34" s="976">
        <v>6643280</v>
      </c>
      <c r="D34" s="975">
        <v>0</v>
      </c>
      <c r="E34" s="976">
        <v>6943541</v>
      </c>
    </row>
    <row r="35" spans="1:5" x14ac:dyDescent="0.25">
      <c r="A35" s="975">
        <v>69</v>
      </c>
      <c r="B35" s="975" t="s">
        <v>1637</v>
      </c>
      <c r="C35" s="976">
        <v>132292155</v>
      </c>
      <c r="D35" s="975">
        <v>0</v>
      </c>
      <c r="E35" s="976">
        <v>122413266</v>
      </c>
    </row>
    <row r="36" spans="1:5" hidden="1" x14ac:dyDescent="0.25">
      <c r="A36" s="975">
        <v>70</v>
      </c>
      <c r="B36" s="975" t="s">
        <v>1638</v>
      </c>
      <c r="C36" s="976">
        <v>91709494</v>
      </c>
      <c r="D36" s="975">
        <v>0</v>
      </c>
      <c r="E36" s="976">
        <v>91728030</v>
      </c>
    </row>
    <row r="37" spans="1:5" hidden="1" x14ac:dyDescent="0.25">
      <c r="A37" s="975">
        <v>71</v>
      </c>
      <c r="B37" s="975" t="s">
        <v>1639</v>
      </c>
      <c r="C37" s="976">
        <v>8789676</v>
      </c>
      <c r="D37" s="975">
        <v>0</v>
      </c>
      <c r="E37" s="976">
        <v>584998</v>
      </c>
    </row>
    <row r="38" spans="1:5" hidden="1" x14ac:dyDescent="0.25">
      <c r="A38" s="975">
        <v>72</v>
      </c>
      <c r="B38" s="975" t="s">
        <v>1640</v>
      </c>
      <c r="C38" s="976">
        <v>1969117</v>
      </c>
      <c r="D38" s="975">
        <v>0</v>
      </c>
      <c r="E38" s="976">
        <v>4231186</v>
      </c>
    </row>
    <row r="39" spans="1:5" hidden="1" x14ac:dyDescent="0.25">
      <c r="A39" s="975">
        <v>73</v>
      </c>
      <c r="B39" s="975" t="s">
        <v>1641</v>
      </c>
      <c r="C39" s="976">
        <v>27527194</v>
      </c>
      <c r="D39" s="975">
        <v>0</v>
      </c>
      <c r="E39" s="976">
        <v>25744144</v>
      </c>
    </row>
    <row r="40" spans="1:5" hidden="1" x14ac:dyDescent="0.25">
      <c r="A40" s="975">
        <v>75</v>
      </c>
      <c r="B40" s="975" t="s">
        <v>1642</v>
      </c>
      <c r="C40" s="976">
        <v>2155980</v>
      </c>
      <c r="D40" s="975">
        <v>0</v>
      </c>
      <c r="E40" s="975">
        <v>0</v>
      </c>
    </row>
    <row r="41" spans="1:5" hidden="1" x14ac:dyDescent="0.25">
      <c r="A41" s="975">
        <v>78</v>
      </c>
      <c r="B41" s="975" t="s">
        <v>1643</v>
      </c>
      <c r="C41" s="976">
        <v>140694</v>
      </c>
      <c r="D41" s="975">
        <v>0</v>
      </c>
      <c r="E41" s="976">
        <v>124908</v>
      </c>
    </row>
    <row r="42" spans="1:5" x14ac:dyDescent="0.25">
      <c r="A42" s="975">
        <v>79</v>
      </c>
      <c r="B42" s="975" t="s">
        <v>1733</v>
      </c>
      <c r="C42" s="975">
        <v>0</v>
      </c>
      <c r="D42" s="975">
        <v>0</v>
      </c>
      <c r="E42" s="976">
        <v>500190</v>
      </c>
    </row>
    <row r="43" spans="1:5" hidden="1" x14ac:dyDescent="0.25">
      <c r="A43" s="975">
        <v>81</v>
      </c>
      <c r="B43" s="975" t="s">
        <v>1734</v>
      </c>
      <c r="C43" s="975">
        <v>0</v>
      </c>
      <c r="D43" s="975">
        <v>0</v>
      </c>
      <c r="E43" s="976">
        <v>500190</v>
      </c>
    </row>
    <row r="44" spans="1:5" x14ac:dyDescent="0.25">
      <c r="A44" s="975">
        <v>85</v>
      </c>
      <c r="B44" s="975" t="s">
        <v>1644</v>
      </c>
      <c r="C44" s="976">
        <v>20956574</v>
      </c>
      <c r="D44" s="975">
        <v>0</v>
      </c>
      <c r="E44" s="975">
        <v>0</v>
      </c>
    </row>
    <row r="45" spans="1:5" hidden="1" x14ac:dyDescent="0.25">
      <c r="A45" s="975">
        <v>88</v>
      </c>
      <c r="B45" s="975" t="s">
        <v>1645</v>
      </c>
      <c r="C45" s="976">
        <v>20956574</v>
      </c>
      <c r="D45" s="975">
        <v>0</v>
      </c>
      <c r="E45" s="975">
        <v>0</v>
      </c>
    </row>
    <row r="46" spans="1:5" x14ac:dyDescent="0.25">
      <c r="A46" s="975">
        <v>101</v>
      </c>
      <c r="B46" s="975" t="s">
        <v>1646</v>
      </c>
      <c r="C46" s="976">
        <v>229332046</v>
      </c>
      <c r="D46" s="975">
        <v>0</v>
      </c>
      <c r="E46" s="976">
        <v>314272914</v>
      </c>
    </row>
    <row r="47" spans="1:5" x14ac:dyDescent="0.25">
      <c r="A47" s="975">
        <v>106</v>
      </c>
      <c r="B47" s="975" t="s">
        <v>1647</v>
      </c>
      <c r="C47" s="976">
        <v>5442303</v>
      </c>
      <c r="D47" s="975">
        <v>0</v>
      </c>
      <c r="E47" s="976">
        <v>293439256</v>
      </c>
    </row>
    <row r="48" spans="1:5" hidden="1" x14ac:dyDescent="0.25">
      <c r="A48" s="975">
        <v>110</v>
      </c>
      <c r="B48" s="975" t="s">
        <v>1648</v>
      </c>
      <c r="C48" s="976">
        <v>224840</v>
      </c>
      <c r="D48" s="975">
        <v>0</v>
      </c>
      <c r="E48" s="976">
        <v>141275</v>
      </c>
    </row>
    <row r="49" spans="1:5" hidden="1" x14ac:dyDescent="0.25">
      <c r="A49" s="975">
        <v>111</v>
      </c>
      <c r="B49" s="975" t="s">
        <v>1649</v>
      </c>
      <c r="C49" s="976">
        <v>4887292</v>
      </c>
      <c r="D49" s="975">
        <v>0</v>
      </c>
      <c r="E49" s="976">
        <v>292590611</v>
      </c>
    </row>
    <row r="50" spans="1:5" hidden="1" x14ac:dyDescent="0.25">
      <c r="A50" s="975">
        <v>112</v>
      </c>
      <c r="B50" s="975" t="s">
        <v>1650</v>
      </c>
      <c r="C50" s="976">
        <v>330171</v>
      </c>
      <c r="D50" s="975">
        <v>0</v>
      </c>
      <c r="E50" s="976">
        <v>707370</v>
      </c>
    </row>
    <row r="51" spans="1:5" x14ac:dyDescent="0.25">
      <c r="A51" s="975">
        <v>113</v>
      </c>
      <c r="B51" s="975" t="s">
        <v>1651</v>
      </c>
      <c r="C51" s="976">
        <v>91186</v>
      </c>
      <c r="D51" s="975">
        <v>0</v>
      </c>
      <c r="E51" s="975">
        <v>0</v>
      </c>
    </row>
    <row r="52" spans="1:5" hidden="1" x14ac:dyDescent="0.25">
      <c r="A52" s="975">
        <v>114</v>
      </c>
      <c r="B52" s="975" t="s">
        <v>1652</v>
      </c>
      <c r="C52" s="976">
        <v>5800</v>
      </c>
      <c r="D52" s="975">
        <v>0</v>
      </c>
      <c r="E52" s="975">
        <v>0</v>
      </c>
    </row>
    <row r="53" spans="1:5" hidden="1" x14ac:dyDescent="0.25">
      <c r="A53" s="975">
        <v>117</v>
      </c>
      <c r="B53" s="975" t="s">
        <v>1653</v>
      </c>
      <c r="C53" s="976">
        <v>19386</v>
      </c>
      <c r="D53" s="975">
        <v>0</v>
      </c>
      <c r="E53" s="975">
        <v>0</v>
      </c>
    </row>
    <row r="54" spans="1:5" hidden="1" x14ac:dyDescent="0.25">
      <c r="A54" s="975">
        <v>122</v>
      </c>
      <c r="B54" s="975" t="s">
        <v>1654</v>
      </c>
      <c r="C54" s="976">
        <v>66000</v>
      </c>
      <c r="D54" s="975">
        <v>0</v>
      </c>
      <c r="E54" s="975">
        <v>0</v>
      </c>
    </row>
    <row r="55" spans="1:5" x14ac:dyDescent="0.25">
      <c r="A55" s="975">
        <v>142</v>
      </c>
      <c r="B55" s="975" t="s">
        <v>1655</v>
      </c>
      <c r="C55" s="976">
        <v>5533489</v>
      </c>
      <c r="D55" s="975">
        <v>0</v>
      </c>
      <c r="E55" s="976">
        <v>293439256</v>
      </c>
    </row>
    <row r="56" spans="1:5" x14ac:dyDescent="0.25">
      <c r="A56" s="975">
        <v>143</v>
      </c>
      <c r="B56" s="975" t="s">
        <v>1656</v>
      </c>
      <c r="C56" s="976">
        <v>36774997</v>
      </c>
      <c r="D56" s="975">
        <v>0</v>
      </c>
      <c r="E56" s="976">
        <v>1674000</v>
      </c>
    </row>
    <row r="57" spans="1:5" hidden="1" x14ac:dyDescent="0.25">
      <c r="A57" s="975">
        <v>145</v>
      </c>
      <c r="B57" s="975" t="s">
        <v>1735</v>
      </c>
      <c r="C57" s="975">
        <v>0</v>
      </c>
      <c r="D57" s="975">
        <v>0</v>
      </c>
      <c r="E57" s="976">
        <v>984000</v>
      </c>
    </row>
    <row r="58" spans="1:5" hidden="1" x14ac:dyDescent="0.25">
      <c r="A58" s="975">
        <v>147</v>
      </c>
      <c r="B58" s="975" t="s">
        <v>1657</v>
      </c>
      <c r="C58" s="976">
        <v>33984323</v>
      </c>
      <c r="D58" s="975">
        <v>0</v>
      </c>
      <c r="E58" s="975">
        <v>0</v>
      </c>
    </row>
    <row r="59" spans="1:5" hidden="1" x14ac:dyDescent="0.25">
      <c r="A59" s="975">
        <v>148</v>
      </c>
      <c r="B59" s="975" t="s">
        <v>1658</v>
      </c>
      <c r="C59" s="976">
        <v>568333</v>
      </c>
      <c r="D59" s="975">
        <v>0</v>
      </c>
      <c r="E59" s="976">
        <v>690000</v>
      </c>
    </row>
    <row r="60" spans="1:5" hidden="1" x14ac:dyDescent="0.25">
      <c r="A60" s="975">
        <v>149</v>
      </c>
      <c r="B60" s="975" t="s">
        <v>1659</v>
      </c>
      <c r="C60" s="976">
        <v>2222341</v>
      </c>
      <c r="D60" s="975">
        <v>0</v>
      </c>
      <c r="E60" s="975">
        <v>0</v>
      </c>
    </row>
    <row r="61" spans="1:5" x14ac:dyDescent="0.25">
      <c r="A61" s="975">
        <v>152</v>
      </c>
      <c r="B61" s="975" t="s">
        <v>1736</v>
      </c>
      <c r="C61" s="975">
        <v>0</v>
      </c>
      <c r="D61" s="975">
        <v>0</v>
      </c>
      <c r="E61" s="976">
        <v>35000</v>
      </c>
    </row>
    <row r="62" spans="1:5" x14ac:dyDescent="0.25">
      <c r="A62" s="975">
        <v>158</v>
      </c>
      <c r="B62" s="975" t="s">
        <v>1660</v>
      </c>
      <c r="C62" s="976">
        <v>36774997</v>
      </c>
      <c r="D62" s="975">
        <v>0</v>
      </c>
      <c r="E62" s="976">
        <v>1709000</v>
      </c>
    </row>
    <row r="63" spans="1:5" x14ac:dyDescent="0.25">
      <c r="A63" s="975">
        <v>159</v>
      </c>
      <c r="B63" s="975" t="s">
        <v>1661</v>
      </c>
      <c r="C63" s="976">
        <v>271640532</v>
      </c>
      <c r="D63" s="975">
        <v>0</v>
      </c>
      <c r="E63" s="976">
        <v>609421170</v>
      </c>
    </row>
    <row r="64" spans="1:5" hidden="1" x14ac:dyDescent="0.25">
      <c r="A64" s="975">
        <v>160</v>
      </c>
      <c r="B64" s="975" t="s">
        <v>1737</v>
      </c>
      <c r="C64" s="975">
        <v>0</v>
      </c>
      <c r="D64" s="975">
        <v>0</v>
      </c>
      <c r="E64" s="976">
        <v>265680</v>
      </c>
    </row>
    <row r="65" spans="1:5" hidden="1" x14ac:dyDescent="0.25">
      <c r="A65" s="975">
        <v>161</v>
      </c>
      <c r="B65" s="975" t="s">
        <v>1662</v>
      </c>
      <c r="C65" s="976">
        <v>6223954</v>
      </c>
      <c r="D65" s="975">
        <v>0</v>
      </c>
      <c r="E65" s="976">
        <v>1578891</v>
      </c>
    </row>
    <row r="66" spans="1:5" x14ac:dyDescent="0.25">
      <c r="A66" s="975">
        <v>164</v>
      </c>
      <c r="B66" s="975" t="s">
        <v>1663</v>
      </c>
      <c r="C66" s="976">
        <v>6223954</v>
      </c>
      <c r="D66" s="975">
        <v>0</v>
      </c>
      <c r="E66" s="976">
        <v>1844571</v>
      </c>
    </row>
    <row r="67" spans="1:5" hidden="1" x14ac:dyDescent="0.25">
      <c r="A67" s="975">
        <v>166</v>
      </c>
      <c r="B67" s="975" t="s">
        <v>1664</v>
      </c>
      <c r="C67" s="976">
        <v>-13380418</v>
      </c>
      <c r="D67" s="975">
        <v>0</v>
      </c>
      <c r="E67" s="976">
        <v>-14750610</v>
      </c>
    </row>
    <row r="68" spans="1:5" x14ac:dyDescent="0.25">
      <c r="A68" s="975">
        <v>167</v>
      </c>
      <c r="B68" s="975" t="s">
        <v>1665</v>
      </c>
      <c r="C68" s="976">
        <v>-13380418</v>
      </c>
      <c r="D68" s="975">
        <v>0</v>
      </c>
      <c r="E68" s="976">
        <v>-14750610</v>
      </c>
    </row>
    <row r="69" spans="1:5" hidden="1" x14ac:dyDescent="0.25">
      <c r="A69" s="975">
        <v>168</v>
      </c>
      <c r="B69" s="975" t="s">
        <v>1666</v>
      </c>
      <c r="C69" s="976">
        <v>9106010</v>
      </c>
      <c r="D69" s="975">
        <v>0</v>
      </c>
      <c r="E69" s="976">
        <v>171655</v>
      </c>
    </row>
    <row r="70" spans="1:5" hidden="1" x14ac:dyDescent="0.25">
      <c r="A70" s="975">
        <v>169</v>
      </c>
      <c r="B70" s="975" t="s">
        <v>1667</v>
      </c>
      <c r="C70" s="976">
        <v>8050</v>
      </c>
      <c r="D70" s="975">
        <v>0</v>
      </c>
      <c r="E70" s="975">
        <v>0</v>
      </c>
    </row>
    <row r="71" spans="1:5" x14ac:dyDescent="0.25">
      <c r="A71" s="975">
        <v>170</v>
      </c>
      <c r="B71" s="975" t="s">
        <v>1668</v>
      </c>
      <c r="C71" s="976">
        <v>9114060</v>
      </c>
      <c r="D71" s="975">
        <v>0</v>
      </c>
      <c r="E71" s="976">
        <v>171655</v>
      </c>
    </row>
    <row r="72" spans="1:5" x14ac:dyDescent="0.25">
      <c r="A72" s="975">
        <v>171</v>
      </c>
      <c r="B72" s="975" t="s">
        <v>1669</v>
      </c>
      <c r="C72" s="976">
        <v>1957596</v>
      </c>
      <c r="D72" s="975">
        <v>0</v>
      </c>
      <c r="E72" s="976">
        <v>-12734384</v>
      </c>
    </row>
    <row r="73" spans="1:5" x14ac:dyDescent="0.25">
      <c r="A73" s="975">
        <v>173</v>
      </c>
      <c r="B73" s="975" t="s">
        <v>1670</v>
      </c>
      <c r="C73" s="976">
        <v>1247207</v>
      </c>
      <c r="D73" s="975">
        <v>0</v>
      </c>
      <c r="E73" s="976">
        <v>1058520</v>
      </c>
    </row>
    <row r="74" spans="1:5" x14ac:dyDescent="0.25">
      <c r="A74" s="975">
        <v>175</v>
      </c>
      <c r="B74" s="975" t="s">
        <v>1671</v>
      </c>
      <c r="C74" s="976">
        <v>1247207</v>
      </c>
      <c r="D74" s="975">
        <v>0</v>
      </c>
      <c r="E74" s="976">
        <v>1058520</v>
      </c>
    </row>
    <row r="75" spans="1:5" ht="24.75" customHeight="1" x14ac:dyDescent="0.25">
      <c r="A75" s="977">
        <v>176</v>
      </c>
      <c r="B75" s="977" t="s">
        <v>1672</v>
      </c>
      <c r="C75" s="978">
        <v>14634578688</v>
      </c>
      <c r="D75" s="977">
        <v>0</v>
      </c>
      <c r="E75" s="978">
        <v>14321263262</v>
      </c>
    </row>
    <row r="76" spans="1:5" x14ac:dyDescent="0.25">
      <c r="A76" s="975">
        <v>177</v>
      </c>
      <c r="B76" s="975" t="s">
        <v>1673</v>
      </c>
      <c r="C76" s="976">
        <v>14300355379</v>
      </c>
      <c r="D76" s="975">
        <v>0</v>
      </c>
      <c r="E76" s="976">
        <v>14300355379</v>
      </c>
    </row>
    <row r="77" spans="1:5" x14ac:dyDescent="0.25">
      <c r="A77" s="975">
        <v>179</v>
      </c>
      <c r="B77" s="975" t="s">
        <v>1738</v>
      </c>
      <c r="C77" s="976">
        <v>513720106</v>
      </c>
      <c r="D77" s="975">
        <v>0</v>
      </c>
      <c r="E77" s="976">
        <v>513720106</v>
      </c>
    </row>
    <row r="78" spans="1:5" x14ac:dyDescent="0.25">
      <c r="A78" s="975">
        <v>180</v>
      </c>
      <c r="B78" s="975" t="s">
        <v>1674</v>
      </c>
      <c r="C78" s="976">
        <v>-3136298438</v>
      </c>
      <c r="D78" s="975">
        <v>0</v>
      </c>
      <c r="E78" s="976">
        <v>-304016562</v>
      </c>
    </row>
    <row r="79" spans="1:5" x14ac:dyDescent="0.25">
      <c r="A79" s="975">
        <v>182</v>
      </c>
      <c r="B79" s="975" t="s">
        <v>1675</v>
      </c>
      <c r="C79" s="976">
        <v>2832281876</v>
      </c>
      <c r="D79" s="975">
        <v>0</v>
      </c>
      <c r="E79" s="976">
        <v>-316940914</v>
      </c>
    </row>
    <row r="80" spans="1:5" x14ac:dyDescent="0.25">
      <c r="A80" s="975">
        <v>183</v>
      </c>
      <c r="B80" s="975" t="s">
        <v>1676</v>
      </c>
      <c r="C80" s="976">
        <v>14510058923</v>
      </c>
      <c r="D80" s="975">
        <v>0</v>
      </c>
      <c r="E80" s="976">
        <v>14193118009</v>
      </c>
    </row>
    <row r="81" spans="1:5" x14ac:dyDescent="0.25">
      <c r="A81" s="975">
        <v>186</v>
      </c>
      <c r="B81" s="975" t="s">
        <v>1677</v>
      </c>
      <c r="C81" s="976">
        <v>1138272</v>
      </c>
      <c r="D81" s="975">
        <v>0</v>
      </c>
      <c r="E81" s="976">
        <v>9200731</v>
      </c>
    </row>
    <row r="82" spans="1:5" x14ac:dyDescent="0.25">
      <c r="A82" s="975">
        <v>187</v>
      </c>
      <c r="B82" s="975" t="s">
        <v>1739</v>
      </c>
      <c r="C82" s="975">
        <v>0</v>
      </c>
      <c r="D82" s="975">
        <v>0</v>
      </c>
      <c r="E82" s="976">
        <v>18000</v>
      </c>
    </row>
    <row r="83" spans="1:5" x14ac:dyDescent="0.25">
      <c r="A83" s="975">
        <v>191</v>
      </c>
      <c r="B83" s="975" t="s">
        <v>1678</v>
      </c>
      <c r="C83" s="976">
        <v>1179994</v>
      </c>
      <c r="D83" s="975">
        <v>0</v>
      </c>
      <c r="E83" s="976">
        <v>5257800</v>
      </c>
    </row>
    <row r="84" spans="1:5" x14ac:dyDescent="0.25">
      <c r="A84" s="975">
        <v>192</v>
      </c>
      <c r="B84" s="975" t="s">
        <v>1679</v>
      </c>
      <c r="C84" s="976">
        <v>55205617</v>
      </c>
      <c r="D84" s="975">
        <v>0</v>
      </c>
      <c r="E84" s="976">
        <v>18440400</v>
      </c>
    </row>
    <row r="85" spans="1:5" x14ac:dyDescent="0.25">
      <c r="A85" s="975">
        <v>209</v>
      </c>
      <c r="B85" s="975" t="s">
        <v>1680</v>
      </c>
      <c r="C85" s="976">
        <v>57523883</v>
      </c>
      <c r="D85" s="975">
        <v>0</v>
      </c>
      <c r="E85" s="976">
        <v>32916931</v>
      </c>
    </row>
    <row r="86" spans="1:5" x14ac:dyDescent="0.25">
      <c r="A86" s="975">
        <v>212</v>
      </c>
      <c r="B86" s="975" t="s">
        <v>1681</v>
      </c>
      <c r="C86" s="976">
        <v>9516148</v>
      </c>
      <c r="D86" s="975">
        <v>0</v>
      </c>
      <c r="E86" s="976">
        <v>4630924</v>
      </c>
    </row>
    <row r="87" spans="1:5" x14ac:dyDescent="0.25">
      <c r="A87" s="975">
        <v>217</v>
      </c>
      <c r="B87" s="975" t="s">
        <v>1682</v>
      </c>
      <c r="C87" s="976">
        <v>22560</v>
      </c>
      <c r="D87" s="975">
        <v>0</v>
      </c>
      <c r="E87" s="975">
        <v>0</v>
      </c>
    </row>
    <row r="88" spans="1:5" x14ac:dyDescent="0.25">
      <c r="A88" s="975">
        <v>218</v>
      </c>
      <c r="B88" s="975" t="s">
        <v>1683</v>
      </c>
      <c r="C88" s="976">
        <v>2053177</v>
      </c>
      <c r="D88" s="975">
        <v>0</v>
      </c>
      <c r="E88" s="975">
        <v>0</v>
      </c>
    </row>
    <row r="89" spans="1:5" x14ac:dyDescent="0.25">
      <c r="A89" s="975">
        <v>222</v>
      </c>
      <c r="B89" s="975" t="s">
        <v>1684</v>
      </c>
      <c r="C89" s="976">
        <v>8801336</v>
      </c>
      <c r="D89" s="975">
        <v>0</v>
      </c>
      <c r="E89" s="976">
        <v>12127101</v>
      </c>
    </row>
    <row r="90" spans="1:5" x14ac:dyDescent="0.25">
      <c r="A90" s="975">
        <v>227</v>
      </c>
      <c r="B90" s="975" t="s">
        <v>1685</v>
      </c>
      <c r="C90" s="976">
        <v>8801336</v>
      </c>
      <c r="D90" s="975">
        <v>0</v>
      </c>
      <c r="E90" s="976">
        <v>9105949</v>
      </c>
    </row>
    <row r="91" spans="1:5" x14ac:dyDescent="0.25">
      <c r="A91" s="975">
        <v>228</v>
      </c>
      <c r="B91" s="975" t="s">
        <v>1740</v>
      </c>
      <c r="C91" s="975">
        <v>0</v>
      </c>
      <c r="D91" s="975">
        <v>0</v>
      </c>
      <c r="E91" s="976">
        <v>3021152</v>
      </c>
    </row>
    <row r="92" spans="1:5" x14ac:dyDescent="0.25">
      <c r="A92" s="975">
        <v>233</v>
      </c>
      <c r="B92" s="975" t="s">
        <v>1686</v>
      </c>
      <c r="C92" s="976">
        <v>20393221</v>
      </c>
      <c r="D92" s="975">
        <v>0</v>
      </c>
      <c r="E92" s="976">
        <v>16758025</v>
      </c>
    </row>
    <row r="93" spans="1:5" x14ac:dyDescent="0.25">
      <c r="A93" s="975">
        <v>234</v>
      </c>
      <c r="B93" s="975" t="s">
        <v>1687</v>
      </c>
      <c r="C93" s="976">
        <v>42594186</v>
      </c>
      <c r="D93" s="975">
        <v>0</v>
      </c>
      <c r="E93" s="976">
        <v>29534976</v>
      </c>
    </row>
    <row r="94" spans="1:5" x14ac:dyDescent="0.25">
      <c r="A94" s="975">
        <v>236</v>
      </c>
      <c r="B94" s="975" t="s">
        <v>1688</v>
      </c>
      <c r="C94" s="976">
        <v>139213</v>
      </c>
      <c r="D94" s="975">
        <v>0</v>
      </c>
      <c r="E94" s="976">
        <v>19466</v>
      </c>
    </row>
    <row r="95" spans="1:5" x14ac:dyDescent="0.25">
      <c r="A95" s="975">
        <v>240</v>
      </c>
      <c r="B95" s="975" t="s">
        <v>1689</v>
      </c>
      <c r="C95" s="976">
        <v>3739341</v>
      </c>
      <c r="D95" s="975">
        <v>0</v>
      </c>
      <c r="E95" s="976">
        <v>13218815</v>
      </c>
    </row>
    <row r="96" spans="1:5" x14ac:dyDescent="0.25">
      <c r="A96" s="975">
        <v>243</v>
      </c>
      <c r="B96" s="975" t="s">
        <v>1690</v>
      </c>
      <c r="C96" s="976">
        <v>46472740</v>
      </c>
      <c r="D96" s="975">
        <v>0</v>
      </c>
      <c r="E96" s="976">
        <v>42773257</v>
      </c>
    </row>
    <row r="97" spans="1:5" x14ac:dyDescent="0.25">
      <c r="A97" s="975">
        <v>244</v>
      </c>
      <c r="B97" s="975" t="s">
        <v>1691</v>
      </c>
      <c r="C97" s="976">
        <v>124389844</v>
      </c>
      <c r="D97" s="975">
        <v>0</v>
      </c>
      <c r="E97" s="976">
        <v>92448213</v>
      </c>
    </row>
    <row r="98" spans="1:5" x14ac:dyDescent="0.25">
      <c r="A98" s="975">
        <v>246</v>
      </c>
      <c r="B98" s="975" t="s">
        <v>1692</v>
      </c>
      <c r="C98" s="976">
        <v>129921</v>
      </c>
      <c r="D98" s="975">
        <v>0</v>
      </c>
      <c r="E98" s="975">
        <v>0</v>
      </c>
    </row>
    <row r="99" spans="1:5" x14ac:dyDescent="0.25">
      <c r="A99" s="975">
        <v>247</v>
      </c>
      <c r="B99" s="975" t="s">
        <v>1693</v>
      </c>
      <c r="C99" s="975">
        <v>0</v>
      </c>
      <c r="D99" s="975">
        <v>0</v>
      </c>
      <c r="E99" s="976">
        <v>35697040</v>
      </c>
    </row>
    <row r="100" spans="1:5" x14ac:dyDescent="0.25">
      <c r="A100" s="975">
        <v>249</v>
      </c>
      <c r="B100" s="975" t="s">
        <v>1694</v>
      </c>
      <c r="C100" s="976">
        <v>129921</v>
      </c>
      <c r="D100" s="975">
        <v>0</v>
      </c>
      <c r="E100" s="976">
        <v>35697040</v>
      </c>
    </row>
    <row r="101" spans="1:5" ht="24" customHeight="1" x14ac:dyDescent="0.25">
      <c r="A101" s="977">
        <v>250</v>
      </c>
      <c r="B101" s="977" t="s">
        <v>1695</v>
      </c>
      <c r="C101" s="978">
        <v>14634578688</v>
      </c>
      <c r="D101" s="977">
        <v>0</v>
      </c>
      <c r="E101" s="978">
        <v>14321263262</v>
      </c>
    </row>
  </sheetData>
  <mergeCells count="4">
    <mergeCell ref="A3:E3"/>
    <mergeCell ref="A4:E4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31BF-25F4-4AF6-B929-219340753033}">
  <dimension ref="A1:G39"/>
  <sheetViews>
    <sheetView workbookViewId="0"/>
  </sheetViews>
  <sheetFormatPr defaultRowHeight="12.75" x14ac:dyDescent="0.2"/>
  <cols>
    <col min="1" max="1" width="8.42578125" style="847" customWidth="1"/>
    <col min="2" max="2" width="45.7109375" style="847" customWidth="1"/>
    <col min="3" max="4" width="19.140625" style="847" customWidth="1"/>
    <col min="5" max="5" width="26.5703125" style="847" customWidth="1"/>
    <col min="6" max="6" width="14.42578125" style="847" customWidth="1"/>
    <col min="7" max="7" width="9.140625" style="847"/>
    <col min="8" max="256" width="9.140625" style="796"/>
    <col min="257" max="257" width="8.42578125" style="796" customWidth="1"/>
    <col min="258" max="258" width="45.7109375" style="796" customWidth="1"/>
    <col min="259" max="260" width="19.140625" style="796" customWidth="1"/>
    <col min="261" max="261" width="26.5703125" style="796" customWidth="1"/>
    <col min="262" max="262" width="14.42578125" style="796" customWidth="1"/>
    <col min="263" max="512" width="9.140625" style="796"/>
    <col min="513" max="513" width="8.42578125" style="796" customWidth="1"/>
    <col min="514" max="514" width="45.7109375" style="796" customWidth="1"/>
    <col min="515" max="516" width="19.140625" style="796" customWidth="1"/>
    <col min="517" max="517" width="26.5703125" style="796" customWidth="1"/>
    <col min="518" max="518" width="14.42578125" style="796" customWidth="1"/>
    <col min="519" max="768" width="9.140625" style="796"/>
    <col min="769" max="769" width="8.42578125" style="796" customWidth="1"/>
    <col min="770" max="770" width="45.7109375" style="796" customWidth="1"/>
    <col min="771" max="772" width="19.140625" style="796" customWidth="1"/>
    <col min="773" max="773" width="26.5703125" style="796" customWidth="1"/>
    <col min="774" max="774" width="14.42578125" style="796" customWidth="1"/>
    <col min="775" max="1024" width="9.140625" style="796"/>
    <col min="1025" max="1025" width="8.42578125" style="796" customWidth="1"/>
    <col min="1026" max="1026" width="45.7109375" style="796" customWidth="1"/>
    <col min="1027" max="1028" width="19.140625" style="796" customWidth="1"/>
    <col min="1029" max="1029" width="26.5703125" style="796" customWidth="1"/>
    <col min="1030" max="1030" width="14.42578125" style="796" customWidth="1"/>
    <col min="1031" max="1280" width="9.140625" style="796"/>
    <col min="1281" max="1281" width="8.42578125" style="796" customWidth="1"/>
    <col min="1282" max="1282" width="45.7109375" style="796" customWidth="1"/>
    <col min="1283" max="1284" width="19.140625" style="796" customWidth="1"/>
    <col min="1285" max="1285" width="26.5703125" style="796" customWidth="1"/>
    <col min="1286" max="1286" width="14.42578125" style="796" customWidth="1"/>
    <col min="1287" max="1536" width="9.140625" style="796"/>
    <col min="1537" max="1537" width="8.42578125" style="796" customWidth="1"/>
    <col min="1538" max="1538" width="45.7109375" style="796" customWidth="1"/>
    <col min="1539" max="1540" width="19.140625" style="796" customWidth="1"/>
    <col min="1541" max="1541" width="26.5703125" style="796" customWidth="1"/>
    <col min="1542" max="1542" width="14.42578125" style="796" customWidth="1"/>
    <col min="1543" max="1792" width="9.140625" style="796"/>
    <col min="1793" max="1793" width="8.42578125" style="796" customWidth="1"/>
    <col min="1794" max="1794" width="45.7109375" style="796" customWidth="1"/>
    <col min="1795" max="1796" width="19.140625" style="796" customWidth="1"/>
    <col min="1797" max="1797" width="26.5703125" style="796" customWidth="1"/>
    <col min="1798" max="1798" width="14.42578125" style="796" customWidth="1"/>
    <col min="1799" max="2048" width="9.140625" style="796"/>
    <col min="2049" max="2049" width="8.42578125" style="796" customWidth="1"/>
    <col min="2050" max="2050" width="45.7109375" style="796" customWidth="1"/>
    <col min="2051" max="2052" width="19.140625" style="796" customWidth="1"/>
    <col min="2053" max="2053" width="26.5703125" style="796" customWidth="1"/>
    <col min="2054" max="2054" width="14.42578125" style="796" customWidth="1"/>
    <col min="2055" max="2304" width="9.140625" style="796"/>
    <col min="2305" max="2305" width="8.42578125" style="796" customWidth="1"/>
    <col min="2306" max="2306" width="45.7109375" style="796" customWidth="1"/>
    <col min="2307" max="2308" width="19.140625" style="796" customWidth="1"/>
    <col min="2309" max="2309" width="26.5703125" style="796" customWidth="1"/>
    <col min="2310" max="2310" width="14.42578125" style="796" customWidth="1"/>
    <col min="2311" max="2560" width="9.140625" style="796"/>
    <col min="2561" max="2561" width="8.42578125" style="796" customWidth="1"/>
    <col min="2562" max="2562" width="45.7109375" style="796" customWidth="1"/>
    <col min="2563" max="2564" width="19.140625" style="796" customWidth="1"/>
    <col min="2565" max="2565" width="26.5703125" style="796" customWidth="1"/>
    <col min="2566" max="2566" width="14.42578125" style="796" customWidth="1"/>
    <col min="2567" max="2816" width="9.140625" style="796"/>
    <col min="2817" max="2817" width="8.42578125" style="796" customWidth="1"/>
    <col min="2818" max="2818" width="45.7109375" style="796" customWidth="1"/>
    <col min="2819" max="2820" width="19.140625" style="796" customWidth="1"/>
    <col min="2821" max="2821" width="26.5703125" style="796" customWidth="1"/>
    <col min="2822" max="2822" width="14.42578125" style="796" customWidth="1"/>
    <col min="2823" max="3072" width="9.140625" style="796"/>
    <col min="3073" max="3073" width="8.42578125" style="796" customWidth="1"/>
    <col min="3074" max="3074" width="45.7109375" style="796" customWidth="1"/>
    <col min="3075" max="3076" width="19.140625" style="796" customWidth="1"/>
    <col min="3077" max="3077" width="26.5703125" style="796" customWidth="1"/>
    <col min="3078" max="3078" width="14.42578125" style="796" customWidth="1"/>
    <col min="3079" max="3328" width="9.140625" style="796"/>
    <col min="3329" max="3329" width="8.42578125" style="796" customWidth="1"/>
    <col min="3330" max="3330" width="45.7109375" style="796" customWidth="1"/>
    <col min="3331" max="3332" width="19.140625" style="796" customWidth="1"/>
    <col min="3333" max="3333" width="26.5703125" style="796" customWidth="1"/>
    <col min="3334" max="3334" width="14.42578125" style="796" customWidth="1"/>
    <col min="3335" max="3584" width="9.140625" style="796"/>
    <col min="3585" max="3585" width="8.42578125" style="796" customWidth="1"/>
    <col min="3586" max="3586" width="45.7109375" style="796" customWidth="1"/>
    <col min="3587" max="3588" width="19.140625" style="796" customWidth="1"/>
    <col min="3589" max="3589" width="26.5703125" style="796" customWidth="1"/>
    <col min="3590" max="3590" width="14.42578125" style="796" customWidth="1"/>
    <col min="3591" max="3840" width="9.140625" style="796"/>
    <col min="3841" max="3841" width="8.42578125" style="796" customWidth="1"/>
    <col min="3842" max="3842" width="45.7109375" style="796" customWidth="1"/>
    <col min="3843" max="3844" width="19.140625" style="796" customWidth="1"/>
    <col min="3845" max="3845" width="26.5703125" style="796" customWidth="1"/>
    <col min="3846" max="3846" width="14.42578125" style="796" customWidth="1"/>
    <col min="3847" max="4096" width="9.140625" style="796"/>
    <col min="4097" max="4097" width="8.42578125" style="796" customWidth="1"/>
    <col min="4098" max="4098" width="45.7109375" style="796" customWidth="1"/>
    <col min="4099" max="4100" width="19.140625" style="796" customWidth="1"/>
    <col min="4101" max="4101" width="26.5703125" style="796" customWidth="1"/>
    <col min="4102" max="4102" width="14.42578125" style="796" customWidth="1"/>
    <col min="4103" max="4352" width="9.140625" style="796"/>
    <col min="4353" max="4353" width="8.42578125" style="796" customWidth="1"/>
    <col min="4354" max="4354" width="45.7109375" style="796" customWidth="1"/>
    <col min="4355" max="4356" width="19.140625" style="796" customWidth="1"/>
    <col min="4357" max="4357" width="26.5703125" style="796" customWidth="1"/>
    <col min="4358" max="4358" width="14.42578125" style="796" customWidth="1"/>
    <col min="4359" max="4608" width="9.140625" style="796"/>
    <col min="4609" max="4609" width="8.42578125" style="796" customWidth="1"/>
    <col min="4610" max="4610" width="45.7109375" style="796" customWidth="1"/>
    <col min="4611" max="4612" width="19.140625" style="796" customWidth="1"/>
    <col min="4613" max="4613" width="26.5703125" style="796" customWidth="1"/>
    <col min="4614" max="4614" width="14.42578125" style="796" customWidth="1"/>
    <col min="4615" max="4864" width="9.140625" style="796"/>
    <col min="4865" max="4865" width="8.42578125" style="796" customWidth="1"/>
    <col min="4866" max="4866" width="45.7109375" style="796" customWidth="1"/>
    <col min="4867" max="4868" width="19.140625" style="796" customWidth="1"/>
    <col min="4869" max="4869" width="26.5703125" style="796" customWidth="1"/>
    <col min="4870" max="4870" width="14.42578125" style="796" customWidth="1"/>
    <col min="4871" max="5120" width="9.140625" style="796"/>
    <col min="5121" max="5121" width="8.42578125" style="796" customWidth="1"/>
    <col min="5122" max="5122" width="45.7109375" style="796" customWidth="1"/>
    <col min="5123" max="5124" width="19.140625" style="796" customWidth="1"/>
    <col min="5125" max="5125" width="26.5703125" style="796" customWidth="1"/>
    <col min="5126" max="5126" width="14.42578125" style="796" customWidth="1"/>
    <col min="5127" max="5376" width="9.140625" style="796"/>
    <col min="5377" max="5377" width="8.42578125" style="796" customWidth="1"/>
    <col min="5378" max="5378" width="45.7109375" style="796" customWidth="1"/>
    <col min="5379" max="5380" width="19.140625" style="796" customWidth="1"/>
    <col min="5381" max="5381" width="26.5703125" style="796" customWidth="1"/>
    <col min="5382" max="5382" width="14.42578125" style="796" customWidth="1"/>
    <col min="5383" max="5632" width="9.140625" style="796"/>
    <col min="5633" max="5633" width="8.42578125" style="796" customWidth="1"/>
    <col min="5634" max="5634" width="45.7109375" style="796" customWidth="1"/>
    <col min="5635" max="5636" width="19.140625" style="796" customWidth="1"/>
    <col min="5637" max="5637" width="26.5703125" style="796" customWidth="1"/>
    <col min="5638" max="5638" width="14.42578125" style="796" customWidth="1"/>
    <col min="5639" max="5888" width="9.140625" style="796"/>
    <col min="5889" max="5889" width="8.42578125" style="796" customWidth="1"/>
    <col min="5890" max="5890" width="45.7109375" style="796" customWidth="1"/>
    <col min="5891" max="5892" width="19.140625" style="796" customWidth="1"/>
    <col min="5893" max="5893" width="26.5703125" style="796" customWidth="1"/>
    <col min="5894" max="5894" width="14.42578125" style="796" customWidth="1"/>
    <col min="5895" max="6144" width="9.140625" style="796"/>
    <col min="6145" max="6145" width="8.42578125" style="796" customWidth="1"/>
    <col min="6146" max="6146" width="45.7109375" style="796" customWidth="1"/>
    <col min="6147" max="6148" width="19.140625" style="796" customWidth="1"/>
    <col min="6149" max="6149" width="26.5703125" style="796" customWidth="1"/>
    <col min="6150" max="6150" width="14.42578125" style="796" customWidth="1"/>
    <col min="6151" max="6400" width="9.140625" style="796"/>
    <col min="6401" max="6401" width="8.42578125" style="796" customWidth="1"/>
    <col min="6402" max="6402" width="45.7109375" style="796" customWidth="1"/>
    <col min="6403" max="6404" width="19.140625" style="796" customWidth="1"/>
    <col min="6405" max="6405" width="26.5703125" style="796" customWidth="1"/>
    <col min="6406" max="6406" width="14.42578125" style="796" customWidth="1"/>
    <col min="6407" max="6656" width="9.140625" style="796"/>
    <col min="6657" max="6657" width="8.42578125" style="796" customWidth="1"/>
    <col min="6658" max="6658" width="45.7109375" style="796" customWidth="1"/>
    <col min="6659" max="6660" width="19.140625" style="796" customWidth="1"/>
    <col min="6661" max="6661" width="26.5703125" style="796" customWidth="1"/>
    <col min="6662" max="6662" width="14.42578125" style="796" customWidth="1"/>
    <col min="6663" max="6912" width="9.140625" style="796"/>
    <col min="6913" max="6913" width="8.42578125" style="796" customWidth="1"/>
    <col min="6914" max="6914" width="45.7109375" style="796" customWidth="1"/>
    <col min="6915" max="6916" width="19.140625" style="796" customWidth="1"/>
    <col min="6917" max="6917" width="26.5703125" style="796" customWidth="1"/>
    <col min="6918" max="6918" width="14.42578125" style="796" customWidth="1"/>
    <col min="6919" max="7168" width="9.140625" style="796"/>
    <col min="7169" max="7169" width="8.42578125" style="796" customWidth="1"/>
    <col min="7170" max="7170" width="45.7109375" style="796" customWidth="1"/>
    <col min="7171" max="7172" width="19.140625" style="796" customWidth="1"/>
    <col min="7173" max="7173" width="26.5703125" style="796" customWidth="1"/>
    <col min="7174" max="7174" width="14.42578125" style="796" customWidth="1"/>
    <col min="7175" max="7424" width="9.140625" style="796"/>
    <col min="7425" max="7425" width="8.42578125" style="796" customWidth="1"/>
    <col min="7426" max="7426" width="45.7109375" style="796" customWidth="1"/>
    <col min="7427" max="7428" width="19.140625" style="796" customWidth="1"/>
    <col min="7429" max="7429" width="26.5703125" style="796" customWidth="1"/>
    <col min="7430" max="7430" width="14.42578125" style="796" customWidth="1"/>
    <col min="7431" max="7680" width="9.140625" style="796"/>
    <col min="7681" max="7681" width="8.42578125" style="796" customWidth="1"/>
    <col min="7682" max="7682" width="45.7109375" style="796" customWidth="1"/>
    <col min="7683" max="7684" width="19.140625" style="796" customWidth="1"/>
    <col min="7685" max="7685" width="26.5703125" style="796" customWidth="1"/>
    <col min="7686" max="7686" width="14.42578125" style="796" customWidth="1"/>
    <col min="7687" max="7936" width="9.140625" style="796"/>
    <col min="7937" max="7937" width="8.42578125" style="796" customWidth="1"/>
    <col min="7938" max="7938" width="45.7109375" style="796" customWidth="1"/>
    <col min="7939" max="7940" width="19.140625" style="796" customWidth="1"/>
    <col min="7941" max="7941" width="26.5703125" style="796" customWidth="1"/>
    <col min="7942" max="7942" width="14.42578125" style="796" customWidth="1"/>
    <col min="7943" max="8192" width="9.140625" style="796"/>
    <col min="8193" max="8193" width="8.42578125" style="796" customWidth="1"/>
    <col min="8194" max="8194" width="45.7109375" style="796" customWidth="1"/>
    <col min="8195" max="8196" width="19.140625" style="796" customWidth="1"/>
    <col min="8197" max="8197" width="26.5703125" style="796" customWidth="1"/>
    <col min="8198" max="8198" width="14.42578125" style="796" customWidth="1"/>
    <col min="8199" max="8448" width="9.140625" style="796"/>
    <col min="8449" max="8449" width="8.42578125" style="796" customWidth="1"/>
    <col min="8450" max="8450" width="45.7109375" style="796" customWidth="1"/>
    <col min="8451" max="8452" width="19.140625" style="796" customWidth="1"/>
    <col min="8453" max="8453" width="26.5703125" style="796" customWidth="1"/>
    <col min="8454" max="8454" width="14.42578125" style="796" customWidth="1"/>
    <col min="8455" max="8704" width="9.140625" style="796"/>
    <col min="8705" max="8705" width="8.42578125" style="796" customWidth="1"/>
    <col min="8706" max="8706" width="45.7109375" style="796" customWidth="1"/>
    <col min="8707" max="8708" width="19.140625" style="796" customWidth="1"/>
    <col min="8709" max="8709" width="26.5703125" style="796" customWidth="1"/>
    <col min="8710" max="8710" width="14.42578125" style="796" customWidth="1"/>
    <col min="8711" max="8960" width="9.140625" style="796"/>
    <col min="8961" max="8961" width="8.42578125" style="796" customWidth="1"/>
    <col min="8962" max="8962" width="45.7109375" style="796" customWidth="1"/>
    <col min="8963" max="8964" width="19.140625" style="796" customWidth="1"/>
    <col min="8965" max="8965" width="26.5703125" style="796" customWidth="1"/>
    <col min="8966" max="8966" width="14.42578125" style="796" customWidth="1"/>
    <col min="8967" max="9216" width="9.140625" style="796"/>
    <col min="9217" max="9217" width="8.42578125" style="796" customWidth="1"/>
    <col min="9218" max="9218" width="45.7109375" style="796" customWidth="1"/>
    <col min="9219" max="9220" width="19.140625" style="796" customWidth="1"/>
    <col min="9221" max="9221" width="26.5703125" style="796" customWidth="1"/>
    <col min="9222" max="9222" width="14.42578125" style="796" customWidth="1"/>
    <col min="9223" max="9472" width="9.140625" style="796"/>
    <col min="9473" max="9473" width="8.42578125" style="796" customWidth="1"/>
    <col min="9474" max="9474" width="45.7109375" style="796" customWidth="1"/>
    <col min="9475" max="9476" width="19.140625" style="796" customWidth="1"/>
    <col min="9477" max="9477" width="26.5703125" style="796" customWidth="1"/>
    <col min="9478" max="9478" width="14.42578125" style="796" customWidth="1"/>
    <col min="9479" max="9728" width="9.140625" style="796"/>
    <col min="9729" max="9729" width="8.42578125" style="796" customWidth="1"/>
    <col min="9730" max="9730" width="45.7109375" style="796" customWidth="1"/>
    <col min="9731" max="9732" width="19.140625" style="796" customWidth="1"/>
    <col min="9733" max="9733" width="26.5703125" style="796" customWidth="1"/>
    <col min="9734" max="9734" width="14.42578125" style="796" customWidth="1"/>
    <col min="9735" max="9984" width="9.140625" style="796"/>
    <col min="9985" max="9985" width="8.42578125" style="796" customWidth="1"/>
    <col min="9986" max="9986" width="45.7109375" style="796" customWidth="1"/>
    <col min="9987" max="9988" width="19.140625" style="796" customWidth="1"/>
    <col min="9989" max="9989" width="26.5703125" style="796" customWidth="1"/>
    <col min="9990" max="9990" width="14.42578125" style="796" customWidth="1"/>
    <col min="9991" max="10240" width="9.140625" style="796"/>
    <col min="10241" max="10241" width="8.42578125" style="796" customWidth="1"/>
    <col min="10242" max="10242" width="45.7109375" style="796" customWidth="1"/>
    <col min="10243" max="10244" width="19.140625" style="796" customWidth="1"/>
    <col min="10245" max="10245" width="26.5703125" style="796" customWidth="1"/>
    <col min="10246" max="10246" width="14.42578125" style="796" customWidth="1"/>
    <col min="10247" max="10496" width="9.140625" style="796"/>
    <col min="10497" max="10497" width="8.42578125" style="796" customWidth="1"/>
    <col min="10498" max="10498" width="45.7109375" style="796" customWidth="1"/>
    <col min="10499" max="10500" width="19.140625" style="796" customWidth="1"/>
    <col min="10501" max="10501" width="26.5703125" style="796" customWidth="1"/>
    <col min="10502" max="10502" width="14.42578125" style="796" customWidth="1"/>
    <col min="10503" max="10752" width="9.140625" style="796"/>
    <col min="10753" max="10753" width="8.42578125" style="796" customWidth="1"/>
    <col min="10754" max="10754" width="45.7109375" style="796" customWidth="1"/>
    <col min="10755" max="10756" width="19.140625" style="796" customWidth="1"/>
    <col min="10757" max="10757" width="26.5703125" style="796" customWidth="1"/>
    <col min="10758" max="10758" width="14.42578125" style="796" customWidth="1"/>
    <col min="10759" max="11008" width="9.140625" style="796"/>
    <col min="11009" max="11009" width="8.42578125" style="796" customWidth="1"/>
    <col min="11010" max="11010" width="45.7109375" style="796" customWidth="1"/>
    <col min="11011" max="11012" width="19.140625" style="796" customWidth="1"/>
    <col min="11013" max="11013" width="26.5703125" style="796" customWidth="1"/>
    <col min="11014" max="11014" width="14.42578125" style="796" customWidth="1"/>
    <col min="11015" max="11264" width="9.140625" style="796"/>
    <col min="11265" max="11265" width="8.42578125" style="796" customWidth="1"/>
    <col min="11266" max="11266" width="45.7109375" style="796" customWidth="1"/>
    <col min="11267" max="11268" width="19.140625" style="796" customWidth="1"/>
    <col min="11269" max="11269" width="26.5703125" style="796" customWidth="1"/>
    <col min="11270" max="11270" width="14.42578125" style="796" customWidth="1"/>
    <col min="11271" max="11520" width="9.140625" style="796"/>
    <col min="11521" max="11521" width="8.42578125" style="796" customWidth="1"/>
    <col min="11522" max="11522" width="45.7109375" style="796" customWidth="1"/>
    <col min="11523" max="11524" width="19.140625" style="796" customWidth="1"/>
    <col min="11525" max="11525" width="26.5703125" style="796" customWidth="1"/>
    <col min="11526" max="11526" width="14.42578125" style="796" customWidth="1"/>
    <col min="11527" max="11776" width="9.140625" style="796"/>
    <col min="11777" max="11777" width="8.42578125" style="796" customWidth="1"/>
    <col min="11778" max="11778" width="45.7109375" style="796" customWidth="1"/>
    <col min="11779" max="11780" width="19.140625" style="796" customWidth="1"/>
    <col min="11781" max="11781" width="26.5703125" style="796" customWidth="1"/>
    <col min="11782" max="11782" width="14.42578125" style="796" customWidth="1"/>
    <col min="11783" max="12032" width="9.140625" style="796"/>
    <col min="12033" max="12033" width="8.42578125" style="796" customWidth="1"/>
    <col min="12034" max="12034" width="45.7109375" style="796" customWidth="1"/>
    <col min="12035" max="12036" width="19.140625" style="796" customWidth="1"/>
    <col min="12037" max="12037" width="26.5703125" style="796" customWidth="1"/>
    <col min="12038" max="12038" width="14.42578125" style="796" customWidth="1"/>
    <col min="12039" max="12288" width="9.140625" style="796"/>
    <col min="12289" max="12289" width="8.42578125" style="796" customWidth="1"/>
    <col min="12290" max="12290" width="45.7109375" style="796" customWidth="1"/>
    <col min="12291" max="12292" width="19.140625" style="796" customWidth="1"/>
    <col min="12293" max="12293" width="26.5703125" style="796" customWidth="1"/>
    <col min="12294" max="12294" width="14.42578125" style="796" customWidth="1"/>
    <col min="12295" max="12544" width="9.140625" style="796"/>
    <col min="12545" max="12545" width="8.42578125" style="796" customWidth="1"/>
    <col min="12546" max="12546" width="45.7109375" style="796" customWidth="1"/>
    <col min="12547" max="12548" width="19.140625" style="796" customWidth="1"/>
    <col min="12549" max="12549" width="26.5703125" style="796" customWidth="1"/>
    <col min="12550" max="12550" width="14.42578125" style="796" customWidth="1"/>
    <col min="12551" max="12800" width="9.140625" style="796"/>
    <col min="12801" max="12801" width="8.42578125" style="796" customWidth="1"/>
    <col min="12802" max="12802" width="45.7109375" style="796" customWidth="1"/>
    <col min="12803" max="12804" width="19.140625" style="796" customWidth="1"/>
    <col min="12805" max="12805" width="26.5703125" style="796" customWidth="1"/>
    <col min="12806" max="12806" width="14.42578125" style="796" customWidth="1"/>
    <col min="12807" max="13056" width="9.140625" style="796"/>
    <col min="13057" max="13057" width="8.42578125" style="796" customWidth="1"/>
    <col min="13058" max="13058" width="45.7109375" style="796" customWidth="1"/>
    <col min="13059" max="13060" width="19.140625" style="796" customWidth="1"/>
    <col min="13061" max="13061" width="26.5703125" style="796" customWidth="1"/>
    <col min="13062" max="13062" width="14.42578125" style="796" customWidth="1"/>
    <col min="13063" max="13312" width="9.140625" style="796"/>
    <col min="13313" max="13313" width="8.42578125" style="796" customWidth="1"/>
    <col min="13314" max="13314" width="45.7109375" style="796" customWidth="1"/>
    <col min="13315" max="13316" width="19.140625" style="796" customWidth="1"/>
    <col min="13317" max="13317" width="26.5703125" style="796" customWidth="1"/>
    <col min="13318" max="13318" width="14.42578125" style="796" customWidth="1"/>
    <col min="13319" max="13568" width="9.140625" style="796"/>
    <col min="13569" max="13569" width="8.42578125" style="796" customWidth="1"/>
    <col min="13570" max="13570" width="45.7109375" style="796" customWidth="1"/>
    <col min="13571" max="13572" width="19.140625" style="796" customWidth="1"/>
    <col min="13573" max="13573" width="26.5703125" style="796" customWidth="1"/>
    <col min="13574" max="13574" width="14.42578125" style="796" customWidth="1"/>
    <col min="13575" max="13824" width="9.140625" style="796"/>
    <col min="13825" max="13825" width="8.42578125" style="796" customWidth="1"/>
    <col min="13826" max="13826" width="45.7109375" style="796" customWidth="1"/>
    <col min="13827" max="13828" width="19.140625" style="796" customWidth="1"/>
    <col min="13829" max="13829" width="26.5703125" style="796" customWidth="1"/>
    <col min="13830" max="13830" width="14.42578125" style="796" customWidth="1"/>
    <col min="13831" max="14080" width="9.140625" style="796"/>
    <col min="14081" max="14081" width="8.42578125" style="796" customWidth="1"/>
    <col min="14082" max="14082" width="45.7109375" style="796" customWidth="1"/>
    <col min="14083" max="14084" width="19.140625" style="796" customWidth="1"/>
    <col min="14085" max="14085" width="26.5703125" style="796" customWidth="1"/>
    <col min="14086" max="14086" width="14.42578125" style="796" customWidth="1"/>
    <col min="14087" max="14336" width="9.140625" style="796"/>
    <col min="14337" max="14337" width="8.42578125" style="796" customWidth="1"/>
    <col min="14338" max="14338" width="45.7109375" style="796" customWidth="1"/>
    <col min="14339" max="14340" width="19.140625" style="796" customWidth="1"/>
    <col min="14341" max="14341" width="26.5703125" style="796" customWidth="1"/>
    <col min="14342" max="14342" width="14.42578125" style="796" customWidth="1"/>
    <col min="14343" max="14592" width="9.140625" style="796"/>
    <col min="14593" max="14593" width="8.42578125" style="796" customWidth="1"/>
    <col min="14594" max="14594" width="45.7109375" style="796" customWidth="1"/>
    <col min="14595" max="14596" width="19.140625" style="796" customWidth="1"/>
    <col min="14597" max="14597" width="26.5703125" style="796" customWidth="1"/>
    <col min="14598" max="14598" width="14.42578125" style="796" customWidth="1"/>
    <col min="14599" max="14848" width="9.140625" style="796"/>
    <col min="14849" max="14849" width="8.42578125" style="796" customWidth="1"/>
    <col min="14850" max="14850" width="45.7109375" style="796" customWidth="1"/>
    <col min="14851" max="14852" width="19.140625" style="796" customWidth="1"/>
    <col min="14853" max="14853" width="26.5703125" style="796" customWidth="1"/>
    <col min="14854" max="14854" width="14.42578125" style="796" customWidth="1"/>
    <col min="14855" max="15104" width="9.140625" style="796"/>
    <col min="15105" max="15105" width="8.42578125" style="796" customWidth="1"/>
    <col min="15106" max="15106" width="45.7109375" style="796" customWidth="1"/>
    <col min="15107" max="15108" width="19.140625" style="796" customWidth="1"/>
    <col min="15109" max="15109" width="26.5703125" style="796" customWidth="1"/>
    <col min="15110" max="15110" width="14.42578125" style="796" customWidth="1"/>
    <col min="15111" max="15360" width="9.140625" style="796"/>
    <col min="15361" max="15361" width="8.42578125" style="796" customWidth="1"/>
    <col min="15362" max="15362" width="45.7109375" style="796" customWidth="1"/>
    <col min="15363" max="15364" width="19.140625" style="796" customWidth="1"/>
    <col min="15365" max="15365" width="26.5703125" style="796" customWidth="1"/>
    <col min="15366" max="15366" width="14.42578125" style="796" customWidth="1"/>
    <col min="15367" max="15616" width="9.140625" style="796"/>
    <col min="15617" max="15617" width="8.42578125" style="796" customWidth="1"/>
    <col min="15618" max="15618" width="45.7109375" style="796" customWidth="1"/>
    <col min="15619" max="15620" width="19.140625" style="796" customWidth="1"/>
    <col min="15621" max="15621" width="26.5703125" style="796" customWidth="1"/>
    <col min="15622" max="15622" width="14.42578125" style="796" customWidth="1"/>
    <col min="15623" max="15872" width="9.140625" style="796"/>
    <col min="15873" max="15873" width="8.42578125" style="796" customWidth="1"/>
    <col min="15874" max="15874" width="45.7109375" style="796" customWidth="1"/>
    <col min="15875" max="15876" width="19.140625" style="796" customWidth="1"/>
    <col min="15877" max="15877" width="26.5703125" style="796" customWidth="1"/>
    <col min="15878" max="15878" width="14.42578125" style="796" customWidth="1"/>
    <col min="15879" max="16128" width="9.140625" style="796"/>
    <col min="16129" max="16129" width="8.42578125" style="796" customWidth="1"/>
    <col min="16130" max="16130" width="45.7109375" style="796" customWidth="1"/>
    <col min="16131" max="16132" width="19.140625" style="796" customWidth="1"/>
    <col min="16133" max="16133" width="26.5703125" style="796" customWidth="1"/>
    <col min="16134" max="16134" width="14.42578125" style="796" customWidth="1"/>
    <col min="16135" max="16384" width="9.140625" style="796"/>
  </cols>
  <sheetData>
    <row r="1" spans="1:6" ht="15.75" x14ac:dyDescent="0.25">
      <c r="A1" s="830" t="s">
        <v>1776</v>
      </c>
      <c r="B1" s="830"/>
      <c r="C1" s="830"/>
      <c r="D1" s="830"/>
    </row>
    <row r="2" spans="1:6" ht="15.75" x14ac:dyDescent="0.25">
      <c r="A2" s="830"/>
      <c r="B2" s="830"/>
      <c r="C2" s="830"/>
      <c r="D2" s="830"/>
    </row>
    <row r="3" spans="1:6" ht="15.75" x14ac:dyDescent="0.25">
      <c r="A3" s="1045" t="s">
        <v>1216</v>
      </c>
      <c r="B3" s="1045"/>
      <c r="C3" s="1045"/>
      <c r="D3" s="1045"/>
      <c r="E3" s="1045"/>
    </row>
    <row r="4" spans="1:6" ht="15.75" x14ac:dyDescent="0.25">
      <c r="A4" s="1045" t="s">
        <v>1742</v>
      </c>
      <c r="B4" s="1045"/>
      <c r="C4" s="1045"/>
      <c r="D4" s="1045"/>
      <c r="E4" s="1045"/>
    </row>
    <row r="5" spans="1:6" ht="15" x14ac:dyDescent="0.25">
      <c r="A5" s="844"/>
      <c r="B5" s="844"/>
      <c r="C5" s="844"/>
      <c r="D5" s="844"/>
      <c r="E5" s="844"/>
    </row>
    <row r="6" spans="1:6" ht="39" customHeight="1" x14ac:dyDescent="0.2">
      <c r="A6" s="1052" t="s">
        <v>1696</v>
      </c>
      <c r="B6" s="1052"/>
      <c r="C6" s="1052"/>
      <c r="D6" s="1052"/>
      <c r="E6" s="1052"/>
      <c r="F6" s="1052"/>
    </row>
    <row r="7" spans="1:6" ht="15" x14ac:dyDescent="0.25">
      <c r="A7" s="844"/>
      <c r="B7" s="844"/>
      <c r="C7" s="844"/>
      <c r="D7" s="844"/>
      <c r="E7" s="844"/>
    </row>
    <row r="8" spans="1:6" ht="15" x14ac:dyDescent="0.25">
      <c r="A8" s="844"/>
      <c r="B8" s="844"/>
      <c r="C8" s="844"/>
      <c r="D8" s="844"/>
      <c r="E8" s="844"/>
      <c r="F8" s="848" t="s">
        <v>1697</v>
      </c>
    </row>
    <row r="9" spans="1:6" ht="14.25" x14ac:dyDescent="0.2">
      <c r="A9" s="1053" t="s">
        <v>65</v>
      </c>
      <c r="B9" s="1053" t="s">
        <v>1698</v>
      </c>
      <c r="C9" s="1053" t="s">
        <v>1699</v>
      </c>
      <c r="D9" s="1053" t="s">
        <v>1700</v>
      </c>
      <c r="E9" s="1055" t="s">
        <v>1701</v>
      </c>
      <c r="F9" s="1056"/>
    </row>
    <row r="10" spans="1:6" ht="14.25" x14ac:dyDescent="0.2">
      <c r="A10" s="1054"/>
      <c r="B10" s="1054"/>
      <c r="C10" s="1054"/>
      <c r="D10" s="1054"/>
      <c r="E10" s="849" t="s">
        <v>1702</v>
      </c>
      <c r="F10" s="849" t="s">
        <v>1703</v>
      </c>
    </row>
    <row r="11" spans="1:6" ht="15" x14ac:dyDescent="0.25">
      <c r="A11" s="850" t="s">
        <v>1243</v>
      </c>
      <c r="B11" s="851" t="s">
        <v>1704</v>
      </c>
      <c r="C11" s="852">
        <v>1</v>
      </c>
      <c r="D11" s="853">
        <v>33000000</v>
      </c>
      <c r="E11" s="854" t="s">
        <v>493</v>
      </c>
      <c r="F11" s="855">
        <v>0</v>
      </c>
    </row>
    <row r="12" spans="1:6" ht="15" x14ac:dyDescent="0.25">
      <c r="A12" s="844"/>
      <c r="B12" s="844"/>
      <c r="C12" s="844"/>
      <c r="D12" s="844"/>
      <c r="E12" s="844"/>
    </row>
    <row r="13" spans="1:6" ht="15" x14ac:dyDescent="0.25">
      <c r="A13" s="844"/>
      <c r="B13" s="844"/>
      <c r="C13" s="844"/>
      <c r="D13" s="844"/>
      <c r="E13" s="844"/>
    </row>
    <row r="14" spans="1:6" ht="15" x14ac:dyDescent="0.25">
      <c r="A14" s="844"/>
      <c r="B14" s="844"/>
      <c r="C14" s="844"/>
      <c r="D14" s="844"/>
      <c r="E14" s="844"/>
    </row>
    <row r="15" spans="1:6" ht="15" x14ac:dyDescent="0.25">
      <c r="A15" s="844"/>
      <c r="B15" s="844"/>
      <c r="C15" s="844"/>
      <c r="D15" s="844"/>
      <c r="E15" s="844"/>
    </row>
    <row r="16" spans="1:6" ht="15" x14ac:dyDescent="0.25">
      <c r="A16" s="844"/>
      <c r="B16" s="844"/>
      <c r="C16" s="844"/>
      <c r="D16" s="844"/>
      <c r="E16" s="844"/>
    </row>
    <row r="17" spans="1:5" ht="15" x14ac:dyDescent="0.25">
      <c r="A17" s="844"/>
      <c r="B17" s="844"/>
      <c r="C17" s="844"/>
      <c r="D17" s="844"/>
      <c r="E17" s="844"/>
    </row>
    <row r="18" spans="1:5" ht="15" x14ac:dyDescent="0.25">
      <c r="A18" s="844"/>
      <c r="B18" s="844"/>
      <c r="C18" s="844"/>
      <c r="D18" s="844"/>
      <c r="E18" s="844"/>
    </row>
    <row r="19" spans="1:5" ht="15" x14ac:dyDescent="0.25">
      <c r="A19" s="844"/>
      <c r="B19" s="844"/>
      <c r="C19" s="844"/>
      <c r="D19" s="844"/>
      <c r="E19" s="844"/>
    </row>
    <row r="20" spans="1:5" ht="15" x14ac:dyDescent="0.25">
      <c r="A20" s="844"/>
      <c r="B20" s="844"/>
      <c r="C20" s="844"/>
      <c r="D20" s="844"/>
      <c r="E20" s="844"/>
    </row>
    <row r="21" spans="1:5" ht="15" x14ac:dyDescent="0.25">
      <c r="A21" s="844"/>
      <c r="B21" s="844"/>
      <c r="C21" s="844"/>
      <c r="D21" s="844"/>
      <c r="E21" s="844"/>
    </row>
    <row r="22" spans="1:5" ht="15" x14ac:dyDescent="0.25">
      <c r="A22" s="844"/>
      <c r="B22" s="844"/>
      <c r="C22" s="844"/>
      <c r="D22" s="844"/>
      <c r="E22" s="844"/>
    </row>
    <row r="23" spans="1:5" ht="15" x14ac:dyDescent="0.25">
      <c r="A23" s="844"/>
      <c r="B23" s="844"/>
      <c r="C23" s="844"/>
      <c r="D23" s="844"/>
      <c r="E23" s="844"/>
    </row>
    <row r="24" spans="1:5" ht="15" x14ac:dyDescent="0.25">
      <c r="A24" s="844"/>
      <c r="B24" s="844"/>
      <c r="C24" s="844"/>
      <c r="D24" s="844"/>
      <c r="E24" s="844"/>
    </row>
    <row r="25" spans="1:5" ht="15" x14ac:dyDescent="0.25">
      <c r="A25" s="844"/>
      <c r="B25" s="844"/>
      <c r="C25" s="844"/>
      <c r="D25" s="844"/>
      <c r="E25" s="844"/>
    </row>
    <row r="26" spans="1:5" ht="15" x14ac:dyDescent="0.25">
      <c r="A26" s="844"/>
      <c r="B26" s="844"/>
      <c r="C26" s="844"/>
      <c r="D26" s="844"/>
      <c r="E26" s="844"/>
    </row>
    <row r="27" spans="1:5" ht="15" x14ac:dyDescent="0.25">
      <c r="A27" s="844"/>
      <c r="B27" s="844"/>
      <c r="C27" s="844"/>
      <c r="D27" s="844"/>
      <c r="E27" s="844"/>
    </row>
    <row r="28" spans="1:5" ht="15" x14ac:dyDescent="0.25">
      <c r="A28" s="844"/>
      <c r="B28" s="844"/>
      <c r="C28" s="844"/>
      <c r="D28" s="844"/>
      <c r="E28" s="844"/>
    </row>
    <row r="29" spans="1:5" ht="15" x14ac:dyDescent="0.25">
      <c r="A29" s="844"/>
      <c r="B29" s="844"/>
      <c r="C29" s="844"/>
      <c r="D29" s="844"/>
      <c r="E29" s="844"/>
    </row>
    <row r="30" spans="1:5" ht="15" x14ac:dyDescent="0.25">
      <c r="A30" s="844"/>
      <c r="B30" s="844"/>
      <c r="C30" s="844"/>
      <c r="D30" s="844"/>
      <c r="E30" s="844"/>
    </row>
    <row r="31" spans="1:5" ht="15" x14ac:dyDescent="0.25">
      <c r="A31" s="844"/>
      <c r="B31" s="844"/>
      <c r="C31" s="844"/>
      <c r="D31" s="844"/>
      <c r="E31" s="844"/>
    </row>
    <row r="32" spans="1:5" ht="15" x14ac:dyDescent="0.25">
      <c r="A32" s="844"/>
      <c r="B32" s="844"/>
      <c r="C32" s="844"/>
      <c r="D32" s="844"/>
      <c r="E32" s="844"/>
    </row>
    <row r="33" spans="1:5" ht="15" x14ac:dyDescent="0.25">
      <c r="A33" s="844"/>
      <c r="B33" s="844"/>
      <c r="C33" s="844"/>
      <c r="D33" s="844"/>
      <c r="E33" s="844"/>
    </row>
    <row r="34" spans="1:5" ht="15" x14ac:dyDescent="0.25">
      <c r="A34" s="844"/>
      <c r="B34" s="844"/>
      <c r="C34" s="844"/>
      <c r="D34" s="844"/>
      <c r="E34" s="844"/>
    </row>
    <row r="35" spans="1:5" ht="15" x14ac:dyDescent="0.25">
      <c r="A35" s="844"/>
      <c r="B35" s="844"/>
      <c r="C35" s="844"/>
      <c r="D35" s="844"/>
      <c r="E35" s="844"/>
    </row>
    <row r="36" spans="1:5" ht="15" x14ac:dyDescent="0.25">
      <c r="A36" s="844"/>
      <c r="B36" s="844"/>
      <c r="C36" s="844"/>
      <c r="D36" s="844"/>
      <c r="E36" s="844"/>
    </row>
    <row r="37" spans="1:5" ht="15" x14ac:dyDescent="0.25">
      <c r="A37" s="844"/>
      <c r="B37" s="844"/>
      <c r="C37" s="844"/>
      <c r="D37" s="844"/>
      <c r="E37" s="844"/>
    </row>
    <row r="38" spans="1:5" ht="15" x14ac:dyDescent="0.25">
      <c r="A38" s="844"/>
      <c r="B38" s="844"/>
      <c r="C38" s="844"/>
      <c r="D38" s="844"/>
      <c r="E38" s="844"/>
    </row>
    <row r="39" spans="1:5" ht="15" x14ac:dyDescent="0.25">
      <c r="A39" s="844"/>
      <c r="B39" s="844"/>
      <c r="C39" s="844"/>
      <c r="D39" s="844"/>
      <c r="E39" s="844"/>
    </row>
  </sheetData>
  <mergeCells count="8">
    <mergeCell ref="A3:E3"/>
    <mergeCell ref="A4:E4"/>
    <mergeCell ref="A6:F6"/>
    <mergeCell ref="A9:A10"/>
    <mergeCell ref="B9:B10"/>
    <mergeCell ref="C9:C10"/>
    <mergeCell ref="D9:D10"/>
    <mergeCell ref="E9: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360B-7EB8-47EC-A394-56DEB2C5F564}">
  <sheetPr>
    <pageSetUpPr fitToPage="1"/>
  </sheetPr>
  <dimension ref="A1:M18"/>
  <sheetViews>
    <sheetView view="pageBreakPreview" zoomScaleNormal="100" zoomScaleSheetLayoutView="100" workbookViewId="0"/>
  </sheetViews>
  <sheetFormatPr defaultRowHeight="12.75" x14ac:dyDescent="0.2"/>
  <cols>
    <col min="2" max="3" width="29.28515625" customWidth="1"/>
    <col min="4" max="4" width="11.85546875" customWidth="1"/>
    <col min="5" max="5" width="12" customWidth="1"/>
    <col min="6" max="6" width="10.140625" bestFit="1" customWidth="1"/>
    <col min="7" max="7" width="9.7109375" customWidth="1"/>
    <col min="12" max="12" width="10.28515625" customWidth="1"/>
  </cols>
  <sheetData>
    <row r="1" spans="1:13" ht="15.75" x14ac:dyDescent="0.25">
      <c r="A1" s="830" t="s">
        <v>1777</v>
      </c>
      <c r="B1" s="830"/>
      <c r="C1" s="830"/>
      <c r="D1" s="830"/>
      <c r="E1" s="847"/>
      <c r="F1" s="847"/>
    </row>
    <row r="2" spans="1:13" ht="15.75" x14ac:dyDescent="0.25">
      <c r="A2" s="830"/>
      <c r="B2" s="830"/>
      <c r="C2" s="830"/>
      <c r="D2" s="830"/>
      <c r="E2" s="847"/>
      <c r="F2" s="847"/>
    </row>
    <row r="3" spans="1:13" ht="15.75" x14ac:dyDescent="0.25">
      <c r="A3" s="830"/>
      <c r="B3" s="830"/>
      <c r="C3" s="830"/>
      <c r="D3" s="830"/>
      <c r="E3" s="847"/>
      <c r="F3" s="847"/>
    </row>
    <row r="4" spans="1:13" ht="15.75" x14ac:dyDescent="0.25">
      <c r="A4" s="1045" t="s">
        <v>1216</v>
      </c>
      <c r="B4" s="1045"/>
      <c r="C4" s="1045"/>
      <c r="D4" s="1045"/>
      <c r="E4" s="1045"/>
      <c r="F4" s="1045"/>
      <c r="G4" s="1045"/>
      <c r="H4" s="1045"/>
      <c r="I4" s="1045"/>
      <c r="J4" s="1045"/>
      <c r="K4" s="1045"/>
      <c r="L4" s="1045"/>
    </row>
    <row r="5" spans="1:13" ht="15.75" x14ac:dyDescent="0.25">
      <c r="A5" s="1045" t="s">
        <v>1742</v>
      </c>
      <c r="B5" s="1045"/>
      <c r="C5" s="1045"/>
      <c r="D5" s="1045"/>
      <c r="E5" s="1045"/>
      <c r="F5" s="1045"/>
      <c r="G5" s="1045"/>
      <c r="H5" s="1045"/>
      <c r="I5" s="1045"/>
      <c r="J5" s="1045"/>
      <c r="K5" s="1045"/>
      <c r="L5" s="1045"/>
    </row>
    <row r="6" spans="1:13" ht="15" x14ac:dyDescent="0.25">
      <c r="A6" s="844"/>
      <c r="B6" s="844"/>
      <c r="C6" s="844"/>
      <c r="D6" s="844"/>
      <c r="E6" s="844"/>
      <c r="F6" s="847"/>
    </row>
    <row r="7" spans="1:13" ht="14.25" customHeight="1" x14ac:dyDescent="0.2">
      <c r="A7" s="1052" t="s">
        <v>1746</v>
      </c>
      <c r="B7" s="1052"/>
      <c r="C7" s="1052"/>
      <c r="D7" s="1052"/>
      <c r="E7" s="1052"/>
      <c r="F7" s="1052"/>
      <c r="G7" s="1052"/>
      <c r="H7" s="1052"/>
      <c r="I7" s="1052"/>
      <c r="J7" s="1052"/>
      <c r="K7" s="1052"/>
      <c r="L7" s="1052"/>
    </row>
    <row r="8" spans="1:13" ht="14.25" x14ac:dyDescent="0.2">
      <c r="A8" s="974"/>
      <c r="B8" s="974"/>
      <c r="C8" s="974"/>
      <c r="D8" s="974"/>
      <c r="E8" s="974"/>
      <c r="F8" s="974"/>
    </row>
    <row r="9" spans="1:13" ht="22.5" customHeight="1" x14ac:dyDescent="0.2">
      <c r="A9" s="986" t="s">
        <v>1751</v>
      </c>
      <c r="B9" s="974"/>
      <c r="C9" s="974"/>
      <c r="D9" s="974"/>
      <c r="E9" s="974"/>
      <c r="F9" s="974"/>
    </row>
    <row r="10" spans="1:13" ht="15" x14ac:dyDescent="0.25">
      <c r="A10" s="320"/>
      <c r="B10" s="981">
        <v>1</v>
      </c>
      <c r="C10" s="981">
        <v>2</v>
      </c>
      <c r="D10" s="981">
        <v>3</v>
      </c>
      <c r="E10" s="981">
        <v>4</v>
      </c>
      <c r="F10" s="981">
        <v>5</v>
      </c>
      <c r="G10" s="981">
        <v>6</v>
      </c>
      <c r="H10" s="1057" t="s">
        <v>1752</v>
      </c>
      <c r="I10" s="1057"/>
      <c r="J10" s="1057"/>
      <c r="K10" s="1057"/>
      <c r="L10" s="1057"/>
      <c r="M10" s="192"/>
    </row>
    <row r="11" spans="1:13" ht="45" x14ac:dyDescent="0.25">
      <c r="A11" s="320"/>
      <c r="B11" s="982" t="s">
        <v>1747</v>
      </c>
      <c r="C11" s="982" t="s">
        <v>1748</v>
      </c>
      <c r="D11" s="982" t="s">
        <v>1749</v>
      </c>
      <c r="E11" s="982" t="s">
        <v>1756</v>
      </c>
      <c r="F11" s="982" t="s">
        <v>1750</v>
      </c>
      <c r="G11" s="982" t="s">
        <v>1755</v>
      </c>
      <c r="H11" s="983">
        <v>2018</v>
      </c>
      <c r="I11" s="983">
        <v>2019</v>
      </c>
      <c r="J11" s="983">
        <v>2020</v>
      </c>
      <c r="K11" s="983">
        <v>2021</v>
      </c>
      <c r="L11" s="983" t="s">
        <v>1241</v>
      </c>
      <c r="M11" s="192"/>
    </row>
    <row r="12" spans="1:13" ht="21" customHeight="1" x14ac:dyDescent="0.25">
      <c r="A12" s="981">
        <v>1</v>
      </c>
      <c r="B12" s="320" t="s">
        <v>1754</v>
      </c>
      <c r="C12" s="320" t="s">
        <v>1753</v>
      </c>
      <c r="D12" s="984">
        <v>3091200</v>
      </c>
      <c r="E12" s="985">
        <v>43397</v>
      </c>
      <c r="F12" s="985">
        <v>44502</v>
      </c>
      <c r="G12" s="984">
        <f>SUM(I12:K12)</f>
        <v>3021152</v>
      </c>
      <c r="H12" s="984">
        <v>70048</v>
      </c>
      <c r="I12" s="984">
        <v>987955</v>
      </c>
      <c r="J12" s="984">
        <v>1036664</v>
      </c>
      <c r="K12" s="984">
        <v>996533</v>
      </c>
      <c r="L12" s="984">
        <f>SUM(H12:K12)</f>
        <v>3091200</v>
      </c>
      <c r="M12" s="192"/>
    </row>
    <row r="13" spans="1:13" ht="15" x14ac:dyDescent="0.25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</row>
    <row r="14" spans="1:13" ht="15" x14ac:dyDescent="0.25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</row>
    <row r="15" spans="1:13" ht="15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</row>
    <row r="16" spans="1:13" ht="15" x14ac:dyDescent="0.25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</row>
    <row r="17" spans="1:13" ht="15" x14ac:dyDescent="0.25">
      <c r="A17" s="192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</row>
    <row r="18" spans="1:13" ht="15" x14ac:dyDescent="0.25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</row>
  </sheetData>
  <mergeCells count="4">
    <mergeCell ref="H10:L10"/>
    <mergeCell ref="A4:L4"/>
    <mergeCell ref="A5:L5"/>
    <mergeCell ref="A7:L7"/>
  </mergeCells>
  <pageMargins left="0.7" right="0.7" top="0.75" bottom="0.75" header="0.3" footer="0.3"/>
  <pageSetup paperSize="9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O437"/>
  <sheetViews>
    <sheetView view="pageBreakPreview" zoomScale="85" zoomScaleSheetLayoutView="85" workbookViewId="0">
      <selection activeCell="A6" sqref="A6"/>
    </sheetView>
  </sheetViews>
  <sheetFormatPr defaultColWidth="9.140625" defaultRowHeight="15" x14ac:dyDescent="0.2"/>
  <cols>
    <col min="1" max="1" width="38.5703125" style="408" customWidth="1"/>
    <col min="2" max="2" width="14.140625" style="408" bestFit="1" customWidth="1"/>
    <col min="3" max="4" width="12.7109375" style="408" bestFit="1" customWidth="1"/>
    <col min="5" max="5" width="11.42578125" style="408" bestFit="1" customWidth="1"/>
    <col min="6" max="6" width="11.140625" style="408" customWidth="1"/>
    <col min="7" max="7" width="12.42578125" style="408" bestFit="1" customWidth="1"/>
    <col min="8" max="9" width="14.140625" style="409" bestFit="1" customWidth="1"/>
    <col min="10" max="10" width="12.28515625" style="409" bestFit="1" customWidth="1"/>
    <col min="11" max="11" width="12.7109375" style="409" bestFit="1" customWidth="1"/>
    <col min="12" max="12" width="11.7109375" style="409" customWidth="1"/>
    <col min="13" max="13" width="14.140625" style="408" customWidth="1"/>
    <col min="14" max="14" width="13.5703125" style="408" bestFit="1" customWidth="1"/>
    <col min="15" max="15" width="12.7109375" style="408" bestFit="1" customWidth="1"/>
    <col min="16" max="16384" width="9.140625" style="408"/>
  </cols>
  <sheetData>
    <row r="1" spans="1:15" x14ac:dyDescent="0.2">
      <c r="A1" s="207" t="s">
        <v>1578</v>
      </c>
      <c r="B1" s="329"/>
      <c r="C1" s="329"/>
    </row>
    <row r="2" spans="1:15" x14ac:dyDescent="0.25">
      <c r="A2" s="651" t="s">
        <v>1515</v>
      </c>
      <c r="B2" s="329"/>
      <c r="C2" s="329"/>
    </row>
    <row r="3" spans="1:15" x14ac:dyDescent="0.2">
      <c r="A3" s="1023" t="s">
        <v>1216</v>
      </c>
      <c r="B3" s="1023"/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</row>
    <row r="4" spans="1:15" x14ac:dyDescent="0.2">
      <c r="A4" s="1023" t="s">
        <v>1453</v>
      </c>
      <c r="B4" s="1023"/>
      <c r="C4" s="1023"/>
      <c r="D4" s="1023"/>
      <c r="E4" s="1023"/>
      <c r="F4" s="1023"/>
      <c r="G4" s="1023"/>
      <c r="H4" s="1023"/>
      <c r="I4" s="1023"/>
      <c r="J4" s="1023"/>
      <c r="K4" s="1023"/>
      <c r="L4" s="1023"/>
      <c r="M4" s="1023"/>
    </row>
    <row r="5" spans="1:15" x14ac:dyDescent="0.2">
      <c r="A5" s="1023" t="s">
        <v>1577</v>
      </c>
      <c r="B5" s="1023"/>
      <c r="C5" s="1023"/>
      <c r="D5" s="1023"/>
      <c r="E5" s="1023"/>
      <c r="F5" s="1023"/>
      <c r="G5" s="1023"/>
      <c r="H5" s="1023"/>
      <c r="I5" s="1023"/>
      <c r="J5" s="1023"/>
      <c r="K5" s="1023"/>
      <c r="L5" s="1023"/>
      <c r="M5" s="1023"/>
    </row>
    <row r="6" spans="1:15" x14ac:dyDescent="0.2">
      <c r="A6" s="330"/>
      <c r="B6" s="330"/>
      <c r="C6" s="330"/>
    </row>
    <row r="7" spans="1:15" x14ac:dyDescent="0.2">
      <c r="A7" s="1063" t="s">
        <v>1402</v>
      </c>
      <c r="B7" s="1063"/>
      <c r="C7" s="1063"/>
      <c r="D7" s="1063"/>
      <c r="E7" s="1063"/>
      <c r="F7" s="1063"/>
      <c r="G7" s="1063"/>
      <c r="H7" s="1063"/>
      <c r="I7" s="1063"/>
      <c r="J7" s="1063"/>
      <c r="K7" s="1063"/>
      <c r="L7" s="1063"/>
      <c r="M7" s="1063"/>
    </row>
    <row r="8" spans="1:15" ht="15.75" thickBot="1" x14ac:dyDescent="0.25">
      <c r="M8" s="408" t="s">
        <v>1261</v>
      </c>
    </row>
    <row r="9" spans="1:15" ht="33.75" customHeight="1" thickBot="1" x14ac:dyDescent="0.25">
      <c r="A9" s="1058" t="s">
        <v>1193</v>
      </c>
      <c r="B9" s="1060" t="s">
        <v>1509</v>
      </c>
      <c r="C9" s="1061"/>
      <c r="D9" s="1061"/>
      <c r="E9" s="1061"/>
      <c r="F9" s="1061"/>
      <c r="G9" s="1062"/>
      <c r="H9" s="1064" t="s">
        <v>1433</v>
      </c>
      <c r="I9" s="1065"/>
      <c r="J9" s="1065"/>
      <c r="K9" s="1065"/>
      <c r="L9" s="1065"/>
      <c r="M9" s="1066"/>
    </row>
    <row r="10" spans="1:15" ht="24" customHeight="1" x14ac:dyDescent="0.2">
      <c r="A10" s="1059"/>
      <c r="B10" s="1067" t="s">
        <v>1194</v>
      </c>
      <c r="C10" s="1068"/>
      <c r="D10" s="1069"/>
      <c r="E10" s="1067" t="s">
        <v>1195</v>
      </c>
      <c r="F10" s="1070"/>
      <c r="G10" s="1071"/>
      <c r="H10" s="1072" t="s">
        <v>1194</v>
      </c>
      <c r="I10" s="1073"/>
      <c r="J10" s="1074"/>
      <c r="K10" s="1072" t="s">
        <v>1195</v>
      </c>
      <c r="L10" s="1075"/>
      <c r="M10" s="1076"/>
    </row>
    <row r="11" spans="1:15" s="351" customFormat="1" ht="42.75" customHeight="1" thickBot="1" x14ac:dyDescent="0.25">
      <c r="A11" s="1059"/>
      <c r="B11" s="658" t="s">
        <v>1196</v>
      </c>
      <c r="C11" s="659" t="s">
        <v>1197</v>
      </c>
      <c r="D11" s="660" t="s">
        <v>1198</v>
      </c>
      <c r="E11" s="661" t="s">
        <v>1199</v>
      </c>
      <c r="F11" s="662" t="s">
        <v>1200</v>
      </c>
      <c r="G11" s="663" t="s">
        <v>1201</v>
      </c>
      <c r="H11" s="664" t="s">
        <v>1196</v>
      </c>
      <c r="I11" s="665" t="s">
        <v>1197</v>
      </c>
      <c r="J11" s="666" t="s">
        <v>1198</v>
      </c>
      <c r="K11" s="667" t="s">
        <v>1199</v>
      </c>
      <c r="L11" s="668" t="s">
        <v>1200</v>
      </c>
      <c r="M11" s="669" t="s">
        <v>1201</v>
      </c>
    </row>
    <row r="12" spans="1:15" s="351" customFormat="1" ht="31.5" customHeight="1" thickBot="1" x14ac:dyDescent="0.25">
      <c r="A12" s="621" t="s">
        <v>1202</v>
      </c>
      <c r="B12" s="673">
        <f>SUM(B13:B16)</f>
        <v>156778582</v>
      </c>
      <c r="C12" s="410">
        <f>SUM(C13:C16)</f>
        <v>123554001.8031496</v>
      </c>
      <c r="D12" s="674">
        <f>SUM(D13:D16)</f>
        <v>33224580.196850397</v>
      </c>
      <c r="E12" s="673">
        <f>SUM(E13:E16)</f>
        <v>6616210</v>
      </c>
      <c r="F12" s="410">
        <f t="shared" ref="F12" si="0">SUM(F13:F16)</f>
        <v>0</v>
      </c>
      <c r="G12" s="674">
        <f>SUM(G13:G16)</f>
        <v>150156372</v>
      </c>
      <c r="H12" s="752">
        <f>SUM(H13:H18)</f>
        <v>234172123</v>
      </c>
      <c r="I12" s="410">
        <f t="shared" ref="I12:J12" si="1">SUM(I13:I18)</f>
        <v>184493797.80314958</v>
      </c>
      <c r="J12" s="753">
        <f t="shared" si="1"/>
        <v>49678325.196850397</v>
      </c>
      <c r="K12" s="752">
        <f>SUM(K13:K18)</f>
        <v>50017607</v>
      </c>
      <c r="L12" s="410">
        <f>SUM(L13:L18)</f>
        <v>10000000</v>
      </c>
      <c r="M12" s="753">
        <f>SUM(M13:M18)</f>
        <v>180148516</v>
      </c>
    </row>
    <row r="13" spans="1:15" s="352" customFormat="1" ht="65.25" customHeight="1" x14ac:dyDescent="0.2">
      <c r="A13" s="670" t="s">
        <v>1511</v>
      </c>
      <c r="B13" s="742">
        <v>30818015</v>
      </c>
      <c r="C13" s="743">
        <f>B13/1.27</f>
        <v>24266153.543307085</v>
      </c>
      <c r="D13" s="744">
        <f>B13-C13</f>
        <v>6551861.4566929154</v>
      </c>
      <c r="E13" s="737">
        <v>3095015</v>
      </c>
      <c r="F13" s="671" t="s">
        <v>1506</v>
      </c>
      <c r="G13" s="745">
        <v>27717000</v>
      </c>
      <c r="H13" s="742">
        <v>30818015</v>
      </c>
      <c r="I13" s="743">
        <f>H13/1.27</f>
        <v>24266153.543307085</v>
      </c>
      <c r="J13" s="744">
        <f>H13-I13</f>
        <v>6551861.4566929154</v>
      </c>
      <c r="K13" s="737">
        <v>3095015</v>
      </c>
      <c r="L13" s="671" t="s">
        <v>1506</v>
      </c>
      <c r="M13" s="672">
        <v>27717000</v>
      </c>
      <c r="N13" s="411">
        <f t="shared" ref="N13:N14" si="2">SUM(K13:M13)</f>
        <v>30812015</v>
      </c>
      <c r="O13" s="412">
        <f>SUM(I13:J13)</f>
        <v>30818015</v>
      </c>
    </row>
    <row r="14" spans="1:15" s="352" customFormat="1" ht="65.25" customHeight="1" x14ac:dyDescent="0.2">
      <c r="A14" s="625" t="s">
        <v>1363</v>
      </c>
      <c r="B14" s="626">
        <v>104880727</v>
      </c>
      <c r="C14" s="622">
        <v>82689549</v>
      </c>
      <c r="D14" s="623">
        <v>22191178</v>
      </c>
      <c r="E14" s="738">
        <v>0</v>
      </c>
      <c r="F14" s="624">
        <v>0</v>
      </c>
      <c r="G14" s="746">
        <v>104880727</v>
      </c>
      <c r="H14" s="413">
        <v>104880727</v>
      </c>
      <c r="I14" s="414">
        <v>82689549</v>
      </c>
      <c r="J14" s="415">
        <v>22191178</v>
      </c>
      <c r="K14" s="751">
        <v>0</v>
      </c>
      <c r="L14" s="414">
        <v>0</v>
      </c>
      <c r="M14" s="415">
        <v>104880727</v>
      </c>
      <c r="N14" s="411">
        <f t="shared" si="2"/>
        <v>104880727</v>
      </c>
      <c r="O14" s="412">
        <f t="shared" ref="O14:O15" si="3">SUM(I14:J14)</f>
        <v>104880727</v>
      </c>
    </row>
    <row r="15" spans="1:15" s="411" customFormat="1" ht="65.25" customHeight="1" x14ac:dyDescent="0.2">
      <c r="A15" s="627" t="s">
        <v>1508</v>
      </c>
      <c r="B15" s="626">
        <v>14084780</v>
      </c>
      <c r="C15" s="622">
        <v>11090378</v>
      </c>
      <c r="D15" s="623">
        <v>2994402</v>
      </c>
      <c r="E15" s="738">
        <v>3521195</v>
      </c>
      <c r="F15" s="628" t="s">
        <v>1507</v>
      </c>
      <c r="G15" s="747">
        <v>10563585</v>
      </c>
      <c r="H15" s="626">
        <v>14084780</v>
      </c>
      <c r="I15" s="622">
        <v>11090378</v>
      </c>
      <c r="J15" s="623">
        <v>2994402</v>
      </c>
      <c r="K15" s="738">
        <v>3521195</v>
      </c>
      <c r="L15" s="628" t="s">
        <v>1507</v>
      </c>
      <c r="M15" s="629">
        <v>10563585</v>
      </c>
      <c r="N15" s="411">
        <f>SUM(K15:M15)</f>
        <v>14084780</v>
      </c>
      <c r="O15" s="412">
        <f t="shared" si="3"/>
        <v>14084780</v>
      </c>
    </row>
    <row r="16" spans="1:15" ht="39" customHeight="1" x14ac:dyDescent="0.2">
      <c r="A16" s="652" t="s">
        <v>1510</v>
      </c>
      <c r="B16" s="653">
        <v>6995060</v>
      </c>
      <c r="C16" s="654">
        <f>B16/1.27</f>
        <v>5507921.2598425196</v>
      </c>
      <c r="D16" s="655">
        <f>B16-C16</f>
        <v>1487138.7401574804</v>
      </c>
      <c r="E16" s="739">
        <v>0</v>
      </c>
      <c r="F16" s="656">
        <v>0</v>
      </c>
      <c r="G16" s="748">
        <v>6995060</v>
      </c>
      <c r="H16" s="653">
        <v>6995060</v>
      </c>
      <c r="I16" s="654">
        <f>H16/1.27</f>
        <v>5507921.2598425196</v>
      </c>
      <c r="J16" s="655">
        <f>H16-I16</f>
        <v>1487138.7401574804</v>
      </c>
      <c r="K16" s="739">
        <v>0</v>
      </c>
      <c r="L16" s="656">
        <v>0</v>
      </c>
      <c r="M16" s="657">
        <v>6995060</v>
      </c>
    </row>
    <row r="17" spans="1:13" ht="42" customHeight="1" x14ac:dyDescent="0.2">
      <c r="A17" s="735" t="s">
        <v>1539</v>
      </c>
      <c r="B17" s="653">
        <v>0</v>
      </c>
      <c r="C17" s="654">
        <v>0</v>
      </c>
      <c r="D17" s="655">
        <v>0</v>
      </c>
      <c r="E17" s="740">
        <v>0</v>
      </c>
      <c r="F17" s="654">
        <v>0</v>
      </c>
      <c r="G17" s="749">
        <v>0</v>
      </c>
      <c r="H17" s="653">
        <v>45676086</v>
      </c>
      <c r="I17" s="654">
        <v>35965422</v>
      </c>
      <c r="J17" s="655">
        <v>9710664</v>
      </c>
      <c r="K17" s="740">
        <v>15683942</v>
      </c>
      <c r="L17" s="654"/>
      <c r="M17" s="655">
        <v>29992144</v>
      </c>
    </row>
    <row r="18" spans="1:13" ht="42" customHeight="1" thickBot="1" x14ac:dyDescent="0.25">
      <c r="A18" s="736" t="s">
        <v>1576</v>
      </c>
      <c r="B18" s="617">
        <v>0</v>
      </c>
      <c r="C18" s="618">
        <v>0</v>
      </c>
      <c r="D18" s="619">
        <v>0</v>
      </c>
      <c r="E18" s="741">
        <v>0</v>
      </c>
      <c r="F18" s="618">
        <v>0</v>
      </c>
      <c r="G18" s="750">
        <v>0</v>
      </c>
      <c r="H18" s="617">
        <v>31717455</v>
      </c>
      <c r="I18" s="618">
        <v>24974374</v>
      </c>
      <c r="J18" s="619">
        <v>6743081</v>
      </c>
      <c r="K18" s="741">
        <v>27717455</v>
      </c>
      <c r="L18" s="618">
        <v>10000000</v>
      </c>
      <c r="M18" s="619">
        <v>0</v>
      </c>
    </row>
    <row r="19" spans="1:13" x14ac:dyDescent="0.2">
      <c r="B19" s="409"/>
      <c r="C19" s="409"/>
      <c r="D19" s="409"/>
      <c r="E19" s="409"/>
      <c r="F19" s="409"/>
      <c r="G19" s="409"/>
      <c r="H19" s="408"/>
      <c r="I19" s="408"/>
      <c r="J19" s="408"/>
      <c r="K19" s="408"/>
      <c r="L19" s="408"/>
    </row>
    <row r="20" spans="1:13" x14ac:dyDescent="0.2">
      <c r="B20" s="409"/>
      <c r="C20" s="409"/>
      <c r="D20" s="409"/>
      <c r="E20" s="409"/>
      <c r="F20" s="409"/>
      <c r="G20" s="409"/>
      <c r="H20" s="408"/>
      <c r="I20" s="408"/>
      <c r="J20" s="408"/>
      <c r="K20" s="408"/>
      <c r="L20" s="408"/>
    </row>
    <row r="21" spans="1:13" x14ac:dyDescent="0.2">
      <c r="B21" s="409"/>
      <c r="C21" s="409"/>
      <c r="D21" s="409"/>
      <c r="E21" s="409"/>
      <c r="F21" s="409"/>
      <c r="G21" s="409"/>
      <c r="H21" s="408"/>
      <c r="I21" s="408"/>
      <c r="J21" s="408"/>
      <c r="K21" s="408"/>
      <c r="L21" s="408"/>
    </row>
    <row r="22" spans="1:13" x14ac:dyDescent="0.2">
      <c r="B22" s="409"/>
      <c r="C22" s="409"/>
      <c r="D22" s="409"/>
      <c r="E22" s="409"/>
      <c r="F22" s="409"/>
      <c r="G22" s="409"/>
      <c r="H22" s="408"/>
      <c r="I22" s="408"/>
      <c r="J22" s="408"/>
      <c r="K22" s="408"/>
      <c r="L22" s="408"/>
    </row>
    <row r="23" spans="1:13" x14ac:dyDescent="0.2">
      <c r="B23" s="409"/>
      <c r="C23" s="409"/>
      <c r="D23" s="409"/>
      <c r="E23" s="409"/>
      <c r="F23" s="409"/>
      <c r="G23" s="409"/>
      <c r="H23" s="408"/>
      <c r="I23" s="408"/>
      <c r="J23" s="408"/>
      <c r="K23" s="408"/>
      <c r="L23" s="408"/>
    </row>
    <row r="24" spans="1:13" x14ac:dyDescent="0.2">
      <c r="B24" s="409"/>
      <c r="C24" s="409"/>
      <c r="D24" s="409"/>
      <c r="E24" s="409"/>
      <c r="F24" s="409"/>
      <c r="G24" s="409"/>
      <c r="H24" s="408"/>
      <c r="I24" s="408"/>
      <c r="J24" s="408"/>
      <c r="K24" s="408"/>
      <c r="L24" s="408"/>
    </row>
    <row r="25" spans="1:13" x14ac:dyDescent="0.2">
      <c r="B25" s="409"/>
      <c r="C25" s="409"/>
      <c r="D25" s="409"/>
      <c r="E25" s="409"/>
      <c r="F25" s="409"/>
      <c r="G25" s="409"/>
      <c r="H25" s="408"/>
      <c r="I25" s="408"/>
      <c r="J25" s="408"/>
      <c r="K25" s="408"/>
      <c r="L25" s="408"/>
    </row>
    <row r="26" spans="1:13" x14ac:dyDescent="0.2">
      <c r="B26" s="409"/>
      <c r="C26" s="409"/>
      <c r="D26" s="409"/>
      <c r="E26" s="409"/>
      <c r="F26" s="409"/>
      <c r="G26" s="409"/>
      <c r="H26" s="408"/>
      <c r="I26" s="408"/>
      <c r="J26" s="408"/>
      <c r="K26" s="408"/>
      <c r="L26" s="408"/>
    </row>
    <row r="27" spans="1:13" x14ac:dyDescent="0.2">
      <c r="B27" s="409"/>
      <c r="C27" s="409"/>
      <c r="D27" s="409"/>
      <c r="E27" s="409"/>
      <c r="F27" s="409"/>
      <c r="G27" s="409"/>
      <c r="H27" s="408"/>
      <c r="I27" s="408"/>
      <c r="J27" s="408"/>
      <c r="K27" s="408"/>
      <c r="L27" s="408"/>
    </row>
    <row r="28" spans="1:13" x14ac:dyDescent="0.2">
      <c r="B28" s="409"/>
      <c r="C28" s="409"/>
      <c r="D28" s="409"/>
      <c r="E28" s="409"/>
      <c r="F28" s="409"/>
      <c r="G28" s="409"/>
      <c r="H28" s="408"/>
      <c r="I28" s="408"/>
      <c r="J28" s="408"/>
      <c r="K28" s="408"/>
      <c r="L28" s="408"/>
    </row>
    <row r="29" spans="1:13" x14ac:dyDescent="0.2">
      <c r="B29" s="409"/>
      <c r="C29" s="409"/>
      <c r="D29" s="409"/>
      <c r="E29" s="409"/>
      <c r="F29" s="409"/>
      <c r="G29" s="409"/>
      <c r="H29" s="408"/>
      <c r="I29" s="408"/>
      <c r="J29" s="408"/>
      <c r="K29" s="408"/>
      <c r="L29" s="408"/>
    </row>
    <row r="30" spans="1:13" x14ac:dyDescent="0.2">
      <c r="B30" s="409"/>
      <c r="C30" s="409"/>
      <c r="D30" s="409"/>
      <c r="E30" s="409"/>
      <c r="F30" s="409"/>
      <c r="G30" s="409"/>
      <c r="H30" s="408"/>
      <c r="I30" s="408"/>
      <c r="J30" s="408"/>
      <c r="K30" s="408"/>
      <c r="L30" s="408"/>
    </row>
    <row r="31" spans="1:13" x14ac:dyDescent="0.2">
      <c r="B31" s="409"/>
      <c r="C31" s="409"/>
      <c r="D31" s="409"/>
      <c r="E31" s="409"/>
      <c r="F31" s="409"/>
      <c r="G31" s="409"/>
      <c r="H31" s="408"/>
      <c r="I31" s="408"/>
      <c r="J31" s="408"/>
      <c r="K31" s="408"/>
      <c r="L31" s="408"/>
    </row>
    <row r="32" spans="1:13" x14ac:dyDescent="0.2">
      <c r="B32" s="409"/>
      <c r="C32" s="409"/>
      <c r="D32" s="409"/>
      <c r="E32" s="409"/>
      <c r="F32" s="409"/>
      <c r="G32" s="409"/>
      <c r="H32" s="408"/>
      <c r="I32" s="408"/>
      <c r="J32" s="408"/>
      <c r="K32" s="408"/>
      <c r="L32" s="408"/>
    </row>
    <row r="33" spans="2:12" x14ac:dyDescent="0.2">
      <c r="B33" s="409"/>
      <c r="C33" s="409"/>
      <c r="D33" s="409"/>
      <c r="E33" s="409"/>
      <c r="F33" s="409"/>
      <c r="G33" s="409"/>
      <c r="H33" s="408"/>
      <c r="I33" s="408"/>
      <c r="J33" s="408"/>
      <c r="K33" s="408"/>
      <c r="L33" s="408"/>
    </row>
    <row r="34" spans="2:12" x14ac:dyDescent="0.2">
      <c r="B34" s="409"/>
      <c r="C34" s="409"/>
      <c r="D34" s="409"/>
      <c r="E34" s="409"/>
      <c r="F34" s="409"/>
      <c r="G34" s="409"/>
      <c r="H34" s="408"/>
      <c r="I34" s="408"/>
      <c r="J34" s="408"/>
      <c r="K34" s="408"/>
      <c r="L34" s="408"/>
    </row>
    <row r="35" spans="2:12" x14ac:dyDescent="0.2">
      <c r="B35" s="409"/>
      <c r="C35" s="409"/>
      <c r="D35" s="409"/>
      <c r="E35" s="409"/>
      <c r="F35" s="409"/>
      <c r="G35" s="409"/>
      <c r="H35" s="408"/>
      <c r="I35" s="408"/>
      <c r="J35" s="408"/>
      <c r="K35" s="408"/>
      <c r="L35" s="408"/>
    </row>
    <row r="36" spans="2:12" x14ac:dyDescent="0.2">
      <c r="B36" s="409"/>
      <c r="C36" s="409"/>
      <c r="D36" s="409"/>
      <c r="E36" s="409"/>
      <c r="F36" s="409"/>
      <c r="G36" s="409"/>
      <c r="H36" s="408"/>
      <c r="I36" s="408"/>
      <c r="J36" s="408"/>
      <c r="K36" s="408"/>
      <c r="L36" s="408"/>
    </row>
    <row r="37" spans="2:12" x14ac:dyDescent="0.2">
      <c r="B37" s="409"/>
      <c r="C37" s="409"/>
      <c r="D37" s="409"/>
      <c r="E37" s="409"/>
      <c r="F37" s="409"/>
      <c r="G37" s="409"/>
      <c r="H37" s="408"/>
      <c r="I37" s="408"/>
      <c r="J37" s="408"/>
      <c r="K37" s="408"/>
      <c r="L37" s="408"/>
    </row>
    <row r="38" spans="2:12" x14ac:dyDescent="0.2">
      <c r="B38" s="409"/>
      <c r="C38" s="409"/>
      <c r="D38" s="409"/>
      <c r="E38" s="409"/>
      <c r="F38" s="409"/>
      <c r="G38" s="409"/>
      <c r="H38" s="408"/>
      <c r="I38" s="408"/>
      <c r="J38" s="408"/>
      <c r="K38" s="408"/>
      <c r="L38" s="408"/>
    </row>
    <row r="39" spans="2:12" x14ac:dyDescent="0.2">
      <c r="B39" s="409"/>
      <c r="C39" s="409"/>
      <c r="D39" s="409"/>
      <c r="E39" s="409"/>
      <c r="F39" s="409"/>
      <c r="G39" s="409"/>
      <c r="H39" s="408"/>
      <c r="I39" s="408"/>
      <c r="J39" s="408"/>
      <c r="K39" s="408"/>
      <c r="L39" s="408"/>
    </row>
    <row r="40" spans="2:12" x14ac:dyDescent="0.2">
      <c r="B40" s="409"/>
      <c r="C40" s="409"/>
      <c r="D40" s="409"/>
      <c r="E40" s="409"/>
      <c r="F40" s="409"/>
      <c r="G40" s="409"/>
      <c r="H40" s="408"/>
      <c r="I40" s="408"/>
      <c r="J40" s="408"/>
      <c r="K40" s="408"/>
      <c r="L40" s="408"/>
    </row>
    <row r="41" spans="2:12" x14ac:dyDescent="0.2">
      <c r="B41" s="409"/>
      <c r="C41" s="409"/>
      <c r="D41" s="409"/>
      <c r="E41" s="409"/>
      <c r="F41" s="409"/>
      <c r="G41" s="409"/>
      <c r="H41" s="408"/>
      <c r="I41" s="408"/>
      <c r="J41" s="408"/>
      <c r="K41" s="408"/>
      <c r="L41" s="408"/>
    </row>
    <row r="42" spans="2:12" x14ac:dyDescent="0.2">
      <c r="B42" s="409"/>
      <c r="C42" s="409"/>
      <c r="D42" s="409"/>
      <c r="E42" s="409"/>
      <c r="F42" s="409"/>
      <c r="G42" s="409"/>
      <c r="H42" s="408"/>
      <c r="I42" s="408"/>
      <c r="J42" s="408"/>
      <c r="K42" s="408"/>
      <c r="L42" s="408"/>
    </row>
    <row r="43" spans="2:12" x14ac:dyDescent="0.2">
      <c r="B43" s="409"/>
      <c r="C43" s="409"/>
      <c r="D43" s="409"/>
      <c r="E43" s="409"/>
      <c r="F43" s="409"/>
      <c r="G43" s="409"/>
      <c r="H43" s="408"/>
      <c r="I43" s="408"/>
      <c r="J43" s="408"/>
      <c r="K43" s="408"/>
      <c r="L43" s="408"/>
    </row>
    <row r="44" spans="2:12" x14ac:dyDescent="0.2">
      <c r="B44" s="409"/>
      <c r="C44" s="409"/>
      <c r="D44" s="409"/>
      <c r="E44" s="409"/>
      <c r="F44" s="409"/>
      <c r="G44" s="409"/>
      <c r="H44" s="408"/>
      <c r="I44" s="408"/>
      <c r="J44" s="408"/>
      <c r="K44" s="408"/>
      <c r="L44" s="408"/>
    </row>
    <row r="45" spans="2:12" x14ac:dyDescent="0.2">
      <c r="B45" s="409"/>
      <c r="C45" s="409"/>
      <c r="D45" s="409"/>
      <c r="E45" s="409"/>
      <c r="F45" s="409"/>
      <c r="G45" s="409"/>
      <c r="H45" s="408"/>
      <c r="I45" s="408"/>
      <c r="J45" s="408"/>
      <c r="K45" s="408"/>
      <c r="L45" s="408"/>
    </row>
    <row r="46" spans="2:12" x14ac:dyDescent="0.2">
      <c r="B46" s="409"/>
      <c r="C46" s="409"/>
      <c r="D46" s="409"/>
      <c r="E46" s="409"/>
      <c r="F46" s="409"/>
      <c r="G46" s="409"/>
      <c r="H46" s="408"/>
      <c r="I46" s="408"/>
      <c r="J46" s="408"/>
      <c r="K46" s="408"/>
      <c r="L46" s="408"/>
    </row>
    <row r="47" spans="2:12" x14ac:dyDescent="0.2">
      <c r="B47" s="409"/>
      <c r="C47" s="409"/>
      <c r="D47" s="409"/>
      <c r="E47" s="409"/>
      <c r="F47" s="409"/>
      <c r="G47" s="409"/>
      <c r="H47" s="408"/>
      <c r="I47" s="408"/>
      <c r="J47" s="408"/>
      <c r="K47" s="408"/>
      <c r="L47" s="408"/>
    </row>
    <row r="48" spans="2:12" x14ac:dyDescent="0.2">
      <c r="B48" s="409"/>
      <c r="C48" s="409"/>
      <c r="D48" s="409"/>
      <c r="E48" s="409"/>
      <c r="F48" s="409"/>
      <c r="G48" s="409"/>
      <c r="H48" s="408"/>
      <c r="I48" s="408"/>
      <c r="J48" s="408"/>
      <c r="K48" s="408"/>
      <c r="L48" s="408"/>
    </row>
    <row r="49" spans="2:12" x14ac:dyDescent="0.2">
      <c r="B49" s="409"/>
      <c r="C49" s="409"/>
      <c r="D49" s="409"/>
      <c r="E49" s="409"/>
      <c r="F49" s="409"/>
      <c r="G49" s="409"/>
      <c r="H49" s="408"/>
      <c r="I49" s="408"/>
      <c r="J49" s="408"/>
      <c r="K49" s="408"/>
      <c r="L49" s="408"/>
    </row>
    <row r="50" spans="2:12" x14ac:dyDescent="0.2">
      <c r="B50" s="409"/>
      <c r="C50" s="409"/>
      <c r="D50" s="409"/>
      <c r="E50" s="409"/>
      <c r="F50" s="409"/>
      <c r="G50" s="409"/>
      <c r="H50" s="408"/>
      <c r="I50" s="408"/>
      <c r="J50" s="408"/>
      <c r="K50" s="408"/>
      <c r="L50" s="408"/>
    </row>
    <row r="51" spans="2:12" x14ac:dyDescent="0.2">
      <c r="B51" s="409"/>
      <c r="C51" s="409"/>
      <c r="D51" s="409"/>
      <c r="E51" s="409"/>
      <c r="F51" s="409"/>
      <c r="G51" s="409"/>
      <c r="H51" s="408"/>
      <c r="I51" s="408"/>
      <c r="J51" s="408"/>
      <c r="K51" s="408"/>
      <c r="L51" s="408"/>
    </row>
    <row r="52" spans="2:12" x14ac:dyDescent="0.2">
      <c r="B52" s="409"/>
      <c r="C52" s="409"/>
      <c r="D52" s="409"/>
      <c r="E52" s="409"/>
      <c r="F52" s="409"/>
      <c r="G52" s="409"/>
      <c r="H52" s="408"/>
      <c r="I52" s="408"/>
      <c r="J52" s="408"/>
      <c r="K52" s="408"/>
      <c r="L52" s="408"/>
    </row>
    <row r="53" spans="2:12" x14ac:dyDescent="0.2">
      <c r="B53" s="409"/>
      <c r="C53" s="409"/>
      <c r="D53" s="409"/>
      <c r="E53" s="409"/>
      <c r="F53" s="409"/>
      <c r="G53" s="409"/>
      <c r="H53" s="408"/>
      <c r="I53" s="408"/>
      <c r="J53" s="408"/>
      <c r="K53" s="408"/>
      <c r="L53" s="408"/>
    </row>
    <row r="54" spans="2:12" x14ac:dyDescent="0.2">
      <c r="B54" s="409"/>
      <c r="C54" s="409"/>
      <c r="D54" s="409"/>
      <c r="E54" s="409"/>
      <c r="F54" s="409"/>
      <c r="G54" s="409"/>
      <c r="H54" s="408"/>
      <c r="I54" s="408"/>
      <c r="J54" s="408"/>
      <c r="K54" s="408"/>
      <c r="L54" s="408"/>
    </row>
    <row r="55" spans="2:12" x14ac:dyDescent="0.2">
      <c r="B55" s="409"/>
      <c r="C55" s="409"/>
      <c r="D55" s="409"/>
      <c r="E55" s="409"/>
      <c r="F55" s="409"/>
      <c r="G55" s="409"/>
      <c r="H55" s="408"/>
      <c r="I55" s="408"/>
      <c r="J55" s="408"/>
      <c r="K55" s="408"/>
      <c r="L55" s="408"/>
    </row>
    <row r="56" spans="2:12" x14ac:dyDescent="0.2">
      <c r="B56" s="409"/>
      <c r="C56" s="409"/>
      <c r="D56" s="409"/>
      <c r="E56" s="409"/>
      <c r="F56" s="409"/>
      <c r="G56" s="409"/>
      <c r="H56" s="408"/>
      <c r="I56" s="408"/>
      <c r="J56" s="408"/>
      <c r="K56" s="408"/>
      <c r="L56" s="408"/>
    </row>
    <row r="57" spans="2:12" x14ac:dyDescent="0.2">
      <c r="B57" s="409"/>
      <c r="C57" s="409"/>
      <c r="D57" s="409"/>
      <c r="E57" s="409"/>
      <c r="F57" s="409"/>
      <c r="G57" s="409"/>
      <c r="H57" s="408"/>
      <c r="I57" s="408"/>
      <c r="J57" s="408"/>
      <c r="K57" s="408"/>
      <c r="L57" s="408"/>
    </row>
    <row r="58" spans="2:12" x14ac:dyDescent="0.2">
      <c r="B58" s="409"/>
      <c r="C58" s="409"/>
      <c r="D58" s="409"/>
      <c r="E58" s="409"/>
      <c r="F58" s="409"/>
      <c r="G58" s="409"/>
      <c r="H58" s="408"/>
      <c r="I58" s="408"/>
      <c r="J58" s="408"/>
      <c r="K58" s="408"/>
      <c r="L58" s="408"/>
    </row>
    <row r="59" spans="2:12" x14ac:dyDescent="0.2">
      <c r="B59" s="409"/>
      <c r="C59" s="409"/>
      <c r="D59" s="409"/>
      <c r="E59" s="409"/>
      <c r="F59" s="409"/>
      <c r="G59" s="409"/>
      <c r="H59" s="408"/>
      <c r="I59" s="408"/>
      <c r="J59" s="408"/>
      <c r="K59" s="408"/>
      <c r="L59" s="408"/>
    </row>
    <row r="60" spans="2:12" x14ac:dyDescent="0.2">
      <c r="B60" s="409"/>
      <c r="C60" s="409"/>
      <c r="D60" s="409"/>
      <c r="E60" s="409"/>
      <c r="F60" s="409"/>
      <c r="G60" s="409"/>
      <c r="H60" s="408"/>
      <c r="I60" s="408"/>
      <c r="J60" s="408"/>
      <c r="K60" s="408"/>
      <c r="L60" s="408"/>
    </row>
    <row r="61" spans="2:12" x14ac:dyDescent="0.2">
      <c r="B61" s="409"/>
      <c r="C61" s="409"/>
      <c r="D61" s="409"/>
      <c r="E61" s="409"/>
      <c r="F61" s="409"/>
      <c r="G61" s="409"/>
      <c r="H61" s="408"/>
      <c r="I61" s="408"/>
      <c r="J61" s="408"/>
      <c r="K61" s="408"/>
      <c r="L61" s="408"/>
    </row>
    <row r="62" spans="2:12" x14ac:dyDescent="0.2">
      <c r="B62" s="409"/>
      <c r="C62" s="409"/>
      <c r="D62" s="409"/>
      <c r="E62" s="409"/>
      <c r="F62" s="409"/>
      <c r="G62" s="409"/>
      <c r="H62" s="408"/>
      <c r="I62" s="408"/>
      <c r="J62" s="408"/>
      <c r="K62" s="408"/>
      <c r="L62" s="408"/>
    </row>
    <row r="63" spans="2:12" x14ac:dyDescent="0.2">
      <c r="B63" s="409"/>
      <c r="C63" s="409"/>
      <c r="D63" s="409"/>
      <c r="E63" s="409"/>
      <c r="F63" s="409"/>
      <c r="G63" s="409"/>
      <c r="H63" s="408"/>
      <c r="I63" s="408"/>
      <c r="J63" s="408"/>
      <c r="K63" s="408"/>
      <c r="L63" s="408"/>
    </row>
    <row r="64" spans="2:12" x14ac:dyDescent="0.2">
      <c r="B64" s="409"/>
      <c r="C64" s="409"/>
      <c r="D64" s="409"/>
      <c r="E64" s="409"/>
      <c r="F64" s="409"/>
      <c r="G64" s="409"/>
      <c r="H64" s="408"/>
      <c r="I64" s="408"/>
      <c r="J64" s="408"/>
      <c r="K64" s="408"/>
      <c r="L64" s="408"/>
    </row>
    <row r="65" spans="2:12" x14ac:dyDescent="0.2">
      <c r="B65" s="409"/>
      <c r="C65" s="409"/>
      <c r="D65" s="409"/>
      <c r="E65" s="409"/>
      <c r="F65" s="409"/>
      <c r="G65" s="409"/>
      <c r="H65" s="408"/>
      <c r="I65" s="408"/>
      <c r="J65" s="408"/>
      <c r="K65" s="408"/>
      <c r="L65" s="408"/>
    </row>
    <row r="66" spans="2:12" x14ac:dyDescent="0.2">
      <c r="B66" s="409"/>
      <c r="C66" s="409"/>
      <c r="D66" s="409"/>
      <c r="E66" s="409"/>
      <c r="F66" s="409"/>
      <c r="G66" s="409"/>
      <c r="H66" s="408"/>
      <c r="I66" s="408"/>
      <c r="J66" s="408"/>
      <c r="K66" s="408"/>
      <c r="L66" s="408"/>
    </row>
    <row r="67" spans="2:12" x14ac:dyDescent="0.2">
      <c r="B67" s="409"/>
      <c r="C67" s="409"/>
      <c r="D67" s="409"/>
      <c r="E67" s="409"/>
      <c r="F67" s="409"/>
      <c r="G67" s="409"/>
      <c r="H67" s="408"/>
      <c r="I67" s="408"/>
      <c r="J67" s="408"/>
      <c r="K67" s="408"/>
      <c r="L67" s="408"/>
    </row>
    <row r="68" spans="2:12" x14ac:dyDescent="0.2">
      <c r="B68" s="409"/>
      <c r="C68" s="409"/>
      <c r="D68" s="409"/>
      <c r="E68" s="409"/>
      <c r="F68" s="409"/>
      <c r="G68" s="409"/>
      <c r="H68" s="408"/>
      <c r="I68" s="408"/>
      <c r="J68" s="408"/>
      <c r="K68" s="408"/>
      <c r="L68" s="408"/>
    </row>
    <row r="69" spans="2:12" x14ac:dyDescent="0.2">
      <c r="B69" s="409"/>
      <c r="C69" s="409"/>
      <c r="D69" s="409"/>
      <c r="E69" s="409"/>
      <c r="F69" s="409"/>
      <c r="G69" s="409"/>
      <c r="H69" s="408"/>
      <c r="I69" s="408"/>
      <c r="J69" s="408"/>
      <c r="K69" s="408"/>
      <c r="L69" s="408"/>
    </row>
    <row r="70" spans="2:12" x14ac:dyDescent="0.2">
      <c r="B70" s="409"/>
      <c r="C70" s="409"/>
      <c r="D70" s="409"/>
      <c r="E70" s="409"/>
      <c r="F70" s="409"/>
      <c r="G70" s="409"/>
      <c r="H70" s="408"/>
      <c r="I70" s="408"/>
      <c r="J70" s="408"/>
      <c r="K70" s="408"/>
      <c r="L70" s="408"/>
    </row>
    <row r="71" spans="2:12" x14ac:dyDescent="0.2">
      <c r="B71" s="409"/>
      <c r="C71" s="409"/>
      <c r="D71" s="409"/>
      <c r="E71" s="409"/>
      <c r="F71" s="409"/>
      <c r="G71" s="409"/>
      <c r="H71" s="408"/>
      <c r="I71" s="408"/>
      <c r="J71" s="408"/>
      <c r="K71" s="408"/>
      <c r="L71" s="408"/>
    </row>
    <row r="72" spans="2:12" x14ac:dyDescent="0.2">
      <c r="B72" s="409"/>
      <c r="C72" s="409"/>
      <c r="D72" s="409"/>
      <c r="E72" s="409"/>
      <c r="F72" s="409"/>
      <c r="G72" s="409"/>
      <c r="H72" s="408"/>
      <c r="I72" s="408"/>
      <c r="J72" s="408"/>
      <c r="K72" s="408"/>
      <c r="L72" s="408"/>
    </row>
    <row r="73" spans="2:12" x14ac:dyDescent="0.2">
      <c r="B73" s="409"/>
      <c r="C73" s="409"/>
      <c r="D73" s="409"/>
      <c r="E73" s="409"/>
      <c r="F73" s="409"/>
      <c r="G73" s="409"/>
      <c r="H73" s="408"/>
      <c r="I73" s="408"/>
      <c r="J73" s="408"/>
      <c r="K73" s="408"/>
      <c r="L73" s="408"/>
    </row>
    <row r="74" spans="2:12" x14ac:dyDescent="0.2">
      <c r="B74" s="409"/>
      <c r="C74" s="409"/>
      <c r="D74" s="409"/>
      <c r="E74" s="409"/>
      <c r="F74" s="409"/>
      <c r="G74" s="409"/>
      <c r="H74" s="408"/>
      <c r="I74" s="408"/>
      <c r="J74" s="408"/>
      <c r="K74" s="408"/>
      <c r="L74" s="408"/>
    </row>
    <row r="75" spans="2:12" x14ac:dyDescent="0.2">
      <c r="B75" s="409"/>
      <c r="C75" s="409"/>
      <c r="D75" s="409"/>
      <c r="E75" s="409"/>
      <c r="F75" s="409"/>
      <c r="G75" s="409"/>
      <c r="H75" s="408"/>
      <c r="I75" s="408"/>
      <c r="J75" s="408"/>
      <c r="K75" s="408"/>
      <c r="L75" s="408"/>
    </row>
    <row r="76" spans="2:12" x14ac:dyDescent="0.2">
      <c r="B76" s="409"/>
      <c r="C76" s="409"/>
      <c r="D76" s="409"/>
      <c r="E76" s="409"/>
      <c r="F76" s="409"/>
      <c r="G76" s="409"/>
      <c r="H76" s="408"/>
      <c r="I76" s="408"/>
      <c r="J76" s="408"/>
      <c r="K76" s="408"/>
      <c r="L76" s="408"/>
    </row>
    <row r="77" spans="2:12" x14ac:dyDescent="0.2">
      <c r="B77" s="409"/>
      <c r="C77" s="409"/>
      <c r="D77" s="409"/>
      <c r="E77" s="409"/>
      <c r="F77" s="409"/>
      <c r="G77" s="409"/>
      <c r="H77" s="408"/>
      <c r="I77" s="408"/>
      <c r="J77" s="408"/>
      <c r="K77" s="408"/>
      <c r="L77" s="408"/>
    </row>
    <row r="78" spans="2:12" x14ac:dyDescent="0.2">
      <c r="B78" s="409"/>
      <c r="C78" s="409"/>
      <c r="D78" s="409"/>
      <c r="E78" s="409"/>
      <c r="F78" s="409"/>
      <c r="G78" s="409"/>
      <c r="H78" s="408"/>
      <c r="I78" s="408"/>
      <c r="J78" s="408"/>
      <c r="K78" s="408"/>
      <c r="L78" s="408"/>
    </row>
    <row r="79" spans="2:12" x14ac:dyDescent="0.2">
      <c r="B79" s="409"/>
      <c r="C79" s="409"/>
      <c r="D79" s="409"/>
      <c r="E79" s="409"/>
      <c r="F79" s="409"/>
      <c r="G79" s="409"/>
      <c r="H79" s="408"/>
      <c r="I79" s="408"/>
      <c r="J79" s="408"/>
      <c r="K79" s="408"/>
      <c r="L79" s="408"/>
    </row>
    <row r="80" spans="2:12" x14ac:dyDescent="0.2">
      <c r="B80" s="409"/>
      <c r="C80" s="409"/>
      <c r="D80" s="409"/>
      <c r="E80" s="409"/>
      <c r="F80" s="409"/>
      <c r="G80" s="409"/>
      <c r="H80" s="408"/>
      <c r="I80" s="408"/>
      <c r="J80" s="408"/>
      <c r="K80" s="408"/>
      <c r="L80" s="408"/>
    </row>
    <row r="81" spans="2:12" x14ac:dyDescent="0.2">
      <c r="B81" s="409"/>
      <c r="C81" s="409"/>
      <c r="D81" s="409"/>
      <c r="E81" s="409"/>
      <c r="F81" s="409"/>
      <c r="G81" s="409"/>
      <c r="H81" s="408"/>
      <c r="I81" s="408"/>
      <c r="J81" s="408"/>
      <c r="K81" s="408"/>
      <c r="L81" s="408"/>
    </row>
    <row r="82" spans="2:12" x14ac:dyDescent="0.2">
      <c r="B82" s="409"/>
      <c r="C82" s="409"/>
      <c r="D82" s="409"/>
      <c r="E82" s="409"/>
      <c r="F82" s="409"/>
      <c r="G82" s="409"/>
      <c r="H82" s="408"/>
      <c r="I82" s="408"/>
      <c r="J82" s="408"/>
      <c r="K82" s="408"/>
      <c r="L82" s="408"/>
    </row>
    <row r="83" spans="2:12" x14ac:dyDescent="0.2">
      <c r="B83" s="409"/>
      <c r="C83" s="409"/>
      <c r="D83" s="409"/>
      <c r="E83" s="409"/>
      <c r="F83" s="409"/>
      <c r="G83" s="409"/>
      <c r="H83" s="408"/>
      <c r="I83" s="408"/>
      <c r="J83" s="408"/>
      <c r="K83" s="408"/>
      <c r="L83" s="408"/>
    </row>
    <row r="84" spans="2:12" x14ac:dyDescent="0.2">
      <c r="B84" s="409"/>
      <c r="C84" s="409"/>
      <c r="D84" s="409"/>
      <c r="E84" s="409"/>
      <c r="F84" s="409"/>
      <c r="G84" s="409"/>
      <c r="H84" s="408"/>
      <c r="I84" s="408"/>
      <c r="J84" s="408"/>
      <c r="K84" s="408"/>
      <c r="L84" s="408"/>
    </row>
    <row r="85" spans="2:12" x14ac:dyDescent="0.2">
      <c r="B85" s="409"/>
      <c r="C85" s="409"/>
      <c r="D85" s="409"/>
      <c r="E85" s="409"/>
      <c r="F85" s="409"/>
      <c r="G85" s="409"/>
      <c r="H85" s="408"/>
      <c r="I85" s="408"/>
      <c r="J85" s="408"/>
      <c r="K85" s="408"/>
      <c r="L85" s="408"/>
    </row>
    <row r="86" spans="2:12" x14ac:dyDescent="0.2">
      <c r="B86" s="409"/>
      <c r="C86" s="409"/>
      <c r="D86" s="409"/>
      <c r="E86" s="409"/>
      <c r="F86" s="409"/>
      <c r="G86" s="409"/>
      <c r="H86" s="408"/>
      <c r="I86" s="408"/>
      <c r="J86" s="408"/>
      <c r="K86" s="408"/>
      <c r="L86" s="408"/>
    </row>
    <row r="87" spans="2:12" x14ac:dyDescent="0.2">
      <c r="B87" s="409"/>
      <c r="C87" s="409"/>
      <c r="D87" s="409"/>
      <c r="E87" s="409"/>
      <c r="F87" s="409"/>
      <c r="G87" s="409"/>
      <c r="H87" s="408"/>
      <c r="I87" s="408"/>
      <c r="J87" s="408"/>
      <c r="K87" s="408"/>
      <c r="L87" s="408"/>
    </row>
    <row r="88" spans="2:12" x14ac:dyDescent="0.2">
      <c r="B88" s="409"/>
      <c r="C88" s="409"/>
      <c r="D88" s="409"/>
      <c r="E88" s="409"/>
      <c r="F88" s="409"/>
      <c r="G88" s="409"/>
      <c r="H88" s="408"/>
      <c r="I88" s="408"/>
      <c r="J88" s="408"/>
      <c r="K88" s="408"/>
      <c r="L88" s="408"/>
    </row>
    <row r="89" spans="2:12" x14ac:dyDescent="0.2">
      <c r="B89" s="409"/>
      <c r="C89" s="409"/>
      <c r="D89" s="409"/>
      <c r="E89" s="409"/>
      <c r="F89" s="409"/>
      <c r="G89" s="409"/>
      <c r="H89" s="408"/>
      <c r="I89" s="408"/>
      <c r="J89" s="408"/>
      <c r="K89" s="408"/>
      <c r="L89" s="408"/>
    </row>
    <row r="90" spans="2:12" x14ac:dyDescent="0.2">
      <c r="B90" s="409"/>
      <c r="C90" s="409"/>
      <c r="D90" s="409"/>
      <c r="E90" s="409"/>
      <c r="F90" s="409"/>
      <c r="G90" s="409"/>
      <c r="H90" s="408"/>
      <c r="I90" s="408"/>
      <c r="J90" s="408"/>
      <c r="K90" s="408"/>
      <c r="L90" s="408"/>
    </row>
    <row r="91" spans="2:12" x14ac:dyDescent="0.2">
      <c r="B91" s="409"/>
      <c r="C91" s="409"/>
      <c r="D91" s="409"/>
      <c r="E91" s="409"/>
      <c r="F91" s="409"/>
      <c r="G91" s="409"/>
      <c r="H91" s="408"/>
      <c r="I91" s="408"/>
      <c r="J91" s="408"/>
      <c r="K91" s="408"/>
      <c r="L91" s="408"/>
    </row>
    <row r="92" spans="2:12" x14ac:dyDescent="0.2">
      <c r="B92" s="409"/>
      <c r="C92" s="409"/>
      <c r="D92" s="409"/>
      <c r="E92" s="409"/>
      <c r="F92" s="409"/>
      <c r="G92" s="409"/>
      <c r="H92" s="408"/>
      <c r="I92" s="408"/>
      <c r="J92" s="408"/>
      <c r="K92" s="408"/>
      <c r="L92" s="408"/>
    </row>
    <row r="93" spans="2:12" x14ac:dyDescent="0.2">
      <c r="B93" s="409"/>
      <c r="C93" s="409"/>
      <c r="D93" s="409"/>
      <c r="E93" s="409"/>
      <c r="F93" s="409"/>
      <c r="G93" s="409"/>
      <c r="H93" s="408"/>
      <c r="I93" s="408"/>
      <c r="J93" s="408"/>
      <c r="K93" s="408"/>
      <c r="L93" s="408"/>
    </row>
    <row r="94" spans="2:12" x14ac:dyDescent="0.2">
      <c r="B94" s="409"/>
      <c r="C94" s="409"/>
      <c r="D94" s="409"/>
      <c r="E94" s="409"/>
      <c r="F94" s="409"/>
      <c r="G94" s="409"/>
      <c r="H94" s="408"/>
      <c r="I94" s="408"/>
      <c r="J94" s="408"/>
      <c r="K94" s="408"/>
      <c r="L94" s="408"/>
    </row>
    <row r="95" spans="2:12" x14ac:dyDescent="0.2">
      <c r="B95" s="409"/>
      <c r="C95" s="409"/>
      <c r="D95" s="409"/>
      <c r="E95" s="409"/>
      <c r="F95" s="409"/>
      <c r="G95" s="409"/>
      <c r="H95" s="408"/>
      <c r="I95" s="408"/>
      <c r="J95" s="408"/>
      <c r="K95" s="408"/>
      <c r="L95" s="408"/>
    </row>
    <row r="96" spans="2:12" x14ac:dyDescent="0.2">
      <c r="B96" s="409"/>
      <c r="C96" s="409"/>
      <c r="D96" s="409"/>
      <c r="E96" s="409"/>
      <c r="F96" s="409"/>
      <c r="G96" s="409"/>
      <c r="H96" s="408"/>
      <c r="I96" s="408"/>
      <c r="J96" s="408"/>
      <c r="K96" s="408"/>
      <c r="L96" s="408"/>
    </row>
    <row r="97" spans="2:12" x14ac:dyDescent="0.2">
      <c r="B97" s="409"/>
      <c r="C97" s="409"/>
      <c r="D97" s="409"/>
      <c r="E97" s="409"/>
      <c r="F97" s="409"/>
      <c r="G97" s="409"/>
      <c r="H97" s="408"/>
      <c r="I97" s="408"/>
      <c r="J97" s="408"/>
      <c r="K97" s="408"/>
      <c r="L97" s="408"/>
    </row>
    <row r="98" spans="2:12" x14ac:dyDescent="0.2">
      <c r="B98" s="409"/>
      <c r="C98" s="409"/>
      <c r="D98" s="409"/>
      <c r="E98" s="409"/>
      <c r="F98" s="409"/>
      <c r="G98" s="409"/>
      <c r="H98" s="408"/>
      <c r="I98" s="408"/>
      <c r="J98" s="408"/>
      <c r="K98" s="408"/>
      <c r="L98" s="408"/>
    </row>
    <row r="99" spans="2:12" x14ac:dyDescent="0.2">
      <c r="B99" s="409"/>
      <c r="C99" s="409"/>
      <c r="D99" s="409"/>
      <c r="E99" s="409"/>
      <c r="F99" s="409"/>
      <c r="G99" s="409"/>
      <c r="H99" s="408"/>
      <c r="I99" s="408"/>
      <c r="J99" s="408"/>
      <c r="K99" s="408"/>
      <c r="L99" s="408"/>
    </row>
    <row r="100" spans="2:12" x14ac:dyDescent="0.2">
      <c r="B100" s="409"/>
      <c r="C100" s="409"/>
      <c r="D100" s="409"/>
      <c r="E100" s="409"/>
      <c r="F100" s="409"/>
      <c r="G100" s="409"/>
      <c r="H100" s="408"/>
      <c r="I100" s="408"/>
      <c r="J100" s="408"/>
      <c r="K100" s="408"/>
      <c r="L100" s="408"/>
    </row>
    <row r="101" spans="2:12" x14ac:dyDescent="0.2">
      <c r="B101" s="409"/>
      <c r="C101" s="409"/>
      <c r="D101" s="409"/>
      <c r="E101" s="409"/>
      <c r="F101" s="409"/>
      <c r="G101" s="409"/>
      <c r="H101" s="408"/>
      <c r="I101" s="408"/>
      <c r="J101" s="408"/>
      <c r="K101" s="408"/>
      <c r="L101" s="408"/>
    </row>
    <row r="102" spans="2:12" x14ac:dyDescent="0.2">
      <c r="B102" s="409"/>
      <c r="C102" s="409"/>
      <c r="D102" s="409"/>
      <c r="E102" s="409"/>
      <c r="F102" s="409"/>
      <c r="G102" s="409"/>
      <c r="H102" s="408"/>
      <c r="I102" s="408"/>
      <c r="J102" s="408"/>
      <c r="K102" s="408"/>
      <c r="L102" s="408"/>
    </row>
    <row r="103" spans="2:12" x14ac:dyDescent="0.2">
      <c r="B103" s="409"/>
      <c r="C103" s="409"/>
      <c r="D103" s="409"/>
      <c r="E103" s="409"/>
      <c r="F103" s="409"/>
      <c r="G103" s="409"/>
      <c r="H103" s="408"/>
      <c r="I103" s="408"/>
      <c r="J103" s="408"/>
      <c r="K103" s="408"/>
      <c r="L103" s="408"/>
    </row>
    <row r="104" spans="2:12" x14ac:dyDescent="0.2">
      <c r="B104" s="409"/>
      <c r="C104" s="409"/>
      <c r="D104" s="409"/>
      <c r="E104" s="409"/>
      <c r="F104" s="409"/>
      <c r="G104" s="409"/>
      <c r="H104" s="408"/>
      <c r="I104" s="408"/>
      <c r="J104" s="408"/>
      <c r="K104" s="408"/>
      <c r="L104" s="408"/>
    </row>
    <row r="105" spans="2:12" x14ac:dyDescent="0.2">
      <c r="B105" s="409"/>
      <c r="C105" s="409"/>
      <c r="D105" s="409"/>
      <c r="E105" s="409"/>
      <c r="F105" s="409"/>
      <c r="G105" s="409"/>
      <c r="H105" s="408"/>
      <c r="I105" s="408"/>
      <c r="J105" s="408"/>
      <c r="K105" s="408"/>
      <c r="L105" s="408"/>
    </row>
    <row r="106" spans="2:12" x14ac:dyDescent="0.2">
      <c r="B106" s="409"/>
      <c r="C106" s="409"/>
      <c r="D106" s="409"/>
      <c r="E106" s="409"/>
      <c r="F106" s="409"/>
      <c r="G106" s="409"/>
      <c r="H106" s="408"/>
      <c r="I106" s="408"/>
      <c r="J106" s="408"/>
      <c r="K106" s="408"/>
      <c r="L106" s="408"/>
    </row>
    <row r="107" spans="2:12" x14ac:dyDescent="0.2">
      <c r="B107" s="409"/>
      <c r="C107" s="409"/>
      <c r="D107" s="409"/>
      <c r="E107" s="409"/>
      <c r="F107" s="409"/>
      <c r="G107" s="409"/>
      <c r="H107" s="408"/>
      <c r="I107" s="408"/>
      <c r="J107" s="408"/>
      <c r="K107" s="408"/>
      <c r="L107" s="408"/>
    </row>
    <row r="108" spans="2:12" x14ac:dyDescent="0.2">
      <c r="B108" s="409"/>
      <c r="C108" s="409"/>
      <c r="D108" s="409"/>
      <c r="E108" s="409"/>
      <c r="F108" s="409"/>
      <c r="G108" s="409"/>
      <c r="H108" s="408"/>
      <c r="I108" s="408"/>
      <c r="J108" s="408"/>
      <c r="K108" s="408"/>
      <c r="L108" s="408"/>
    </row>
    <row r="109" spans="2:12" x14ac:dyDescent="0.2">
      <c r="B109" s="409"/>
      <c r="C109" s="409"/>
      <c r="D109" s="409"/>
      <c r="E109" s="409"/>
      <c r="F109" s="409"/>
      <c r="G109" s="409"/>
      <c r="H109" s="408"/>
      <c r="I109" s="408"/>
      <c r="J109" s="408"/>
      <c r="K109" s="408"/>
      <c r="L109" s="408"/>
    </row>
    <row r="110" spans="2:12" x14ac:dyDescent="0.2">
      <c r="B110" s="409"/>
      <c r="C110" s="409"/>
      <c r="D110" s="409"/>
      <c r="E110" s="409"/>
      <c r="F110" s="409"/>
      <c r="G110" s="409"/>
      <c r="H110" s="408"/>
      <c r="I110" s="408"/>
      <c r="J110" s="408"/>
      <c r="K110" s="408"/>
      <c r="L110" s="408"/>
    </row>
    <row r="111" spans="2:12" x14ac:dyDescent="0.2">
      <c r="B111" s="409"/>
      <c r="C111" s="409"/>
      <c r="D111" s="409"/>
      <c r="E111" s="409"/>
      <c r="F111" s="409"/>
      <c r="G111" s="409"/>
      <c r="H111" s="408"/>
      <c r="I111" s="408"/>
      <c r="J111" s="408"/>
      <c r="K111" s="408"/>
      <c r="L111" s="408"/>
    </row>
    <row r="112" spans="2:12" x14ac:dyDescent="0.2">
      <c r="B112" s="409"/>
      <c r="C112" s="409"/>
      <c r="D112" s="409"/>
      <c r="E112" s="409"/>
      <c r="F112" s="409"/>
      <c r="G112" s="409"/>
      <c r="H112" s="408"/>
      <c r="I112" s="408"/>
      <c r="J112" s="408"/>
      <c r="K112" s="408"/>
      <c r="L112" s="408"/>
    </row>
    <row r="113" spans="2:12" x14ac:dyDescent="0.2">
      <c r="B113" s="409"/>
      <c r="C113" s="409"/>
      <c r="D113" s="409"/>
      <c r="E113" s="409"/>
      <c r="F113" s="409"/>
      <c r="G113" s="409"/>
      <c r="H113" s="408"/>
      <c r="I113" s="408"/>
      <c r="J113" s="408"/>
      <c r="K113" s="408"/>
      <c r="L113" s="408"/>
    </row>
    <row r="114" spans="2:12" x14ac:dyDescent="0.2">
      <c r="B114" s="409"/>
      <c r="C114" s="409"/>
      <c r="D114" s="409"/>
      <c r="E114" s="409"/>
      <c r="F114" s="409"/>
      <c r="G114" s="409"/>
      <c r="H114" s="408"/>
      <c r="I114" s="408"/>
      <c r="J114" s="408"/>
      <c r="K114" s="408"/>
      <c r="L114" s="408"/>
    </row>
    <row r="115" spans="2:12" x14ac:dyDescent="0.2">
      <c r="B115" s="409"/>
      <c r="C115" s="409"/>
      <c r="D115" s="409"/>
      <c r="E115" s="409"/>
      <c r="F115" s="409"/>
      <c r="G115" s="409"/>
      <c r="H115" s="408"/>
      <c r="I115" s="408"/>
      <c r="J115" s="408"/>
      <c r="K115" s="408"/>
      <c r="L115" s="408"/>
    </row>
    <row r="116" spans="2:12" x14ac:dyDescent="0.2">
      <c r="B116" s="409"/>
      <c r="C116" s="409"/>
      <c r="D116" s="409"/>
      <c r="E116" s="409"/>
      <c r="F116" s="409"/>
      <c r="G116" s="409"/>
      <c r="H116" s="408"/>
      <c r="I116" s="408"/>
      <c r="J116" s="408"/>
      <c r="K116" s="408"/>
      <c r="L116" s="408"/>
    </row>
    <row r="117" spans="2:12" x14ac:dyDescent="0.2">
      <c r="B117" s="409"/>
      <c r="C117" s="409"/>
      <c r="D117" s="409"/>
      <c r="E117" s="409"/>
      <c r="F117" s="409"/>
      <c r="G117" s="409"/>
      <c r="H117" s="408"/>
      <c r="I117" s="408"/>
      <c r="J117" s="408"/>
      <c r="K117" s="408"/>
      <c r="L117" s="408"/>
    </row>
    <row r="118" spans="2:12" x14ac:dyDescent="0.2">
      <c r="B118" s="409"/>
      <c r="C118" s="409"/>
      <c r="D118" s="409"/>
      <c r="E118" s="409"/>
      <c r="F118" s="409"/>
      <c r="G118" s="409"/>
      <c r="H118" s="408"/>
      <c r="I118" s="408"/>
      <c r="J118" s="408"/>
      <c r="K118" s="408"/>
      <c r="L118" s="408"/>
    </row>
    <row r="119" spans="2:12" x14ac:dyDescent="0.2">
      <c r="B119" s="409"/>
      <c r="C119" s="409"/>
      <c r="D119" s="409"/>
      <c r="E119" s="409"/>
      <c r="F119" s="409"/>
      <c r="G119" s="409"/>
      <c r="H119" s="408"/>
      <c r="I119" s="408"/>
      <c r="J119" s="408"/>
      <c r="K119" s="408"/>
      <c r="L119" s="408"/>
    </row>
    <row r="120" spans="2:12" x14ac:dyDescent="0.2">
      <c r="B120" s="409"/>
      <c r="C120" s="409"/>
      <c r="D120" s="409"/>
      <c r="E120" s="409"/>
      <c r="F120" s="409"/>
      <c r="G120" s="409"/>
      <c r="H120" s="408"/>
      <c r="I120" s="408"/>
      <c r="J120" s="408"/>
      <c r="K120" s="408"/>
      <c r="L120" s="408"/>
    </row>
    <row r="121" spans="2:12" x14ac:dyDescent="0.2">
      <c r="B121" s="409"/>
      <c r="C121" s="409"/>
      <c r="D121" s="409"/>
      <c r="E121" s="409"/>
      <c r="F121" s="409"/>
      <c r="G121" s="409"/>
      <c r="H121" s="408"/>
      <c r="I121" s="408"/>
      <c r="J121" s="408"/>
      <c r="K121" s="408"/>
      <c r="L121" s="408"/>
    </row>
    <row r="122" spans="2:12" x14ac:dyDescent="0.2">
      <c r="B122" s="409"/>
      <c r="C122" s="409"/>
      <c r="D122" s="409"/>
      <c r="E122" s="409"/>
      <c r="F122" s="409"/>
      <c r="G122" s="409"/>
      <c r="H122" s="408"/>
      <c r="I122" s="408"/>
      <c r="J122" s="408"/>
      <c r="K122" s="408"/>
      <c r="L122" s="408"/>
    </row>
    <row r="123" spans="2:12" x14ac:dyDescent="0.2">
      <c r="B123" s="409"/>
      <c r="C123" s="409"/>
      <c r="D123" s="409"/>
      <c r="E123" s="409"/>
      <c r="F123" s="409"/>
      <c r="G123" s="409"/>
      <c r="H123" s="408"/>
      <c r="I123" s="408"/>
      <c r="J123" s="408"/>
      <c r="K123" s="408"/>
      <c r="L123" s="408"/>
    </row>
    <row r="124" spans="2:12" x14ac:dyDescent="0.2">
      <c r="B124" s="409"/>
      <c r="C124" s="409"/>
      <c r="D124" s="409"/>
      <c r="E124" s="409"/>
      <c r="F124" s="409"/>
      <c r="G124" s="409"/>
      <c r="H124" s="408"/>
      <c r="I124" s="408"/>
      <c r="J124" s="408"/>
      <c r="K124" s="408"/>
      <c r="L124" s="408"/>
    </row>
    <row r="125" spans="2:12" x14ac:dyDescent="0.2">
      <c r="B125" s="409"/>
      <c r="C125" s="409"/>
      <c r="D125" s="409"/>
      <c r="E125" s="409"/>
      <c r="F125" s="409"/>
      <c r="G125" s="409"/>
      <c r="H125" s="408"/>
      <c r="I125" s="408"/>
      <c r="J125" s="408"/>
      <c r="K125" s="408"/>
      <c r="L125" s="408"/>
    </row>
    <row r="126" spans="2:12" x14ac:dyDescent="0.2">
      <c r="B126" s="409"/>
      <c r="C126" s="409"/>
      <c r="D126" s="409"/>
      <c r="E126" s="409"/>
      <c r="F126" s="409"/>
      <c r="G126" s="409"/>
      <c r="H126" s="408"/>
      <c r="I126" s="408"/>
      <c r="J126" s="408"/>
      <c r="K126" s="408"/>
      <c r="L126" s="408"/>
    </row>
    <row r="127" spans="2:12" x14ac:dyDescent="0.2">
      <c r="B127" s="409"/>
      <c r="C127" s="409"/>
      <c r="D127" s="409"/>
      <c r="E127" s="409"/>
      <c r="F127" s="409"/>
      <c r="G127" s="409"/>
      <c r="H127" s="408"/>
      <c r="I127" s="408"/>
      <c r="J127" s="408"/>
      <c r="K127" s="408"/>
      <c r="L127" s="408"/>
    </row>
    <row r="128" spans="2:12" x14ac:dyDescent="0.2">
      <c r="B128" s="409"/>
      <c r="C128" s="409"/>
      <c r="D128" s="409"/>
      <c r="E128" s="409"/>
      <c r="F128" s="409"/>
      <c r="G128" s="409"/>
      <c r="H128" s="408"/>
      <c r="I128" s="408"/>
      <c r="J128" s="408"/>
      <c r="K128" s="408"/>
      <c r="L128" s="408"/>
    </row>
    <row r="129" spans="2:12" x14ac:dyDescent="0.2">
      <c r="B129" s="409"/>
      <c r="C129" s="409"/>
      <c r="D129" s="409"/>
      <c r="E129" s="409"/>
      <c r="F129" s="409"/>
      <c r="G129" s="409"/>
      <c r="H129" s="408"/>
      <c r="I129" s="408"/>
      <c r="J129" s="408"/>
      <c r="K129" s="408"/>
      <c r="L129" s="408"/>
    </row>
    <row r="130" spans="2:12" x14ac:dyDescent="0.2">
      <c r="B130" s="409"/>
      <c r="C130" s="409"/>
      <c r="D130" s="409"/>
      <c r="E130" s="409"/>
      <c r="F130" s="409"/>
      <c r="G130" s="409"/>
      <c r="H130" s="408"/>
      <c r="I130" s="408"/>
      <c r="J130" s="408"/>
      <c r="K130" s="408"/>
      <c r="L130" s="408"/>
    </row>
    <row r="131" spans="2:12" x14ac:dyDescent="0.2">
      <c r="B131" s="409"/>
      <c r="C131" s="409"/>
      <c r="D131" s="409"/>
      <c r="E131" s="409"/>
      <c r="F131" s="409"/>
      <c r="G131" s="409"/>
      <c r="H131" s="408"/>
      <c r="I131" s="408"/>
      <c r="J131" s="408"/>
      <c r="K131" s="408"/>
      <c r="L131" s="408"/>
    </row>
    <row r="132" spans="2:12" x14ac:dyDescent="0.2">
      <c r="B132" s="409"/>
      <c r="C132" s="409"/>
      <c r="D132" s="409"/>
      <c r="E132" s="409"/>
      <c r="F132" s="409"/>
      <c r="G132" s="409"/>
      <c r="H132" s="408"/>
      <c r="I132" s="408"/>
      <c r="J132" s="408"/>
      <c r="K132" s="408"/>
      <c r="L132" s="408"/>
    </row>
    <row r="133" spans="2:12" x14ac:dyDescent="0.2">
      <c r="B133" s="409"/>
      <c r="C133" s="409"/>
      <c r="D133" s="409"/>
      <c r="E133" s="409"/>
      <c r="F133" s="409"/>
      <c r="G133" s="409"/>
      <c r="H133" s="408"/>
      <c r="I133" s="408"/>
      <c r="J133" s="408"/>
      <c r="K133" s="408"/>
      <c r="L133" s="408"/>
    </row>
    <row r="134" spans="2:12" x14ac:dyDescent="0.2">
      <c r="B134" s="409"/>
      <c r="C134" s="409"/>
      <c r="D134" s="409"/>
      <c r="E134" s="409"/>
      <c r="F134" s="409"/>
      <c r="G134" s="409"/>
      <c r="H134" s="408"/>
      <c r="I134" s="408"/>
      <c r="J134" s="408"/>
      <c r="K134" s="408"/>
      <c r="L134" s="408"/>
    </row>
    <row r="135" spans="2:12" x14ac:dyDescent="0.2">
      <c r="B135" s="409"/>
      <c r="C135" s="409"/>
      <c r="D135" s="409"/>
      <c r="E135" s="409"/>
      <c r="F135" s="409"/>
      <c r="G135" s="409"/>
      <c r="H135" s="408"/>
      <c r="I135" s="408"/>
      <c r="J135" s="408"/>
      <c r="K135" s="408"/>
      <c r="L135" s="408"/>
    </row>
    <row r="136" spans="2:12" x14ac:dyDescent="0.2">
      <c r="B136" s="409"/>
      <c r="C136" s="409"/>
      <c r="D136" s="409"/>
      <c r="E136" s="409"/>
      <c r="F136" s="409"/>
      <c r="G136" s="409"/>
      <c r="H136" s="408"/>
      <c r="I136" s="408"/>
      <c r="J136" s="408"/>
      <c r="K136" s="408"/>
      <c r="L136" s="408"/>
    </row>
    <row r="137" spans="2:12" x14ac:dyDescent="0.2">
      <c r="B137" s="409"/>
      <c r="C137" s="409"/>
      <c r="D137" s="409"/>
      <c r="E137" s="409"/>
      <c r="F137" s="409"/>
      <c r="G137" s="409"/>
      <c r="H137" s="408"/>
      <c r="I137" s="408"/>
      <c r="J137" s="408"/>
      <c r="K137" s="408"/>
      <c r="L137" s="408"/>
    </row>
    <row r="138" spans="2:12" x14ac:dyDescent="0.2">
      <c r="B138" s="409"/>
      <c r="C138" s="409"/>
      <c r="D138" s="409"/>
      <c r="E138" s="409"/>
      <c r="F138" s="409"/>
      <c r="G138" s="409"/>
      <c r="H138" s="408"/>
      <c r="I138" s="408"/>
      <c r="J138" s="408"/>
      <c r="K138" s="408"/>
      <c r="L138" s="408"/>
    </row>
    <row r="139" spans="2:12" x14ac:dyDescent="0.2">
      <c r="B139" s="409"/>
      <c r="C139" s="409"/>
      <c r="D139" s="409"/>
      <c r="E139" s="409"/>
      <c r="F139" s="409"/>
      <c r="G139" s="409"/>
      <c r="H139" s="408"/>
      <c r="I139" s="408"/>
      <c r="J139" s="408"/>
      <c r="K139" s="408"/>
      <c r="L139" s="408"/>
    </row>
    <row r="140" spans="2:12" x14ac:dyDescent="0.2">
      <c r="B140" s="409"/>
      <c r="C140" s="409"/>
      <c r="D140" s="409"/>
      <c r="E140" s="409"/>
      <c r="F140" s="409"/>
      <c r="G140" s="409"/>
      <c r="H140" s="408"/>
      <c r="I140" s="408"/>
      <c r="J140" s="408"/>
      <c r="K140" s="408"/>
      <c r="L140" s="408"/>
    </row>
    <row r="141" spans="2:12" x14ac:dyDescent="0.2">
      <c r="B141" s="409"/>
      <c r="C141" s="409"/>
      <c r="D141" s="409"/>
      <c r="E141" s="409"/>
      <c r="F141" s="409"/>
      <c r="G141" s="409"/>
      <c r="H141" s="408"/>
      <c r="I141" s="408"/>
      <c r="J141" s="408"/>
      <c r="K141" s="408"/>
      <c r="L141" s="408"/>
    </row>
    <row r="142" spans="2:12" x14ac:dyDescent="0.2">
      <c r="B142" s="409"/>
      <c r="C142" s="409"/>
      <c r="D142" s="409"/>
      <c r="E142" s="409"/>
      <c r="F142" s="409"/>
      <c r="G142" s="409"/>
      <c r="H142" s="408"/>
      <c r="I142" s="408"/>
      <c r="J142" s="408"/>
      <c r="K142" s="408"/>
      <c r="L142" s="408"/>
    </row>
    <row r="143" spans="2:12" x14ac:dyDescent="0.2">
      <c r="B143" s="409"/>
      <c r="C143" s="409"/>
      <c r="D143" s="409"/>
      <c r="E143" s="409"/>
      <c r="F143" s="409"/>
      <c r="G143" s="409"/>
      <c r="H143" s="408"/>
      <c r="I143" s="408"/>
      <c r="J143" s="408"/>
      <c r="K143" s="408"/>
      <c r="L143" s="408"/>
    </row>
    <row r="144" spans="2:12" x14ac:dyDescent="0.2">
      <c r="B144" s="409"/>
      <c r="C144" s="409"/>
      <c r="D144" s="409"/>
      <c r="E144" s="409"/>
      <c r="F144" s="409"/>
      <c r="G144" s="409"/>
      <c r="H144" s="408"/>
      <c r="I144" s="408"/>
      <c r="J144" s="408"/>
      <c r="K144" s="408"/>
      <c r="L144" s="408"/>
    </row>
    <row r="145" spans="2:12" x14ac:dyDescent="0.2">
      <c r="B145" s="409"/>
      <c r="C145" s="409"/>
      <c r="D145" s="409"/>
      <c r="E145" s="409"/>
      <c r="F145" s="409"/>
      <c r="G145" s="409"/>
      <c r="H145" s="408"/>
      <c r="I145" s="408"/>
      <c r="J145" s="408"/>
      <c r="K145" s="408"/>
      <c r="L145" s="408"/>
    </row>
    <row r="146" spans="2:12" x14ac:dyDescent="0.2">
      <c r="B146" s="409"/>
      <c r="C146" s="409"/>
      <c r="D146" s="409"/>
      <c r="E146" s="409"/>
      <c r="F146" s="409"/>
      <c r="G146" s="409"/>
      <c r="H146" s="408"/>
      <c r="I146" s="408"/>
      <c r="J146" s="408"/>
      <c r="K146" s="408"/>
      <c r="L146" s="408"/>
    </row>
    <row r="147" spans="2:12" x14ac:dyDescent="0.2">
      <c r="B147" s="409"/>
      <c r="C147" s="409"/>
      <c r="D147" s="409"/>
      <c r="E147" s="409"/>
      <c r="F147" s="409"/>
      <c r="G147" s="409"/>
      <c r="H147" s="408"/>
      <c r="I147" s="408"/>
      <c r="J147" s="408"/>
      <c r="K147" s="408"/>
      <c r="L147" s="408"/>
    </row>
    <row r="148" spans="2:12" x14ac:dyDescent="0.2">
      <c r="B148" s="409"/>
      <c r="C148" s="409"/>
      <c r="D148" s="409"/>
      <c r="E148" s="409"/>
      <c r="F148" s="409"/>
      <c r="G148" s="409"/>
      <c r="H148" s="408"/>
      <c r="I148" s="408"/>
      <c r="J148" s="408"/>
      <c r="K148" s="408"/>
      <c r="L148" s="408"/>
    </row>
    <row r="149" spans="2:12" x14ac:dyDescent="0.2">
      <c r="B149" s="409"/>
      <c r="C149" s="409"/>
      <c r="D149" s="409"/>
      <c r="E149" s="409"/>
      <c r="F149" s="409"/>
      <c r="G149" s="409"/>
      <c r="H149" s="408"/>
      <c r="I149" s="408"/>
      <c r="J149" s="408"/>
      <c r="K149" s="408"/>
      <c r="L149" s="408"/>
    </row>
    <row r="150" spans="2:12" x14ac:dyDescent="0.2">
      <c r="B150" s="409"/>
      <c r="C150" s="409"/>
      <c r="D150" s="409"/>
      <c r="E150" s="409"/>
      <c r="F150" s="409"/>
      <c r="G150" s="409"/>
      <c r="H150" s="408"/>
      <c r="I150" s="408"/>
      <c r="J150" s="408"/>
      <c r="K150" s="408"/>
      <c r="L150" s="408"/>
    </row>
    <row r="151" spans="2:12" x14ac:dyDescent="0.2">
      <c r="B151" s="409"/>
      <c r="C151" s="409"/>
      <c r="D151" s="409"/>
      <c r="E151" s="409"/>
      <c r="F151" s="409"/>
      <c r="G151" s="409"/>
      <c r="H151" s="408"/>
      <c r="I151" s="408"/>
      <c r="J151" s="408"/>
      <c r="K151" s="408"/>
      <c r="L151" s="408"/>
    </row>
    <row r="152" spans="2:12" x14ac:dyDescent="0.2">
      <c r="B152" s="409"/>
      <c r="C152" s="409"/>
      <c r="D152" s="409"/>
      <c r="E152" s="409"/>
      <c r="F152" s="409"/>
      <c r="G152" s="409"/>
      <c r="H152" s="408"/>
      <c r="I152" s="408"/>
      <c r="J152" s="408"/>
      <c r="K152" s="408"/>
      <c r="L152" s="408"/>
    </row>
    <row r="153" spans="2:12" x14ac:dyDescent="0.2">
      <c r="B153" s="409"/>
      <c r="C153" s="409"/>
      <c r="D153" s="409"/>
      <c r="E153" s="409"/>
      <c r="F153" s="409"/>
      <c r="G153" s="409"/>
      <c r="H153" s="408"/>
      <c r="I153" s="408"/>
      <c r="J153" s="408"/>
      <c r="K153" s="408"/>
      <c r="L153" s="408"/>
    </row>
    <row r="154" spans="2:12" x14ac:dyDescent="0.2">
      <c r="B154" s="409"/>
      <c r="C154" s="409"/>
      <c r="D154" s="409"/>
      <c r="E154" s="409"/>
      <c r="F154" s="409"/>
      <c r="G154" s="409"/>
      <c r="H154" s="408"/>
      <c r="I154" s="408"/>
      <c r="J154" s="408"/>
      <c r="K154" s="408"/>
      <c r="L154" s="408"/>
    </row>
    <row r="155" spans="2:12" x14ac:dyDescent="0.2">
      <c r="B155" s="409"/>
      <c r="C155" s="409"/>
      <c r="D155" s="409"/>
      <c r="E155" s="409"/>
      <c r="F155" s="409"/>
      <c r="G155" s="409"/>
      <c r="H155" s="408"/>
      <c r="I155" s="408"/>
      <c r="J155" s="408"/>
      <c r="K155" s="408"/>
      <c r="L155" s="408"/>
    </row>
    <row r="156" spans="2:12" x14ac:dyDescent="0.2">
      <c r="B156" s="409"/>
      <c r="C156" s="409"/>
      <c r="D156" s="409"/>
      <c r="E156" s="409"/>
      <c r="F156" s="409"/>
      <c r="G156" s="409"/>
      <c r="H156" s="408"/>
      <c r="I156" s="408"/>
      <c r="J156" s="408"/>
      <c r="K156" s="408"/>
      <c r="L156" s="408"/>
    </row>
    <row r="157" spans="2:12" x14ac:dyDescent="0.2">
      <c r="B157" s="409"/>
      <c r="C157" s="409"/>
      <c r="D157" s="409"/>
      <c r="E157" s="409"/>
      <c r="F157" s="409"/>
      <c r="G157" s="409"/>
      <c r="H157" s="408"/>
      <c r="I157" s="408"/>
      <c r="J157" s="408"/>
      <c r="K157" s="408"/>
      <c r="L157" s="408"/>
    </row>
    <row r="158" spans="2:12" x14ac:dyDescent="0.2">
      <c r="B158" s="409"/>
      <c r="C158" s="409"/>
      <c r="D158" s="409"/>
      <c r="E158" s="409"/>
      <c r="F158" s="409"/>
      <c r="G158" s="409"/>
      <c r="H158" s="408"/>
      <c r="I158" s="408"/>
      <c r="J158" s="408"/>
      <c r="K158" s="408"/>
      <c r="L158" s="408"/>
    </row>
    <row r="159" spans="2:12" x14ac:dyDescent="0.2">
      <c r="B159" s="409"/>
      <c r="C159" s="409"/>
      <c r="D159" s="409"/>
      <c r="E159" s="409"/>
      <c r="F159" s="409"/>
      <c r="G159" s="409"/>
      <c r="H159" s="408"/>
      <c r="I159" s="408"/>
      <c r="J159" s="408"/>
      <c r="K159" s="408"/>
      <c r="L159" s="408"/>
    </row>
    <row r="160" spans="2:12" x14ac:dyDescent="0.2">
      <c r="B160" s="409"/>
      <c r="C160" s="409"/>
      <c r="D160" s="409"/>
      <c r="E160" s="409"/>
      <c r="F160" s="409"/>
      <c r="G160" s="409"/>
      <c r="H160" s="408"/>
      <c r="I160" s="408"/>
      <c r="J160" s="408"/>
      <c r="K160" s="408"/>
      <c r="L160" s="408"/>
    </row>
    <row r="161" spans="2:12" x14ac:dyDescent="0.2">
      <c r="B161" s="409"/>
      <c r="C161" s="409"/>
      <c r="D161" s="409"/>
      <c r="E161" s="409"/>
      <c r="F161" s="409"/>
      <c r="G161" s="409"/>
      <c r="H161" s="408"/>
      <c r="I161" s="408"/>
      <c r="J161" s="408"/>
      <c r="K161" s="408"/>
      <c r="L161" s="408"/>
    </row>
    <row r="162" spans="2:12" x14ac:dyDescent="0.2">
      <c r="B162" s="409"/>
      <c r="C162" s="409"/>
      <c r="D162" s="409"/>
      <c r="E162" s="409"/>
      <c r="F162" s="409"/>
      <c r="G162" s="409"/>
      <c r="H162" s="408"/>
      <c r="I162" s="408"/>
      <c r="J162" s="408"/>
      <c r="K162" s="408"/>
      <c r="L162" s="408"/>
    </row>
    <row r="163" spans="2:12" x14ac:dyDescent="0.2">
      <c r="B163" s="409"/>
      <c r="C163" s="409"/>
      <c r="D163" s="409"/>
      <c r="E163" s="409"/>
      <c r="F163" s="409"/>
      <c r="G163" s="409"/>
      <c r="H163" s="408"/>
      <c r="I163" s="408"/>
      <c r="J163" s="408"/>
      <c r="K163" s="408"/>
      <c r="L163" s="408"/>
    </row>
    <row r="164" spans="2:12" x14ac:dyDescent="0.2">
      <c r="B164" s="409"/>
      <c r="C164" s="409"/>
      <c r="D164" s="409"/>
      <c r="E164" s="409"/>
      <c r="F164" s="409"/>
      <c r="G164" s="409"/>
      <c r="H164" s="408"/>
      <c r="I164" s="408"/>
      <c r="J164" s="408"/>
      <c r="K164" s="408"/>
      <c r="L164" s="408"/>
    </row>
    <row r="165" spans="2:12" x14ac:dyDescent="0.2">
      <c r="B165" s="409"/>
      <c r="C165" s="409"/>
      <c r="D165" s="409"/>
      <c r="E165" s="409"/>
      <c r="F165" s="409"/>
      <c r="G165" s="409"/>
      <c r="H165" s="408"/>
      <c r="I165" s="408"/>
      <c r="J165" s="408"/>
      <c r="K165" s="408"/>
      <c r="L165" s="408"/>
    </row>
    <row r="166" spans="2:12" x14ac:dyDescent="0.2">
      <c r="B166" s="409"/>
      <c r="C166" s="409"/>
      <c r="D166" s="409"/>
      <c r="E166" s="409"/>
      <c r="F166" s="409"/>
      <c r="G166" s="409"/>
      <c r="H166" s="408"/>
      <c r="I166" s="408"/>
      <c r="J166" s="408"/>
      <c r="K166" s="408"/>
      <c r="L166" s="408"/>
    </row>
    <row r="167" spans="2:12" x14ac:dyDescent="0.2">
      <c r="B167" s="409"/>
      <c r="C167" s="409"/>
      <c r="D167" s="409"/>
      <c r="E167" s="409"/>
      <c r="F167" s="409"/>
      <c r="G167" s="409"/>
      <c r="H167" s="408"/>
      <c r="I167" s="408"/>
      <c r="J167" s="408"/>
      <c r="K167" s="408"/>
      <c r="L167" s="408"/>
    </row>
    <row r="168" spans="2:12" x14ac:dyDescent="0.2">
      <c r="B168" s="409"/>
      <c r="C168" s="409"/>
      <c r="D168" s="409"/>
      <c r="E168" s="409"/>
      <c r="F168" s="409"/>
      <c r="G168" s="409"/>
      <c r="H168" s="408"/>
      <c r="I168" s="408"/>
      <c r="J168" s="408"/>
      <c r="K168" s="408"/>
      <c r="L168" s="408"/>
    </row>
    <row r="169" spans="2:12" x14ac:dyDescent="0.2">
      <c r="B169" s="409"/>
      <c r="C169" s="409"/>
      <c r="D169" s="409"/>
      <c r="E169" s="409"/>
      <c r="F169" s="409"/>
      <c r="G169" s="409"/>
      <c r="H169" s="408"/>
      <c r="I169" s="408"/>
      <c r="J169" s="408"/>
      <c r="K169" s="408"/>
      <c r="L169" s="408"/>
    </row>
    <row r="170" spans="2:12" x14ac:dyDescent="0.2">
      <c r="B170" s="409"/>
      <c r="C170" s="409"/>
      <c r="D170" s="409"/>
      <c r="E170" s="409"/>
      <c r="F170" s="409"/>
      <c r="G170" s="409"/>
      <c r="H170" s="408"/>
      <c r="I170" s="408"/>
      <c r="J170" s="408"/>
      <c r="K170" s="408"/>
      <c r="L170" s="408"/>
    </row>
    <row r="171" spans="2:12" x14ac:dyDescent="0.2">
      <c r="B171" s="409"/>
      <c r="C171" s="409"/>
      <c r="D171" s="409"/>
      <c r="E171" s="409"/>
      <c r="F171" s="409"/>
      <c r="G171" s="409"/>
      <c r="H171" s="408"/>
      <c r="I171" s="408"/>
      <c r="J171" s="408"/>
      <c r="K171" s="408"/>
      <c r="L171" s="408"/>
    </row>
    <row r="172" spans="2:12" x14ac:dyDescent="0.2">
      <c r="B172" s="409"/>
      <c r="C172" s="409"/>
      <c r="D172" s="409"/>
      <c r="E172" s="409"/>
      <c r="F172" s="409"/>
      <c r="G172" s="409"/>
      <c r="H172" s="408"/>
      <c r="I172" s="408"/>
      <c r="J172" s="408"/>
      <c r="K172" s="408"/>
      <c r="L172" s="408"/>
    </row>
    <row r="173" spans="2:12" x14ac:dyDescent="0.2">
      <c r="B173" s="409"/>
      <c r="C173" s="409"/>
      <c r="D173" s="409"/>
      <c r="E173" s="409"/>
      <c r="F173" s="409"/>
      <c r="G173" s="409"/>
      <c r="H173" s="408"/>
      <c r="I173" s="408"/>
      <c r="J173" s="408"/>
      <c r="K173" s="408"/>
      <c r="L173" s="408"/>
    </row>
    <row r="174" spans="2:12" x14ac:dyDescent="0.2">
      <c r="B174" s="409"/>
      <c r="C174" s="409"/>
      <c r="D174" s="409"/>
      <c r="E174" s="409"/>
      <c r="F174" s="409"/>
      <c r="G174" s="409"/>
      <c r="H174" s="408"/>
      <c r="I174" s="408"/>
      <c r="J174" s="408"/>
      <c r="K174" s="408"/>
      <c r="L174" s="408"/>
    </row>
    <row r="175" spans="2:12" x14ac:dyDescent="0.2">
      <c r="B175" s="409"/>
      <c r="C175" s="409"/>
      <c r="D175" s="409"/>
      <c r="E175" s="409"/>
      <c r="F175" s="409"/>
      <c r="G175" s="409"/>
      <c r="H175" s="408"/>
      <c r="I175" s="408"/>
      <c r="J175" s="408"/>
      <c r="K175" s="408"/>
      <c r="L175" s="408"/>
    </row>
    <row r="176" spans="2:12" x14ac:dyDescent="0.2">
      <c r="B176" s="409"/>
      <c r="C176" s="409"/>
      <c r="D176" s="409"/>
      <c r="E176" s="409"/>
      <c r="F176" s="409"/>
      <c r="G176" s="409"/>
      <c r="H176" s="408"/>
      <c r="I176" s="408"/>
      <c r="J176" s="408"/>
      <c r="K176" s="408"/>
      <c r="L176" s="408"/>
    </row>
    <row r="177" spans="2:12" x14ac:dyDescent="0.2">
      <c r="B177" s="409"/>
      <c r="C177" s="409"/>
      <c r="D177" s="409"/>
      <c r="E177" s="409"/>
      <c r="F177" s="409"/>
      <c r="G177" s="409"/>
      <c r="H177" s="408"/>
      <c r="I177" s="408"/>
      <c r="J177" s="408"/>
      <c r="K177" s="408"/>
      <c r="L177" s="408"/>
    </row>
    <row r="178" spans="2:12" x14ac:dyDescent="0.2">
      <c r="B178" s="409"/>
      <c r="C178" s="409"/>
      <c r="D178" s="409"/>
      <c r="E178" s="409"/>
      <c r="F178" s="409"/>
      <c r="G178" s="409"/>
      <c r="H178" s="408"/>
      <c r="I178" s="408"/>
      <c r="J178" s="408"/>
      <c r="K178" s="408"/>
      <c r="L178" s="408"/>
    </row>
    <row r="179" spans="2:12" x14ac:dyDescent="0.2">
      <c r="B179" s="409"/>
      <c r="C179" s="409"/>
      <c r="D179" s="409"/>
      <c r="E179" s="409"/>
      <c r="F179" s="409"/>
      <c r="G179" s="409"/>
      <c r="H179" s="408"/>
      <c r="I179" s="408"/>
      <c r="J179" s="408"/>
      <c r="K179" s="408"/>
      <c r="L179" s="408"/>
    </row>
    <row r="180" spans="2:12" x14ac:dyDescent="0.2">
      <c r="B180" s="409"/>
      <c r="C180" s="409"/>
      <c r="D180" s="409"/>
      <c r="E180" s="409"/>
      <c r="F180" s="409"/>
      <c r="G180" s="409"/>
      <c r="H180" s="408"/>
      <c r="I180" s="408"/>
      <c r="J180" s="408"/>
      <c r="K180" s="408"/>
      <c r="L180" s="408"/>
    </row>
    <row r="181" spans="2:12" x14ac:dyDescent="0.2">
      <c r="B181" s="409"/>
      <c r="C181" s="409"/>
      <c r="D181" s="409"/>
      <c r="E181" s="409"/>
      <c r="F181" s="409"/>
      <c r="G181" s="409"/>
      <c r="H181" s="408"/>
      <c r="I181" s="408"/>
      <c r="J181" s="408"/>
      <c r="K181" s="408"/>
      <c r="L181" s="408"/>
    </row>
    <row r="182" spans="2:12" x14ac:dyDescent="0.2">
      <c r="B182" s="409"/>
      <c r="C182" s="409"/>
      <c r="D182" s="409"/>
      <c r="E182" s="409"/>
      <c r="F182" s="409"/>
      <c r="G182" s="409"/>
      <c r="H182" s="408"/>
      <c r="I182" s="408"/>
      <c r="J182" s="408"/>
      <c r="K182" s="408"/>
      <c r="L182" s="408"/>
    </row>
    <row r="183" spans="2:12" x14ac:dyDescent="0.2">
      <c r="B183" s="409"/>
      <c r="C183" s="409"/>
      <c r="D183" s="409"/>
      <c r="E183" s="409"/>
      <c r="F183" s="409"/>
      <c r="G183" s="409"/>
      <c r="H183" s="408"/>
      <c r="I183" s="408"/>
      <c r="J183" s="408"/>
      <c r="K183" s="408"/>
      <c r="L183" s="408"/>
    </row>
    <row r="184" spans="2:12" x14ac:dyDescent="0.2">
      <c r="B184" s="409"/>
      <c r="C184" s="409"/>
      <c r="D184" s="409"/>
      <c r="E184" s="409"/>
      <c r="F184" s="409"/>
      <c r="G184" s="409"/>
      <c r="H184" s="408"/>
      <c r="I184" s="408"/>
      <c r="J184" s="408"/>
      <c r="K184" s="408"/>
      <c r="L184" s="408"/>
    </row>
    <row r="185" spans="2:12" x14ac:dyDescent="0.2">
      <c r="B185" s="409"/>
      <c r="C185" s="409"/>
      <c r="D185" s="409"/>
      <c r="E185" s="409"/>
      <c r="F185" s="409"/>
      <c r="G185" s="409"/>
      <c r="H185" s="408"/>
      <c r="I185" s="408"/>
      <c r="J185" s="408"/>
      <c r="K185" s="408"/>
      <c r="L185" s="408"/>
    </row>
    <row r="186" spans="2:12" x14ac:dyDescent="0.2">
      <c r="B186" s="409"/>
      <c r="C186" s="409"/>
      <c r="D186" s="409"/>
      <c r="E186" s="409"/>
      <c r="F186" s="409"/>
      <c r="G186" s="409"/>
      <c r="H186" s="408"/>
      <c r="I186" s="408"/>
      <c r="J186" s="408"/>
      <c r="K186" s="408"/>
      <c r="L186" s="408"/>
    </row>
    <row r="187" spans="2:12" x14ac:dyDescent="0.2">
      <c r="B187" s="409"/>
      <c r="C187" s="409"/>
      <c r="D187" s="409"/>
      <c r="E187" s="409"/>
      <c r="F187" s="409"/>
      <c r="G187" s="409"/>
      <c r="H187" s="408"/>
      <c r="I187" s="408"/>
      <c r="J187" s="408"/>
      <c r="K187" s="408"/>
      <c r="L187" s="408"/>
    </row>
    <row r="188" spans="2:12" x14ac:dyDescent="0.2">
      <c r="B188" s="409"/>
      <c r="C188" s="409"/>
      <c r="D188" s="409"/>
      <c r="E188" s="409"/>
      <c r="F188" s="409"/>
      <c r="G188" s="409"/>
      <c r="H188" s="408"/>
      <c r="I188" s="408"/>
      <c r="J188" s="408"/>
      <c r="K188" s="408"/>
      <c r="L188" s="408"/>
    </row>
    <row r="189" spans="2:12" x14ac:dyDescent="0.2">
      <c r="B189" s="409"/>
      <c r="C189" s="409"/>
      <c r="D189" s="409"/>
      <c r="E189" s="409"/>
      <c r="F189" s="409"/>
      <c r="G189" s="409"/>
      <c r="H189" s="408"/>
      <c r="I189" s="408"/>
      <c r="J189" s="408"/>
      <c r="K189" s="408"/>
      <c r="L189" s="408"/>
    </row>
    <row r="190" spans="2:12" x14ac:dyDescent="0.2">
      <c r="B190" s="409"/>
      <c r="C190" s="409"/>
      <c r="D190" s="409"/>
      <c r="E190" s="409"/>
      <c r="F190" s="409"/>
      <c r="G190" s="409"/>
      <c r="H190" s="408"/>
      <c r="I190" s="408"/>
      <c r="J190" s="408"/>
      <c r="K190" s="408"/>
      <c r="L190" s="408"/>
    </row>
    <row r="191" spans="2:12" x14ac:dyDescent="0.2">
      <c r="B191" s="409"/>
      <c r="C191" s="409"/>
      <c r="D191" s="409"/>
      <c r="E191" s="409"/>
      <c r="F191" s="409"/>
      <c r="G191" s="409"/>
      <c r="H191" s="408"/>
      <c r="I191" s="408"/>
      <c r="J191" s="408"/>
      <c r="K191" s="408"/>
      <c r="L191" s="408"/>
    </row>
    <row r="192" spans="2:12" x14ac:dyDescent="0.2">
      <c r="B192" s="409"/>
      <c r="C192" s="409"/>
      <c r="D192" s="409"/>
      <c r="E192" s="409"/>
      <c r="F192" s="409"/>
      <c r="G192" s="409"/>
      <c r="H192" s="408"/>
      <c r="I192" s="408"/>
      <c r="J192" s="408"/>
      <c r="K192" s="408"/>
      <c r="L192" s="408"/>
    </row>
    <row r="193" spans="2:12" x14ac:dyDescent="0.2">
      <c r="B193" s="409"/>
      <c r="C193" s="409"/>
      <c r="D193" s="409"/>
      <c r="E193" s="409"/>
      <c r="F193" s="409"/>
      <c r="G193" s="409"/>
      <c r="H193" s="408"/>
      <c r="I193" s="408"/>
      <c r="J193" s="408"/>
      <c r="K193" s="408"/>
      <c r="L193" s="408"/>
    </row>
    <row r="194" spans="2:12" x14ac:dyDescent="0.2">
      <c r="B194" s="409"/>
      <c r="C194" s="409"/>
      <c r="D194" s="409"/>
      <c r="E194" s="409"/>
      <c r="F194" s="409"/>
      <c r="G194" s="409"/>
      <c r="H194" s="408"/>
      <c r="I194" s="408"/>
      <c r="J194" s="408"/>
      <c r="K194" s="408"/>
      <c r="L194" s="408"/>
    </row>
    <row r="195" spans="2:12" x14ac:dyDescent="0.2">
      <c r="B195" s="409"/>
      <c r="C195" s="409"/>
      <c r="D195" s="409"/>
      <c r="E195" s="409"/>
      <c r="F195" s="409"/>
      <c r="G195" s="409"/>
      <c r="H195" s="408"/>
      <c r="I195" s="408"/>
      <c r="J195" s="408"/>
      <c r="K195" s="408"/>
      <c r="L195" s="408"/>
    </row>
    <row r="196" spans="2:12" x14ac:dyDescent="0.2">
      <c r="B196" s="409"/>
      <c r="C196" s="409"/>
      <c r="D196" s="409"/>
      <c r="E196" s="409"/>
      <c r="F196" s="409"/>
      <c r="G196" s="409"/>
      <c r="H196" s="408"/>
      <c r="I196" s="408"/>
      <c r="J196" s="408"/>
      <c r="K196" s="408"/>
      <c r="L196" s="408"/>
    </row>
    <row r="197" spans="2:12" x14ac:dyDescent="0.2">
      <c r="B197" s="409"/>
      <c r="C197" s="409"/>
      <c r="D197" s="409"/>
      <c r="E197" s="409"/>
      <c r="F197" s="409"/>
      <c r="G197" s="409"/>
      <c r="H197" s="408"/>
      <c r="I197" s="408"/>
      <c r="J197" s="408"/>
      <c r="K197" s="408"/>
      <c r="L197" s="408"/>
    </row>
    <row r="198" spans="2:12" x14ac:dyDescent="0.2">
      <c r="B198" s="409"/>
      <c r="C198" s="409"/>
      <c r="D198" s="409"/>
      <c r="E198" s="409"/>
      <c r="F198" s="409"/>
      <c r="G198" s="409"/>
      <c r="H198" s="408"/>
      <c r="I198" s="408"/>
      <c r="J198" s="408"/>
      <c r="K198" s="408"/>
      <c r="L198" s="408"/>
    </row>
    <row r="199" spans="2:12" x14ac:dyDescent="0.2">
      <c r="B199" s="409"/>
      <c r="C199" s="409"/>
      <c r="D199" s="409"/>
      <c r="E199" s="409"/>
      <c r="F199" s="409"/>
      <c r="G199" s="409"/>
      <c r="H199" s="408"/>
      <c r="I199" s="408"/>
      <c r="J199" s="408"/>
      <c r="K199" s="408"/>
      <c r="L199" s="408"/>
    </row>
    <row r="200" spans="2:12" x14ac:dyDescent="0.2">
      <c r="B200" s="409"/>
      <c r="C200" s="409"/>
      <c r="D200" s="409"/>
      <c r="E200" s="409"/>
      <c r="F200" s="409"/>
      <c r="G200" s="409"/>
      <c r="H200" s="408"/>
      <c r="I200" s="408"/>
      <c r="J200" s="408"/>
      <c r="K200" s="408"/>
      <c r="L200" s="408"/>
    </row>
    <row r="201" spans="2:12" x14ac:dyDescent="0.2">
      <c r="B201" s="409"/>
      <c r="C201" s="409"/>
      <c r="D201" s="409"/>
      <c r="E201" s="409"/>
      <c r="F201" s="409"/>
      <c r="G201" s="409"/>
      <c r="H201" s="408"/>
      <c r="I201" s="408"/>
      <c r="J201" s="408"/>
      <c r="K201" s="408"/>
      <c r="L201" s="408"/>
    </row>
    <row r="202" spans="2:12" x14ac:dyDescent="0.2">
      <c r="B202" s="409"/>
      <c r="C202" s="409"/>
      <c r="D202" s="409"/>
      <c r="E202" s="409"/>
      <c r="F202" s="409"/>
      <c r="G202" s="409"/>
      <c r="H202" s="408"/>
      <c r="I202" s="408"/>
      <c r="J202" s="408"/>
      <c r="K202" s="408"/>
      <c r="L202" s="408"/>
    </row>
    <row r="203" spans="2:12" x14ac:dyDescent="0.2">
      <c r="B203" s="409"/>
      <c r="C203" s="409"/>
      <c r="D203" s="409"/>
      <c r="E203" s="409"/>
      <c r="F203" s="409"/>
      <c r="G203" s="409"/>
      <c r="H203" s="408"/>
      <c r="I203" s="408"/>
      <c r="J203" s="408"/>
      <c r="K203" s="408"/>
      <c r="L203" s="408"/>
    </row>
    <row r="204" spans="2:12" x14ac:dyDescent="0.2">
      <c r="B204" s="409"/>
      <c r="C204" s="409"/>
      <c r="D204" s="409"/>
      <c r="E204" s="409"/>
      <c r="F204" s="409"/>
      <c r="G204" s="409"/>
      <c r="H204" s="408"/>
      <c r="I204" s="408"/>
      <c r="J204" s="408"/>
      <c r="K204" s="408"/>
      <c r="L204" s="408"/>
    </row>
    <row r="205" spans="2:12" x14ac:dyDescent="0.2">
      <c r="B205" s="409"/>
      <c r="C205" s="409"/>
      <c r="D205" s="409"/>
      <c r="E205" s="409"/>
      <c r="F205" s="409"/>
      <c r="G205" s="409"/>
      <c r="H205" s="408"/>
      <c r="I205" s="408"/>
      <c r="J205" s="408"/>
      <c r="K205" s="408"/>
      <c r="L205" s="408"/>
    </row>
    <row r="206" spans="2:12" x14ac:dyDescent="0.2">
      <c r="B206" s="409"/>
      <c r="C206" s="409"/>
      <c r="D206" s="409"/>
      <c r="E206" s="409"/>
      <c r="F206" s="409"/>
      <c r="G206" s="409"/>
      <c r="H206" s="408"/>
      <c r="I206" s="408"/>
      <c r="J206" s="408"/>
      <c r="K206" s="408"/>
      <c r="L206" s="408"/>
    </row>
    <row r="207" spans="2:12" x14ac:dyDescent="0.2">
      <c r="B207" s="409"/>
      <c r="C207" s="409"/>
      <c r="D207" s="409"/>
      <c r="E207" s="409"/>
      <c r="F207" s="409"/>
      <c r="G207" s="409"/>
      <c r="H207" s="408"/>
      <c r="I207" s="408"/>
      <c r="J207" s="408"/>
      <c r="K207" s="408"/>
      <c r="L207" s="408"/>
    </row>
    <row r="208" spans="2:12" x14ac:dyDescent="0.2">
      <c r="B208" s="409"/>
      <c r="C208" s="409"/>
      <c r="D208" s="409"/>
      <c r="E208" s="409"/>
      <c r="F208" s="409"/>
      <c r="G208" s="409"/>
      <c r="H208" s="408"/>
      <c r="I208" s="408"/>
      <c r="J208" s="408"/>
      <c r="K208" s="408"/>
      <c r="L208" s="408"/>
    </row>
    <row r="209" spans="2:12" x14ac:dyDescent="0.2">
      <c r="B209" s="409"/>
      <c r="C209" s="409"/>
      <c r="D209" s="409"/>
      <c r="E209" s="409"/>
      <c r="F209" s="409"/>
      <c r="G209" s="409"/>
      <c r="H209" s="408"/>
      <c r="I209" s="408"/>
      <c r="J209" s="408"/>
      <c r="K209" s="408"/>
      <c r="L209" s="408"/>
    </row>
    <row r="210" spans="2:12" x14ac:dyDescent="0.2">
      <c r="B210" s="409"/>
      <c r="C210" s="409"/>
      <c r="D210" s="409"/>
      <c r="E210" s="409"/>
      <c r="F210" s="409"/>
      <c r="G210" s="409"/>
      <c r="H210" s="408"/>
      <c r="I210" s="408"/>
      <c r="J210" s="408"/>
      <c r="K210" s="408"/>
      <c r="L210" s="408"/>
    </row>
    <row r="211" spans="2:12" x14ac:dyDescent="0.2">
      <c r="B211" s="409"/>
      <c r="C211" s="409"/>
      <c r="D211" s="409"/>
      <c r="E211" s="409"/>
      <c r="F211" s="409"/>
      <c r="G211" s="409"/>
      <c r="H211" s="408"/>
      <c r="I211" s="408"/>
      <c r="J211" s="408"/>
      <c r="K211" s="408"/>
      <c r="L211" s="408"/>
    </row>
    <row r="212" spans="2:12" x14ac:dyDescent="0.2">
      <c r="B212" s="409"/>
      <c r="C212" s="409"/>
      <c r="D212" s="409"/>
      <c r="E212" s="409"/>
      <c r="F212" s="409"/>
      <c r="G212" s="409"/>
      <c r="H212" s="408"/>
      <c r="I212" s="408"/>
      <c r="J212" s="408"/>
      <c r="K212" s="408"/>
      <c r="L212" s="408"/>
    </row>
    <row r="213" spans="2:12" x14ac:dyDescent="0.2">
      <c r="B213" s="409"/>
      <c r="C213" s="409"/>
      <c r="D213" s="409"/>
      <c r="E213" s="409"/>
      <c r="F213" s="409"/>
      <c r="G213" s="409"/>
      <c r="H213" s="408"/>
      <c r="I213" s="408"/>
      <c r="J213" s="408"/>
      <c r="K213" s="408"/>
      <c r="L213" s="408"/>
    </row>
    <row r="214" spans="2:12" x14ac:dyDescent="0.2">
      <c r="B214" s="409"/>
      <c r="C214" s="409"/>
      <c r="D214" s="409"/>
      <c r="E214" s="409"/>
      <c r="F214" s="409"/>
      <c r="G214" s="409"/>
      <c r="H214" s="408"/>
      <c r="I214" s="408"/>
      <c r="J214" s="408"/>
      <c r="K214" s="408"/>
      <c r="L214" s="408"/>
    </row>
    <row r="215" spans="2:12" x14ac:dyDescent="0.2">
      <c r="B215" s="409"/>
      <c r="C215" s="409"/>
      <c r="D215" s="409"/>
      <c r="E215" s="409"/>
      <c r="F215" s="409"/>
      <c r="G215" s="409"/>
      <c r="H215" s="408"/>
      <c r="I215" s="408"/>
      <c r="J215" s="408"/>
      <c r="K215" s="408"/>
      <c r="L215" s="408"/>
    </row>
    <row r="216" spans="2:12" x14ac:dyDescent="0.2">
      <c r="B216" s="409"/>
      <c r="C216" s="409"/>
      <c r="D216" s="409"/>
      <c r="E216" s="409"/>
      <c r="F216" s="409"/>
      <c r="G216" s="409"/>
      <c r="H216" s="408"/>
      <c r="I216" s="408"/>
      <c r="J216" s="408"/>
      <c r="K216" s="408"/>
      <c r="L216" s="408"/>
    </row>
    <row r="217" spans="2:12" x14ac:dyDescent="0.2">
      <c r="B217" s="409"/>
      <c r="C217" s="409"/>
      <c r="D217" s="409"/>
      <c r="E217" s="409"/>
      <c r="F217" s="409"/>
      <c r="G217" s="409"/>
      <c r="H217" s="408"/>
      <c r="I217" s="408"/>
      <c r="J217" s="408"/>
      <c r="K217" s="408"/>
      <c r="L217" s="408"/>
    </row>
    <row r="218" spans="2:12" x14ac:dyDescent="0.2">
      <c r="B218" s="409"/>
      <c r="C218" s="409"/>
      <c r="D218" s="409"/>
      <c r="E218" s="409"/>
      <c r="F218" s="409"/>
      <c r="G218" s="409"/>
      <c r="H218" s="408"/>
      <c r="I218" s="408"/>
      <c r="J218" s="408"/>
      <c r="K218" s="408"/>
      <c r="L218" s="408"/>
    </row>
    <row r="219" spans="2:12" x14ac:dyDescent="0.2">
      <c r="B219" s="409"/>
      <c r="C219" s="409"/>
      <c r="D219" s="409"/>
      <c r="E219" s="409"/>
      <c r="F219" s="409"/>
      <c r="G219" s="409"/>
      <c r="H219" s="408"/>
      <c r="I219" s="408"/>
      <c r="J219" s="408"/>
      <c r="K219" s="408"/>
      <c r="L219" s="408"/>
    </row>
    <row r="220" spans="2:12" x14ac:dyDescent="0.2">
      <c r="B220" s="409"/>
      <c r="C220" s="409"/>
      <c r="D220" s="409"/>
      <c r="E220" s="409"/>
      <c r="F220" s="409"/>
      <c r="G220" s="409"/>
      <c r="H220" s="408"/>
      <c r="I220" s="408"/>
      <c r="J220" s="408"/>
      <c r="K220" s="408"/>
      <c r="L220" s="408"/>
    </row>
    <row r="221" spans="2:12" x14ac:dyDescent="0.2">
      <c r="B221" s="409"/>
      <c r="C221" s="409"/>
      <c r="D221" s="409"/>
      <c r="E221" s="409"/>
      <c r="F221" s="409"/>
      <c r="G221" s="409"/>
      <c r="H221" s="408"/>
      <c r="I221" s="408"/>
      <c r="J221" s="408"/>
      <c r="K221" s="408"/>
      <c r="L221" s="408"/>
    </row>
    <row r="222" spans="2:12" x14ac:dyDescent="0.2">
      <c r="B222" s="409"/>
      <c r="C222" s="409"/>
      <c r="D222" s="409"/>
      <c r="E222" s="409"/>
      <c r="F222" s="409"/>
      <c r="G222" s="409"/>
      <c r="H222" s="408"/>
      <c r="I222" s="408"/>
      <c r="J222" s="408"/>
      <c r="K222" s="408"/>
      <c r="L222" s="408"/>
    </row>
    <row r="223" spans="2:12" x14ac:dyDescent="0.2">
      <c r="B223" s="409"/>
      <c r="C223" s="409"/>
      <c r="D223" s="409"/>
      <c r="E223" s="409"/>
      <c r="F223" s="409"/>
      <c r="G223" s="409"/>
      <c r="H223" s="408"/>
      <c r="I223" s="408"/>
      <c r="J223" s="408"/>
      <c r="K223" s="408"/>
      <c r="L223" s="408"/>
    </row>
    <row r="224" spans="2:12" x14ac:dyDescent="0.2">
      <c r="B224" s="409"/>
      <c r="C224" s="409"/>
      <c r="D224" s="409"/>
      <c r="E224" s="409"/>
      <c r="F224" s="409"/>
      <c r="G224" s="409"/>
      <c r="H224" s="408"/>
      <c r="I224" s="408"/>
      <c r="J224" s="408"/>
      <c r="K224" s="408"/>
      <c r="L224" s="408"/>
    </row>
    <row r="225" spans="2:12" x14ac:dyDescent="0.2">
      <c r="B225" s="409"/>
      <c r="C225" s="409"/>
      <c r="D225" s="409"/>
      <c r="E225" s="409"/>
      <c r="F225" s="409"/>
      <c r="G225" s="409"/>
      <c r="H225" s="408"/>
      <c r="I225" s="408"/>
      <c r="J225" s="408"/>
      <c r="K225" s="408"/>
      <c r="L225" s="408"/>
    </row>
    <row r="226" spans="2:12" x14ac:dyDescent="0.2">
      <c r="B226" s="409"/>
      <c r="C226" s="409"/>
      <c r="D226" s="409"/>
      <c r="E226" s="409"/>
      <c r="F226" s="409"/>
      <c r="G226" s="409"/>
      <c r="H226" s="408"/>
      <c r="I226" s="408"/>
      <c r="J226" s="408"/>
      <c r="K226" s="408"/>
      <c r="L226" s="408"/>
    </row>
    <row r="227" spans="2:12" x14ac:dyDescent="0.2">
      <c r="B227" s="409"/>
      <c r="C227" s="409"/>
      <c r="D227" s="409"/>
      <c r="E227" s="409"/>
      <c r="F227" s="409"/>
      <c r="G227" s="409"/>
      <c r="H227" s="408"/>
      <c r="I227" s="408"/>
      <c r="J227" s="408"/>
      <c r="K227" s="408"/>
      <c r="L227" s="408"/>
    </row>
    <row r="228" spans="2:12" x14ac:dyDescent="0.2">
      <c r="B228" s="409"/>
      <c r="C228" s="409"/>
      <c r="D228" s="409"/>
      <c r="E228" s="409"/>
      <c r="F228" s="409"/>
      <c r="G228" s="409"/>
      <c r="H228" s="408"/>
      <c r="I228" s="408"/>
      <c r="J228" s="408"/>
      <c r="K228" s="408"/>
      <c r="L228" s="408"/>
    </row>
    <row r="229" spans="2:12" x14ac:dyDescent="0.2">
      <c r="B229" s="409"/>
      <c r="C229" s="409"/>
      <c r="D229" s="409"/>
      <c r="E229" s="409"/>
      <c r="F229" s="409"/>
      <c r="G229" s="409"/>
      <c r="H229" s="408"/>
      <c r="I229" s="408"/>
      <c r="J229" s="408"/>
      <c r="K229" s="408"/>
      <c r="L229" s="408"/>
    </row>
    <row r="230" spans="2:12" x14ac:dyDescent="0.2">
      <c r="B230" s="409"/>
      <c r="C230" s="409"/>
      <c r="D230" s="409"/>
      <c r="E230" s="409"/>
      <c r="F230" s="409"/>
      <c r="G230" s="409"/>
      <c r="H230" s="408"/>
      <c r="I230" s="408"/>
      <c r="J230" s="408"/>
      <c r="K230" s="408"/>
      <c r="L230" s="408"/>
    </row>
    <row r="231" spans="2:12" x14ac:dyDescent="0.2">
      <c r="B231" s="409"/>
      <c r="C231" s="409"/>
      <c r="D231" s="409"/>
      <c r="E231" s="409"/>
      <c r="F231" s="409"/>
      <c r="G231" s="409"/>
      <c r="H231" s="408"/>
      <c r="I231" s="408"/>
      <c r="J231" s="408"/>
      <c r="K231" s="408"/>
      <c r="L231" s="408"/>
    </row>
    <row r="232" spans="2:12" x14ac:dyDescent="0.2">
      <c r="B232" s="409"/>
      <c r="C232" s="409"/>
      <c r="D232" s="409"/>
      <c r="E232" s="409"/>
      <c r="F232" s="409"/>
      <c r="G232" s="409"/>
      <c r="H232" s="408"/>
      <c r="I232" s="408"/>
      <c r="J232" s="408"/>
      <c r="K232" s="408"/>
      <c r="L232" s="408"/>
    </row>
    <row r="233" spans="2:12" x14ac:dyDescent="0.2">
      <c r="B233" s="409"/>
      <c r="C233" s="409"/>
      <c r="D233" s="409"/>
      <c r="E233" s="409"/>
      <c r="F233" s="409"/>
      <c r="G233" s="409"/>
      <c r="H233" s="408"/>
      <c r="I233" s="408"/>
      <c r="J233" s="408"/>
      <c r="K233" s="408"/>
      <c r="L233" s="408"/>
    </row>
    <row r="234" spans="2:12" x14ac:dyDescent="0.2">
      <c r="B234" s="409"/>
      <c r="C234" s="409"/>
      <c r="D234" s="409"/>
      <c r="E234" s="409"/>
      <c r="F234" s="409"/>
      <c r="G234" s="409"/>
      <c r="H234" s="408"/>
      <c r="I234" s="408"/>
      <c r="J234" s="408"/>
      <c r="K234" s="408"/>
      <c r="L234" s="408"/>
    </row>
    <row r="235" spans="2:12" x14ac:dyDescent="0.2">
      <c r="B235" s="409"/>
      <c r="C235" s="409"/>
      <c r="D235" s="409"/>
      <c r="E235" s="409"/>
      <c r="F235" s="409"/>
      <c r="G235" s="409"/>
      <c r="H235" s="408"/>
      <c r="I235" s="408"/>
      <c r="J235" s="408"/>
      <c r="K235" s="408"/>
      <c r="L235" s="408"/>
    </row>
    <row r="236" spans="2:12" x14ac:dyDescent="0.2">
      <c r="B236" s="409"/>
      <c r="C236" s="409"/>
      <c r="D236" s="409"/>
      <c r="E236" s="409"/>
      <c r="F236" s="409"/>
      <c r="G236" s="409"/>
      <c r="H236" s="408"/>
      <c r="I236" s="408"/>
      <c r="J236" s="408"/>
      <c r="K236" s="408"/>
      <c r="L236" s="408"/>
    </row>
    <row r="237" spans="2:12" x14ac:dyDescent="0.2">
      <c r="B237" s="409"/>
      <c r="C237" s="409"/>
      <c r="D237" s="409"/>
      <c r="E237" s="409"/>
      <c r="F237" s="409"/>
      <c r="G237" s="409"/>
      <c r="H237" s="408"/>
      <c r="I237" s="408"/>
      <c r="J237" s="408"/>
      <c r="K237" s="408"/>
      <c r="L237" s="408"/>
    </row>
    <row r="238" spans="2:12" x14ac:dyDescent="0.2">
      <c r="B238" s="409"/>
      <c r="C238" s="409"/>
      <c r="D238" s="409"/>
      <c r="E238" s="409"/>
      <c r="F238" s="409"/>
      <c r="G238" s="409"/>
      <c r="H238" s="408"/>
      <c r="I238" s="408"/>
      <c r="J238" s="408"/>
      <c r="K238" s="408"/>
      <c r="L238" s="408"/>
    </row>
    <row r="239" spans="2:12" x14ac:dyDescent="0.2">
      <c r="B239" s="409"/>
      <c r="C239" s="409"/>
      <c r="D239" s="409"/>
      <c r="E239" s="409"/>
      <c r="F239" s="409"/>
      <c r="G239" s="409"/>
      <c r="H239" s="408"/>
      <c r="I239" s="408"/>
      <c r="J239" s="408"/>
      <c r="K239" s="408"/>
      <c r="L239" s="408"/>
    </row>
    <row r="240" spans="2:12" x14ac:dyDescent="0.2">
      <c r="B240" s="409"/>
      <c r="C240" s="409"/>
      <c r="D240" s="409"/>
      <c r="E240" s="409"/>
      <c r="F240" s="409"/>
      <c r="G240" s="409"/>
      <c r="H240" s="408"/>
      <c r="I240" s="408"/>
      <c r="J240" s="408"/>
      <c r="K240" s="408"/>
      <c r="L240" s="408"/>
    </row>
    <row r="241" spans="2:12" x14ac:dyDescent="0.2">
      <c r="B241" s="409"/>
      <c r="C241" s="409"/>
      <c r="D241" s="409"/>
      <c r="E241" s="409"/>
      <c r="F241" s="409"/>
      <c r="G241" s="409"/>
      <c r="H241" s="408"/>
      <c r="I241" s="408"/>
      <c r="J241" s="408"/>
      <c r="K241" s="408"/>
      <c r="L241" s="408"/>
    </row>
    <row r="242" spans="2:12" x14ac:dyDescent="0.2">
      <c r="B242" s="409"/>
      <c r="C242" s="409"/>
      <c r="D242" s="409"/>
      <c r="E242" s="409"/>
      <c r="F242" s="409"/>
      <c r="G242" s="409"/>
      <c r="H242" s="408"/>
      <c r="I242" s="408"/>
      <c r="J242" s="408"/>
      <c r="K242" s="408"/>
      <c r="L242" s="408"/>
    </row>
    <row r="243" spans="2:12" x14ac:dyDescent="0.2">
      <c r="B243" s="409"/>
      <c r="C243" s="409"/>
      <c r="D243" s="409"/>
      <c r="E243" s="409"/>
      <c r="F243" s="409"/>
      <c r="G243" s="409"/>
      <c r="H243" s="408"/>
      <c r="I243" s="408"/>
      <c r="J243" s="408"/>
      <c r="K243" s="408"/>
      <c r="L243" s="408"/>
    </row>
    <row r="244" spans="2:12" x14ac:dyDescent="0.2">
      <c r="B244" s="409"/>
      <c r="C244" s="409"/>
      <c r="D244" s="409"/>
      <c r="E244" s="409"/>
      <c r="F244" s="409"/>
      <c r="G244" s="409"/>
      <c r="H244" s="408"/>
      <c r="I244" s="408"/>
      <c r="J244" s="408"/>
      <c r="K244" s="408"/>
      <c r="L244" s="408"/>
    </row>
    <row r="245" spans="2:12" x14ac:dyDescent="0.2">
      <c r="B245" s="409"/>
      <c r="C245" s="409"/>
      <c r="D245" s="409"/>
      <c r="E245" s="409"/>
      <c r="F245" s="409"/>
      <c r="G245" s="409"/>
      <c r="H245" s="408"/>
      <c r="I245" s="408"/>
      <c r="J245" s="408"/>
      <c r="K245" s="408"/>
      <c r="L245" s="408"/>
    </row>
    <row r="246" spans="2:12" x14ac:dyDescent="0.2">
      <c r="B246" s="409"/>
      <c r="C246" s="409"/>
      <c r="D246" s="409"/>
      <c r="E246" s="409"/>
      <c r="F246" s="409"/>
      <c r="G246" s="409"/>
      <c r="H246" s="408"/>
      <c r="I246" s="408"/>
      <c r="J246" s="408"/>
      <c r="K246" s="408"/>
      <c r="L246" s="408"/>
    </row>
    <row r="247" spans="2:12" x14ac:dyDescent="0.2">
      <c r="B247" s="409"/>
      <c r="C247" s="409"/>
      <c r="D247" s="409"/>
      <c r="E247" s="409"/>
      <c r="F247" s="409"/>
      <c r="G247" s="409"/>
      <c r="H247" s="408"/>
      <c r="I247" s="408"/>
      <c r="J247" s="408"/>
      <c r="K247" s="408"/>
      <c r="L247" s="408"/>
    </row>
    <row r="248" spans="2:12" x14ac:dyDescent="0.2">
      <c r="B248" s="409"/>
      <c r="C248" s="409"/>
      <c r="D248" s="409"/>
      <c r="E248" s="409"/>
      <c r="F248" s="409"/>
      <c r="G248" s="409"/>
      <c r="H248" s="408"/>
      <c r="I248" s="408"/>
      <c r="J248" s="408"/>
      <c r="K248" s="408"/>
      <c r="L248" s="408"/>
    </row>
    <row r="249" spans="2:12" x14ac:dyDescent="0.2">
      <c r="B249" s="409"/>
      <c r="C249" s="409"/>
      <c r="D249" s="409"/>
      <c r="E249" s="409"/>
      <c r="F249" s="409"/>
      <c r="G249" s="409"/>
      <c r="H249" s="408"/>
      <c r="I249" s="408"/>
      <c r="J249" s="408"/>
      <c r="K249" s="408"/>
      <c r="L249" s="408"/>
    </row>
    <row r="250" spans="2:12" x14ac:dyDescent="0.2">
      <c r="B250" s="409"/>
      <c r="C250" s="409"/>
      <c r="D250" s="409"/>
      <c r="E250" s="409"/>
      <c r="F250" s="409"/>
      <c r="G250" s="409"/>
      <c r="H250" s="408"/>
      <c r="I250" s="408"/>
      <c r="J250" s="408"/>
      <c r="K250" s="408"/>
      <c r="L250" s="408"/>
    </row>
    <row r="251" spans="2:12" x14ac:dyDescent="0.2">
      <c r="B251" s="409"/>
      <c r="C251" s="409"/>
      <c r="D251" s="409"/>
      <c r="E251" s="409"/>
      <c r="F251" s="409"/>
      <c r="G251" s="409"/>
      <c r="H251" s="408"/>
      <c r="I251" s="408"/>
      <c r="J251" s="408"/>
      <c r="K251" s="408"/>
      <c r="L251" s="408"/>
    </row>
    <row r="252" spans="2:12" x14ac:dyDescent="0.2">
      <c r="B252" s="409"/>
      <c r="C252" s="409"/>
      <c r="D252" s="409"/>
      <c r="E252" s="409"/>
      <c r="F252" s="409"/>
      <c r="G252" s="409"/>
      <c r="H252" s="408"/>
      <c r="I252" s="408"/>
      <c r="J252" s="408"/>
      <c r="K252" s="408"/>
      <c r="L252" s="408"/>
    </row>
    <row r="253" spans="2:12" x14ac:dyDescent="0.2">
      <c r="B253" s="409"/>
      <c r="C253" s="409"/>
      <c r="D253" s="409"/>
      <c r="E253" s="409"/>
      <c r="F253" s="409"/>
      <c r="G253" s="409"/>
      <c r="H253" s="408"/>
      <c r="I253" s="408"/>
      <c r="J253" s="408"/>
      <c r="K253" s="408"/>
      <c r="L253" s="408"/>
    </row>
    <row r="254" spans="2:12" x14ac:dyDescent="0.2">
      <c r="B254" s="409"/>
      <c r="C254" s="409"/>
      <c r="D254" s="409"/>
      <c r="E254" s="409"/>
      <c r="F254" s="409"/>
      <c r="G254" s="409"/>
      <c r="H254" s="408"/>
      <c r="I254" s="408"/>
      <c r="J254" s="408"/>
      <c r="K254" s="408"/>
      <c r="L254" s="408"/>
    </row>
    <row r="255" spans="2:12" x14ac:dyDescent="0.2">
      <c r="B255" s="409"/>
      <c r="C255" s="409"/>
      <c r="D255" s="409"/>
      <c r="E255" s="409"/>
      <c r="F255" s="409"/>
      <c r="G255" s="409"/>
      <c r="H255" s="408"/>
      <c r="I255" s="408"/>
      <c r="J255" s="408"/>
      <c r="K255" s="408"/>
      <c r="L255" s="408"/>
    </row>
    <row r="256" spans="2:12" x14ac:dyDescent="0.2">
      <c r="B256" s="409"/>
      <c r="C256" s="409"/>
      <c r="D256" s="409"/>
      <c r="E256" s="409"/>
      <c r="F256" s="409"/>
      <c r="G256" s="409"/>
      <c r="H256" s="408"/>
      <c r="I256" s="408"/>
      <c r="J256" s="408"/>
      <c r="K256" s="408"/>
      <c r="L256" s="408"/>
    </row>
    <row r="257" spans="2:12" x14ac:dyDescent="0.2">
      <c r="B257" s="409"/>
      <c r="C257" s="409"/>
      <c r="D257" s="409"/>
      <c r="E257" s="409"/>
      <c r="F257" s="409"/>
      <c r="G257" s="409"/>
      <c r="H257" s="408"/>
      <c r="I257" s="408"/>
      <c r="J257" s="408"/>
      <c r="K257" s="408"/>
      <c r="L257" s="408"/>
    </row>
    <row r="258" spans="2:12" x14ac:dyDescent="0.2">
      <c r="B258" s="409"/>
      <c r="C258" s="409"/>
      <c r="D258" s="409"/>
      <c r="E258" s="409"/>
      <c r="F258" s="409"/>
      <c r="G258" s="409"/>
      <c r="H258" s="408"/>
      <c r="I258" s="408"/>
      <c r="J258" s="408"/>
      <c r="K258" s="408"/>
      <c r="L258" s="408"/>
    </row>
    <row r="259" spans="2:12" x14ac:dyDescent="0.2">
      <c r="B259" s="409"/>
      <c r="C259" s="409"/>
      <c r="D259" s="409"/>
      <c r="E259" s="409"/>
      <c r="F259" s="409"/>
      <c r="G259" s="409"/>
      <c r="H259" s="408"/>
      <c r="I259" s="408"/>
      <c r="J259" s="408"/>
      <c r="K259" s="408"/>
      <c r="L259" s="408"/>
    </row>
    <row r="260" spans="2:12" x14ac:dyDescent="0.2">
      <c r="B260" s="409"/>
      <c r="C260" s="409"/>
      <c r="D260" s="409"/>
      <c r="E260" s="409"/>
      <c r="F260" s="409"/>
      <c r="G260" s="409"/>
      <c r="H260" s="408"/>
      <c r="I260" s="408"/>
      <c r="J260" s="408"/>
      <c r="K260" s="408"/>
      <c r="L260" s="408"/>
    </row>
    <row r="261" spans="2:12" x14ac:dyDescent="0.2">
      <c r="B261" s="409"/>
      <c r="C261" s="409"/>
      <c r="D261" s="409"/>
      <c r="E261" s="409"/>
      <c r="F261" s="409"/>
      <c r="G261" s="409"/>
      <c r="H261" s="408"/>
      <c r="I261" s="408"/>
      <c r="J261" s="408"/>
      <c r="K261" s="408"/>
      <c r="L261" s="408"/>
    </row>
    <row r="262" spans="2:12" x14ac:dyDescent="0.2">
      <c r="B262" s="409"/>
      <c r="C262" s="409"/>
      <c r="D262" s="409"/>
      <c r="E262" s="409"/>
      <c r="F262" s="409"/>
      <c r="G262" s="409"/>
      <c r="H262" s="408"/>
      <c r="I262" s="408"/>
      <c r="J262" s="408"/>
      <c r="K262" s="408"/>
      <c r="L262" s="408"/>
    </row>
    <row r="263" spans="2:12" x14ac:dyDescent="0.2">
      <c r="B263" s="409"/>
      <c r="C263" s="409"/>
      <c r="D263" s="409"/>
      <c r="E263" s="409"/>
      <c r="F263" s="409"/>
      <c r="G263" s="409"/>
      <c r="H263" s="408"/>
      <c r="I263" s="408"/>
      <c r="J263" s="408"/>
      <c r="K263" s="408"/>
      <c r="L263" s="408"/>
    </row>
    <row r="264" spans="2:12" x14ac:dyDescent="0.2">
      <c r="B264" s="409"/>
      <c r="C264" s="409"/>
      <c r="D264" s="409"/>
      <c r="E264" s="409"/>
      <c r="F264" s="409"/>
      <c r="G264" s="409"/>
      <c r="H264" s="408"/>
      <c r="I264" s="408"/>
      <c r="J264" s="408"/>
      <c r="K264" s="408"/>
      <c r="L264" s="408"/>
    </row>
    <row r="265" spans="2:12" x14ac:dyDescent="0.2">
      <c r="B265" s="409"/>
      <c r="C265" s="409"/>
      <c r="D265" s="409"/>
      <c r="E265" s="409"/>
      <c r="F265" s="409"/>
      <c r="G265" s="409"/>
      <c r="H265" s="408"/>
      <c r="I265" s="408"/>
      <c r="J265" s="408"/>
      <c r="K265" s="408"/>
      <c r="L265" s="408"/>
    </row>
    <row r="266" spans="2:12" x14ac:dyDescent="0.2">
      <c r="B266" s="409"/>
      <c r="C266" s="409"/>
      <c r="D266" s="409"/>
      <c r="E266" s="409"/>
      <c r="F266" s="409"/>
      <c r="G266" s="409"/>
      <c r="H266" s="408"/>
      <c r="I266" s="408"/>
      <c r="J266" s="408"/>
      <c r="K266" s="408"/>
      <c r="L266" s="408"/>
    </row>
    <row r="267" spans="2:12" x14ac:dyDescent="0.2">
      <c r="B267" s="409"/>
      <c r="C267" s="409"/>
      <c r="D267" s="409"/>
      <c r="E267" s="409"/>
      <c r="F267" s="409"/>
      <c r="G267" s="409"/>
      <c r="H267" s="408"/>
      <c r="I267" s="408"/>
      <c r="J267" s="408"/>
      <c r="K267" s="408"/>
      <c r="L267" s="408"/>
    </row>
    <row r="268" spans="2:12" x14ac:dyDescent="0.2">
      <c r="B268" s="409"/>
      <c r="C268" s="409"/>
      <c r="D268" s="409"/>
      <c r="E268" s="409"/>
      <c r="F268" s="409"/>
      <c r="G268" s="409"/>
      <c r="H268" s="408"/>
      <c r="I268" s="408"/>
      <c r="J268" s="408"/>
      <c r="K268" s="408"/>
      <c r="L268" s="408"/>
    </row>
    <row r="269" spans="2:12" x14ac:dyDescent="0.2">
      <c r="B269" s="409"/>
      <c r="C269" s="409"/>
      <c r="D269" s="409"/>
      <c r="E269" s="409"/>
      <c r="F269" s="409"/>
      <c r="G269" s="409"/>
      <c r="H269" s="408"/>
      <c r="I269" s="408"/>
      <c r="J269" s="408"/>
      <c r="K269" s="408"/>
      <c r="L269" s="408"/>
    </row>
    <row r="270" spans="2:12" x14ac:dyDescent="0.2">
      <c r="B270" s="409"/>
      <c r="C270" s="409"/>
      <c r="D270" s="409"/>
      <c r="E270" s="409"/>
      <c r="F270" s="409"/>
      <c r="G270" s="409"/>
      <c r="H270" s="408"/>
      <c r="I270" s="408"/>
      <c r="J270" s="408"/>
      <c r="K270" s="408"/>
      <c r="L270" s="408"/>
    </row>
    <row r="271" spans="2:12" x14ac:dyDescent="0.2">
      <c r="B271" s="409"/>
      <c r="C271" s="409"/>
      <c r="D271" s="409"/>
      <c r="E271" s="409"/>
      <c r="F271" s="409"/>
      <c r="G271" s="409"/>
      <c r="H271" s="408"/>
      <c r="I271" s="408"/>
      <c r="J271" s="408"/>
      <c r="K271" s="408"/>
      <c r="L271" s="408"/>
    </row>
    <row r="272" spans="2:12" x14ac:dyDescent="0.2">
      <c r="B272" s="409"/>
      <c r="C272" s="409"/>
      <c r="D272" s="409"/>
      <c r="E272" s="409"/>
      <c r="F272" s="409"/>
      <c r="G272" s="409"/>
      <c r="H272" s="408"/>
      <c r="I272" s="408"/>
      <c r="J272" s="408"/>
      <c r="K272" s="408"/>
      <c r="L272" s="408"/>
    </row>
    <row r="273" spans="2:12" x14ac:dyDescent="0.2">
      <c r="B273" s="409"/>
      <c r="C273" s="409"/>
      <c r="D273" s="409"/>
      <c r="E273" s="409"/>
      <c r="F273" s="409"/>
      <c r="G273" s="409"/>
      <c r="H273" s="408"/>
      <c r="I273" s="408"/>
      <c r="J273" s="408"/>
      <c r="K273" s="408"/>
      <c r="L273" s="408"/>
    </row>
    <row r="274" spans="2:12" x14ac:dyDescent="0.2">
      <c r="B274" s="409"/>
      <c r="C274" s="409"/>
      <c r="D274" s="409"/>
      <c r="E274" s="409"/>
      <c r="F274" s="409"/>
      <c r="G274" s="409"/>
      <c r="H274" s="408"/>
      <c r="I274" s="408"/>
      <c r="J274" s="408"/>
      <c r="K274" s="408"/>
      <c r="L274" s="408"/>
    </row>
    <row r="275" spans="2:12" x14ac:dyDescent="0.2">
      <c r="B275" s="409"/>
      <c r="C275" s="409"/>
      <c r="D275" s="409"/>
      <c r="E275" s="409"/>
      <c r="F275" s="409"/>
      <c r="G275" s="409"/>
      <c r="H275" s="408"/>
      <c r="I275" s="408"/>
      <c r="J275" s="408"/>
      <c r="K275" s="408"/>
      <c r="L275" s="408"/>
    </row>
    <row r="276" spans="2:12" x14ac:dyDescent="0.2">
      <c r="B276" s="409"/>
      <c r="C276" s="409"/>
      <c r="D276" s="409"/>
      <c r="E276" s="409"/>
      <c r="F276" s="409"/>
      <c r="G276" s="409"/>
      <c r="H276" s="408"/>
      <c r="I276" s="408"/>
      <c r="J276" s="408"/>
      <c r="K276" s="408"/>
      <c r="L276" s="408"/>
    </row>
    <row r="277" spans="2:12" x14ac:dyDescent="0.2">
      <c r="B277" s="409"/>
      <c r="C277" s="409"/>
      <c r="D277" s="409"/>
      <c r="E277" s="409"/>
      <c r="F277" s="409"/>
      <c r="G277" s="409"/>
      <c r="H277" s="408"/>
      <c r="I277" s="408"/>
      <c r="J277" s="408"/>
      <c r="K277" s="408"/>
      <c r="L277" s="408"/>
    </row>
    <row r="278" spans="2:12" x14ac:dyDescent="0.2">
      <c r="B278" s="409"/>
      <c r="C278" s="409"/>
      <c r="D278" s="409"/>
      <c r="E278" s="409"/>
      <c r="F278" s="409"/>
      <c r="G278" s="409"/>
      <c r="H278" s="408"/>
      <c r="I278" s="408"/>
      <c r="J278" s="408"/>
      <c r="K278" s="408"/>
      <c r="L278" s="408"/>
    </row>
    <row r="279" spans="2:12" x14ac:dyDescent="0.2">
      <c r="B279" s="409"/>
      <c r="C279" s="409"/>
      <c r="D279" s="409"/>
      <c r="E279" s="409"/>
      <c r="F279" s="409"/>
      <c r="G279" s="409"/>
      <c r="H279" s="408"/>
      <c r="I279" s="408"/>
      <c r="J279" s="408"/>
      <c r="K279" s="408"/>
      <c r="L279" s="408"/>
    </row>
    <row r="280" spans="2:12" x14ac:dyDescent="0.2">
      <c r="B280" s="409"/>
      <c r="C280" s="409"/>
      <c r="D280" s="409"/>
      <c r="E280" s="409"/>
      <c r="F280" s="409"/>
      <c r="G280" s="409"/>
      <c r="H280" s="408"/>
      <c r="I280" s="408"/>
      <c r="J280" s="408"/>
      <c r="K280" s="408"/>
      <c r="L280" s="408"/>
    </row>
    <row r="281" spans="2:12" x14ac:dyDescent="0.2">
      <c r="B281" s="409"/>
      <c r="C281" s="409"/>
      <c r="D281" s="409"/>
      <c r="E281" s="409"/>
      <c r="F281" s="409"/>
      <c r="G281" s="409"/>
      <c r="H281" s="408"/>
      <c r="I281" s="408"/>
      <c r="J281" s="408"/>
      <c r="K281" s="408"/>
      <c r="L281" s="408"/>
    </row>
    <row r="282" spans="2:12" x14ac:dyDescent="0.2">
      <c r="B282" s="409"/>
      <c r="C282" s="409"/>
      <c r="D282" s="409"/>
      <c r="E282" s="409"/>
      <c r="F282" s="409"/>
      <c r="G282" s="409"/>
      <c r="H282" s="408"/>
      <c r="I282" s="408"/>
      <c r="J282" s="408"/>
      <c r="K282" s="408"/>
      <c r="L282" s="408"/>
    </row>
    <row r="283" spans="2:12" x14ac:dyDescent="0.2">
      <c r="B283" s="409"/>
      <c r="C283" s="409"/>
      <c r="D283" s="409"/>
      <c r="E283" s="409"/>
      <c r="F283" s="409"/>
      <c r="G283" s="409"/>
      <c r="H283" s="408"/>
      <c r="I283" s="408"/>
      <c r="J283" s="408"/>
      <c r="K283" s="408"/>
      <c r="L283" s="408"/>
    </row>
    <row r="284" spans="2:12" x14ac:dyDescent="0.2">
      <c r="B284" s="409"/>
      <c r="C284" s="409"/>
      <c r="D284" s="409"/>
      <c r="E284" s="409"/>
      <c r="F284" s="409"/>
      <c r="G284" s="409"/>
      <c r="H284" s="408"/>
      <c r="I284" s="408"/>
      <c r="J284" s="408"/>
      <c r="K284" s="408"/>
      <c r="L284" s="408"/>
    </row>
    <row r="285" spans="2:12" x14ac:dyDescent="0.2">
      <c r="B285" s="409"/>
      <c r="C285" s="409"/>
      <c r="D285" s="409"/>
      <c r="E285" s="409"/>
      <c r="F285" s="409"/>
      <c r="G285" s="409"/>
      <c r="H285" s="408"/>
      <c r="I285" s="408"/>
      <c r="J285" s="408"/>
      <c r="K285" s="408"/>
      <c r="L285" s="408"/>
    </row>
    <row r="286" spans="2:12" x14ac:dyDescent="0.2">
      <c r="B286" s="409"/>
      <c r="C286" s="409"/>
      <c r="D286" s="409"/>
      <c r="E286" s="409"/>
      <c r="F286" s="409"/>
      <c r="G286" s="409"/>
      <c r="H286" s="408"/>
      <c r="I286" s="408"/>
      <c r="J286" s="408"/>
      <c r="K286" s="408"/>
      <c r="L286" s="408"/>
    </row>
    <row r="287" spans="2:12" x14ac:dyDescent="0.2">
      <c r="B287" s="409"/>
      <c r="C287" s="409"/>
      <c r="D287" s="409"/>
      <c r="E287" s="409"/>
      <c r="F287" s="409"/>
      <c r="G287" s="409"/>
      <c r="H287" s="408"/>
      <c r="I287" s="408"/>
      <c r="J287" s="408"/>
      <c r="K287" s="408"/>
      <c r="L287" s="408"/>
    </row>
    <row r="288" spans="2:12" x14ac:dyDescent="0.2">
      <c r="B288" s="409"/>
      <c r="C288" s="409"/>
      <c r="D288" s="409"/>
      <c r="E288" s="409"/>
      <c r="F288" s="409"/>
      <c r="G288" s="409"/>
      <c r="H288" s="408"/>
      <c r="I288" s="408"/>
      <c r="J288" s="408"/>
      <c r="K288" s="408"/>
      <c r="L288" s="408"/>
    </row>
    <row r="289" spans="2:12" x14ac:dyDescent="0.2">
      <c r="B289" s="409"/>
      <c r="C289" s="409"/>
      <c r="D289" s="409"/>
      <c r="E289" s="409"/>
      <c r="F289" s="409"/>
      <c r="G289" s="409"/>
      <c r="H289" s="408"/>
      <c r="I289" s="408"/>
      <c r="J289" s="408"/>
      <c r="K289" s="408"/>
      <c r="L289" s="408"/>
    </row>
    <row r="290" spans="2:12" x14ac:dyDescent="0.2">
      <c r="B290" s="409"/>
      <c r="C290" s="409"/>
      <c r="D290" s="409"/>
      <c r="E290" s="409"/>
      <c r="F290" s="409"/>
      <c r="G290" s="409"/>
      <c r="H290" s="408"/>
      <c r="I290" s="408"/>
      <c r="J290" s="408"/>
      <c r="K290" s="408"/>
      <c r="L290" s="408"/>
    </row>
    <row r="291" spans="2:12" x14ac:dyDescent="0.2">
      <c r="B291" s="409"/>
      <c r="C291" s="409"/>
      <c r="D291" s="409"/>
      <c r="E291" s="409"/>
      <c r="F291" s="409"/>
      <c r="G291" s="409"/>
      <c r="H291" s="408"/>
      <c r="I291" s="408"/>
      <c r="J291" s="408"/>
      <c r="K291" s="408"/>
      <c r="L291" s="408"/>
    </row>
    <row r="292" spans="2:12" x14ac:dyDescent="0.2">
      <c r="B292" s="409"/>
      <c r="C292" s="409"/>
      <c r="D292" s="409"/>
      <c r="E292" s="409"/>
      <c r="F292" s="409"/>
      <c r="G292" s="409"/>
      <c r="H292" s="408"/>
      <c r="I292" s="408"/>
      <c r="J292" s="408"/>
      <c r="K292" s="408"/>
      <c r="L292" s="408"/>
    </row>
    <row r="293" spans="2:12" x14ac:dyDescent="0.2">
      <c r="B293" s="409"/>
      <c r="C293" s="409"/>
      <c r="D293" s="409"/>
      <c r="E293" s="409"/>
      <c r="F293" s="409"/>
      <c r="G293" s="409"/>
      <c r="H293" s="408"/>
      <c r="I293" s="408"/>
      <c r="J293" s="408"/>
      <c r="K293" s="408"/>
      <c r="L293" s="408"/>
    </row>
    <row r="294" spans="2:12" x14ac:dyDescent="0.2">
      <c r="B294" s="409"/>
      <c r="C294" s="409"/>
      <c r="D294" s="409"/>
      <c r="E294" s="409"/>
      <c r="F294" s="409"/>
      <c r="G294" s="409"/>
      <c r="H294" s="408"/>
      <c r="I294" s="408"/>
      <c r="J294" s="408"/>
      <c r="K294" s="408"/>
      <c r="L294" s="408"/>
    </row>
    <row r="295" spans="2:12" x14ac:dyDescent="0.2">
      <c r="B295" s="409"/>
      <c r="C295" s="409"/>
      <c r="D295" s="409"/>
      <c r="E295" s="409"/>
      <c r="F295" s="409"/>
      <c r="G295" s="409"/>
      <c r="H295" s="408"/>
      <c r="I295" s="408"/>
      <c r="J295" s="408"/>
      <c r="K295" s="408"/>
      <c r="L295" s="408"/>
    </row>
    <row r="296" spans="2:12" x14ac:dyDescent="0.2">
      <c r="B296" s="409"/>
      <c r="C296" s="409"/>
      <c r="D296" s="409"/>
      <c r="E296" s="409"/>
      <c r="F296" s="409"/>
      <c r="G296" s="409"/>
      <c r="H296" s="408"/>
      <c r="I296" s="408"/>
      <c r="J296" s="408"/>
      <c r="K296" s="408"/>
      <c r="L296" s="408"/>
    </row>
    <row r="297" spans="2:12" x14ac:dyDescent="0.2">
      <c r="B297" s="409"/>
      <c r="C297" s="409"/>
      <c r="D297" s="409"/>
      <c r="E297" s="409"/>
      <c r="F297" s="409"/>
      <c r="G297" s="409"/>
      <c r="H297" s="408"/>
      <c r="I297" s="408"/>
      <c r="J297" s="408"/>
      <c r="K297" s="408"/>
      <c r="L297" s="408"/>
    </row>
    <row r="298" spans="2:12" x14ac:dyDescent="0.2">
      <c r="B298" s="409"/>
      <c r="C298" s="409"/>
      <c r="D298" s="409"/>
      <c r="E298" s="409"/>
      <c r="F298" s="409"/>
      <c r="G298" s="409"/>
      <c r="H298" s="408"/>
      <c r="I298" s="408"/>
      <c r="J298" s="408"/>
      <c r="K298" s="408"/>
      <c r="L298" s="408"/>
    </row>
    <row r="299" spans="2:12" x14ac:dyDescent="0.2">
      <c r="B299" s="409"/>
      <c r="C299" s="409"/>
      <c r="D299" s="409"/>
      <c r="E299" s="409"/>
      <c r="F299" s="409"/>
      <c r="G299" s="409"/>
      <c r="H299" s="408"/>
      <c r="I299" s="408"/>
      <c r="J299" s="408"/>
      <c r="K299" s="408"/>
      <c r="L299" s="408"/>
    </row>
    <row r="300" spans="2:12" x14ac:dyDescent="0.2">
      <c r="B300" s="409"/>
      <c r="C300" s="409"/>
      <c r="D300" s="409"/>
      <c r="E300" s="409"/>
      <c r="F300" s="409"/>
      <c r="G300" s="409"/>
      <c r="H300" s="408"/>
      <c r="I300" s="408"/>
      <c r="J300" s="408"/>
      <c r="K300" s="408"/>
      <c r="L300" s="408"/>
    </row>
    <row r="301" spans="2:12" x14ac:dyDescent="0.2">
      <c r="B301" s="409"/>
      <c r="C301" s="409"/>
      <c r="D301" s="409"/>
      <c r="E301" s="409"/>
      <c r="F301" s="409"/>
      <c r="G301" s="409"/>
      <c r="H301" s="408"/>
      <c r="I301" s="408"/>
      <c r="J301" s="408"/>
      <c r="K301" s="408"/>
      <c r="L301" s="408"/>
    </row>
    <row r="302" spans="2:12" x14ac:dyDescent="0.2">
      <c r="B302" s="409"/>
      <c r="C302" s="409"/>
      <c r="D302" s="409"/>
      <c r="E302" s="409"/>
      <c r="F302" s="409"/>
      <c r="G302" s="409"/>
      <c r="H302" s="408"/>
      <c r="I302" s="408"/>
      <c r="J302" s="408"/>
      <c r="K302" s="408"/>
      <c r="L302" s="408"/>
    </row>
    <row r="303" spans="2:12" x14ac:dyDescent="0.2">
      <c r="B303" s="409"/>
      <c r="C303" s="409"/>
      <c r="D303" s="409"/>
      <c r="E303" s="409"/>
      <c r="F303" s="409"/>
      <c r="G303" s="409"/>
      <c r="H303" s="408"/>
      <c r="I303" s="408"/>
      <c r="J303" s="408"/>
      <c r="K303" s="408"/>
      <c r="L303" s="408"/>
    </row>
    <row r="304" spans="2:12" x14ac:dyDescent="0.2">
      <c r="B304" s="409"/>
      <c r="C304" s="409"/>
      <c r="D304" s="409"/>
      <c r="E304" s="409"/>
      <c r="F304" s="409"/>
      <c r="G304" s="409"/>
      <c r="H304" s="408"/>
      <c r="I304" s="408"/>
      <c r="J304" s="408"/>
      <c r="K304" s="408"/>
      <c r="L304" s="408"/>
    </row>
    <row r="305" spans="2:12" x14ac:dyDescent="0.2">
      <c r="B305" s="409"/>
      <c r="C305" s="409"/>
      <c r="D305" s="409"/>
      <c r="E305" s="409"/>
      <c r="F305" s="409"/>
      <c r="G305" s="409"/>
      <c r="H305" s="408"/>
      <c r="I305" s="408"/>
      <c r="J305" s="408"/>
      <c r="K305" s="408"/>
      <c r="L305" s="408"/>
    </row>
    <row r="306" spans="2:12" x14ac:dyDescent="0.2">
      <c r="B306" s="409"/>
      <c r="C306" s="409"/>
      <c r="D306" s="409"/>
      <c r="E306" s="409"/>
      <c r="F306" s="409"/>
      <c r="G306" s="409"/>
      <c r="H306" s="408"/>
      <c r="I306" s="408"/>
      <c r="J306" s="408"/>
      <c r="K306" s="408"/>
      <c r="L306" s="408"/>
    </row>
    <row r="307" spans="2:12" x14ac:dyDescent="0.2">
      <c r="B307" s="409"/>
      <c r="C307" s="409"/>
      <c r="D307" s="409"/>
      <c r="E307" s="409"/>
      <c r="F307" s="409"/>
      <c r="G307" s="409"/>
      <c r="H307" s="408"/>
      <c r="I307" s="408"/>
      <c r="J307" s="408"/>
      <c r="K307" s="408"/>
      <c r="L307" s="408"/>
    </row>
    <row r="308" spans="2:12" x14ac:dyDescent="0.2">
      <c r="B308" s="409"/>
      <c r="C308" s="409"/>
      <c r="D308" s="409"/>
      <c r="E308" s="409"/>
      <c r="F308" s="409"/>
      <c r="G308" s="409"/>
      <c r="H308" s="408"/>
      <c r="I308" s="408"/>
      <c r="J308" s="408"/>
      <c r="K308" s="408"/>
      <c r="L308" s="408"/>
    </row>
    <row r="309" spans="2:12" x14ac:dyDescent="0.2">
      <c r="B309" s="409"/>
      <c r="C309" s="409"/>
      <c r="D309" s="409"/>
      <c r="E309" s="409"/>
      <c r="F309" s="409"/>
      <c r="G309" s="409"/>
      <c r="H309" s="408"/>
      <c r="I309" s="408"/>
      <c r="J309" s="408"/>
      <c r="K309" s="408"/>
      <c r="L309" s="408"/>
    </row>
    <row r="310" spans="2:12" x14ac:dyDescent="0.2">
      <c r="B310" s="409"/>
      <c r="C310" s="409"/>
      <c r="D310" s="409"/>
      <c r="E310" s="409"/>
      <c r="F310" s="409"/>
      <c r="G310" s="409"/>
      <c r="H310" s="408"/>
      <c r="I310" s="408"/>
      <c r="J310" s="408"/>
      <c r="K310" s="408"/>
      <c r="L310" s="408"/>
    </row>
    <row r="311" spans="2:12" x14ac:dyDescent="0.2">
      <c r="B311" s="409"/>
      <c r="C311" s="409"/>
      <c r="D311" s="409"/>
      <c r="E311" s="409"/>
      <c r="F311" s="409"/>
      <c r="G311" s="409"/>
      <c r="H311" s="408"/>
      <c r="I311" s="408"/>
      <c r="J311" s="408"/>
      <c r="K311" s="408"/>
      <c r="L311" s="408"/>
    </row>
    <row r="312" spans="2:12" x14ac:dyDescent="0.2">
      <c r="B312" s="409"/>
      <c r="C312" s="409"/>
      <c r="D312" s="409"/>
      <c r="E312" s="409"/>
      <c r="F312" s="409"/>
      <c r="G312" s="409"/>
      <c r="H312" s="408"/>
      <c r="I312" s="408"/>
      <c r="J312" s="408"/>
      <c r="K312" s="408"/>
      <c r="L312" s="408"/>
    </row>
    <row r="313" spans="2:12" x14ac:dyDescent="0.2">
      <c r="B313" s="409"/>
      <c r="C313" s="409"/>
      <c r="D313" s="409"/>
      <c r="E313" s="409"/>
      <c r="F313" s="409"/>
      <c r="G313" s="409"/>
      <c r="H313" s="408"/>
      <c r="I313" s="408"/>
      <c r="J313" s="408"/>
      <c r="K313" s="408"/>
      <c r="L313" s="408"/>
    </row>
    <row r="314" spans="2:12" x14ac:dyDescent="0.2">
      <c r="B314" s="409"/>
      <c r="C314" s="409"/>
      <c r="D314" s="409"/>
      <c r="E314" s="409"/>
      <c r="F314" s="409"/>
      <c r="G314" s="409"/>
      <c r="H314" s="408"/>
      <c r="I314" s="408"/>
      <c r="J314" s="408"/>
      <c r="K314" s="408"/>
      <c r="L314" s="408"/>
    </row>
    <row r="315" spans="2:12" x14ac:dyDescent="0.2">
      <c r="B315" s="409"/>
      <c r="C315" s="409"/>
      <c r="D315" s="409"/>
      <c r="E315" s="409"/>
      <c r="F315" s="409"/>
      <c r="G315" s="409"/>
      <c r="H315" s="408"/>
      <c r="I315" s="408"/>
      <c r="J315" s="408"/>
      <c r="K315" s="408"/>
      <c r="L315" s="408"/>
    </row>
    <row r="316" spans="2:12" x14ac:dyDescent="0.2">
      <c r="B316" s="409"/>
      <c r="C316" s="409"/>
      <c r="D316" s="409"/>
      <c r="E316" s="409"/>
      <c r="F316" s="409"/>
      <c r="G316" s="409"/>
      <c r="H316" s="408"/>
      <c r="I316" s="408"/>
      <c r="J316" s="408"/>
      <c r="K316" s="408"/>
      <c r="L316" s="408"/>
    </row>
    <row r="317" spans="2:12" x14ac:dyDescent="0.2">
      <c r="B317" s="409"/>
      <c r="C317" s="409"/>
      <c r="D317" s="409"/>
      <c r="E317" s="409"/>
      <c r="F317" s="409"/>
      <c r="G317" s="409"/>
      <c r="H317" s="408"/>
      <c r="I317" s="408"/>
      <c r="J317" s="408"/>
      <c r="K317" s="408"/>
      <c r="L317" s="408"/>
    </row>
    <row r="318" spans="2:12" x14ac:dyDescent="0.2">
      <c r="B318" s="409"/>
      <c r="C318" s="409"/>
      <c r="D318" s="409"/>
      <c r="E318" s="409"/>
      <c r="F318" s="409"/>
      <c r="G318" s="409"/>
      <c r="H318" s="408"/>
      <c r="I318" s="408"/>
      <c r="J318" s="408"/>
      <c r="K318" s="408"/>
      <c r="L318" s="408"/>
    </row>
    <row r="319" spans="2:12" x14ac:dyDescent="0.2">
      <c r="B319" s="409"/>
      <c r="C319" s="409"/>
      <c r="D319" s="409"/>
      <c r="E319" s="409"/>
      <c r="F319" s="409"/>
      <c r="G319" s="409"/>
      <c r="H319" s="408"/>
      <c r="I319" s="408"/>
      <c r="J319" s="408"/>
      <c r="K319" s="408"/>
      <c r="L319" s="408"/>
    </row>
    <row r="320" spans="2:12" x14ac:dyDescent="0.2">
      <c r="B320" s="409"/>
      <c r="C320" s="409"/>
      <c r="D320" s="409"/>
      <c r="E320" s="409"/>
      <c r="F320" s="409"/>
      <c r="G320" s="409"/>
      <c r="H320" s="408"/>
      <c r="I320" s="408"/>
      <c r="J320" s="408"/>
      <c r="K320" s="408"/>
      <c r="L320" s="408"/>
    </row>
    <row r="321" spans="2:12" x14ac:dyDescent="0.2">
      <c r="B321" s="409"/>
      <c r="C321" s="409"/>
      <c r="D321" s="409"/>
      <c r="E321" s="409"/>
      <c r="F321" s="409"/>
      <c r="G321" s="409"/>
      <c r="H321" s="408"/>
      <c r="I321" s="408"/>
      <c r="J321" s="408"/>
      <c r="K321" s="408"/>
      <c r="L321" s="408"/>
    </row>
    <row r="322" spans="2:12" x14ac:dyDescent="0.2">
      <c r="B322" s="409"/>
      <c r="C322" s="409"/>
      <c r="D322" s="409"/>
      <c r="E322" s="409"/>
      <c r="F322" s="409"/>
      <c r="G322" s="409"/>
      <c r="H322" s="408"/>
      <c r="I322" s="408"/>
      <c r="J322" s="408"/>
      <c r="K322" s="408"/>
      <c r="L322" s="408"/>
    </row>
    <row r="323" spans="2:12" x14ac:dyDescent="0.2">
      <c r="B323" s="409"/>
      <c r="C323" s="409"/>
      <c r="D323" s="409"/>
      <c r="E323" s="409"/>
      <c r="F323" s="409"/>
      <c r="G323" s="409"/>
      <c r="H323" s="408"/>
      <c r="I323" s="408"/>
      <c r="J323" s="408"/>
      <c r="K323" s="408"/>
      <c r="L323" s="408"/>
    </row>
    <row r="324" spans="2:12" x14ac:dyDescent="0.2">
      <c r="B324" s="409"/>
      <c r="C324" s="409"/>
      <c r="D324" s="409"/>
      <c r="E324" s="409"/>
      <c r="F324" s="409"/>
      <c r="G324" s="409"/>
      <c r="H324" s="408"/>
      <c r="I324" s="408"/>
      <c r="J324" s="408"/>
      <c r="K324" s="408"/>
      <c r="L324" s="408"/>
    </row>
    <row r="325" spans="2:12" x14ac:dyDescent="0.2">
      <c r="B325" s="409"/>
      <c r="C325" s="409"/>
      <c r="D325" s="409"/>
      <c r="E325" s="409"/>
      <c r="F325" s="409"/>
      <c r="G325" s="409"/>
      <c r="H325" s="408"/>
      <c r="I325" s="408"/>
      <c r="J325" s="408"/>
      <c r="K325" s="408"/>
      <c r="L325" s="408"/>
    </row>
    <row r="326" spans="2:12" x14ac:dyDescent="0.2">
      <c r="B326" s="409"/>
      <c r="C326" s="409"/>
      <c r="D326" s="409"/>
      <c r="E326" s="409"/>
      <c r="F326" s="409"/>
      <c r="G326" s="409"/>
      <c r="H326" s="408"/>
      <c r="I326" s="408"/>
      <c r="J326" s="408"/>
      <c r="K326" s="408"/>
      <c r="L326" s="408"/>
    </row>
    <row r="327" spans="2:12" x14ac:dyDescent="0.2">
      <c r="B327" s="409"/>
      <c r="C327" s="409"/>
      <c r="D327" s="409"/>
      <c r="E327" s="409"/>
      <c r="F327" s="409"/>
      <c r="G327" s="409"/>
      <c r="H327" s="408"/>
      <c r="I327" s="408"/>
      <c r="J327" s="408"/>
      <c r="K327" s="408"/>
      <c r="L327" s="408"/>
    </row>
    <row r="328" spans="2:12" x14ac:dyDescent="0.2">
      <c r="B328" s="409"/>
      <c r="C328" s="409"/>
      <c r="D328" s="409"/>
      <c r="E328" s="409"/>
      <c r="F328" s="409"/>
      <c r="G328" s="409"/>
      <c r="H328" s="408"/>
      <c r="I328" s="408"/>
      <c r="J328" s="408"/>
      <c r="K328" s="408"/>
      <c r="L328" s="408"/>
    </row>
    <row r="329" spans="2:12" x14ac:dyDescent="0.2">
      <c r="B329" s="409"/>
      <c r="C329" s="409"/>
      <c r="D329" s="409"/>
      <c r="E329" s="409"/>
      <c r="F329" s="409"/>
      <c r="G329" s="409"/>
      <c r="H329" s="408"/>
      <c r="I329" s="408"/>
      <c r="J329" s="408"/>
      <c r="K329" s="408"/>
      <c r="L329" s="408"/>
    </row>
    <row r="330" spans="2:12" x14ac:dyDescent="0.2">
      <c r="B330" s="409"/>
      <c r="C330" s="409"/>
      <c r="D330" s="409"/>
      <c r="E330" s="409"/>
      <c r="F330" s="409"/>
      <c r="G330" s="409"/>
      <c r="H330" s="408"/>
      <c r="I330" s="408"/>
      <c r="J330" s="408"/>
      <c r="K330" s="408"/>
      <c r="L330" s="408"/>
    </row>
    <row r="331" spans="2:12" x14ac:dyDescent="0.2">
      <c r="B331" s="409"/>
      <c r="C331" s="409"/>
      <c r="D331" s="409"/>
      <c r="E331" s="409"/>
      <c r="F331" s="409"/>
      <c r="G331" s="409"/>
      <c r="H331" s="408"/>
      <c r="I331" s="408"/>
      <c r="J331" s="408"/>
      <c r="K331" s="408"/>
      <c r="L331" s="408"/>
    </row>
    <row r="332" spans="2:12" x14ac:dyDescent="0.2">
      <c r="B332" s="409"/>
      <c r="C332" s="409"/>
      <c r="D332" s="409"/>
      <c r="E332" s="409"/>
      <c r="F332" s="409"/>
      <c r="G332" s="409"/>
      <c r="H332" s="408"/>
      <c r="I332" s="408"/>
      <c r="J332" s="408"/>
      <c r="K332" s="408"/>
      <c r="L332" s="408"/>
    </row>
    <row r="333" spans="2:12" x14ac:dyDescent="0.2">
      <c r="B333" s="409"/>
      <c r="C333" s="409"/>
      <c r="D333" s="409"/>
      <c r="E333" s="409"/>
      <c r="F333" s="409"/>
      <c r="G333" s="409"/>
      <c r="H333" s="408"/>
      <c r="I333" s="408"/>
      <c r="J333" s="408"/>
      <c r="K333" s="408"/>
      <c r="L333" s="408"/>
    </row>
    <row r="334" spans="2:12" x14ac:dyDescent="0.2">
      <c r="B334" s="409"/>
      <c r="C334" s="409"/>
      <c r="D334" s="409"/>
      <c r="E334" s="409"/>
      <c r="F334" s="409"/>
      <c r="G334" s="409"/>
      <c r="H334" s="408"/>
      <c r="I334" s="408"/>
      <c r="J334" s="408"/>
      <c r="K334" s="408"/>
      <c r="L334" s="408"/>
    </row>
    <row r="335" spans="2:12" x14ac:dyDescent="0.2">
      <c r="B335" s="409"/>
      <c r="C335" s="409"/>
      <c r="D335" s="409"/>
      <c r="E335" s="409"/>
      <c r="F335" s="409"/>
      <c r="G335" s="409"/>
      <c r="H335" s="408"/>
      <c r="I335" s="408"/>
      <c r="J335" s="408"/>
      <c r="K335" s="408"/>
      <c r="L335" s="408"/>
    </row>
    <row r="336" spans="2:12" x14ac:dyDescent="0.2">
      <c r="B336" s="409"/>
      <c r="C336" s="409"/>
      <c r="D336" s="409"/>
      <c r="E336" s="409"/>
      <c r="F336" s="409"/>
      <c r="G336" s="409"/>
      <c r="H336" s="408"/>
      <c r="I336" s="408"/>
      <c r="J336" s="408"/>
      <c r="K336" s="408"/>
      <c r="L336" s="408"/>
    </row>
    <row r="337" spans="2:12" x14ac:dyDescent="0.2">
      <c r="B337" s="409"/>
      <c r="C337" s="409"/>
      <c r="D337" s="409"/>
      <c r="E337" s="409"/>
      <c r="F337" s="409"/>
      <c r="G337" s="409"/>
      <c r="H337" s="408"/>
      <c r="I337" s="408"/>
      <c r="J337" s="408"/>
      <c r="K337" s="408"/>
      <c r="L337" s="408"/>
    </row>
    <row r="338" spans="2:12" x14ac:dyDescent="0.2">
      <c r="B338" s="409"/>
      <c r="C338" s="409"/>
      <c r="D338" s="409"/>
      <c r="E338" s="409"/>
      <c r="F338" s="409"/>
      <c r="G338" s="409"/>
      <c r="H338" s="408"/>
      <c r="I338" s="408"/>
      <c r="J338" s="408"/>
      <c r="K338" s="408"/>
      <c r="L338" s="408"/>
    </row>
    <row r="339" spans="2:12" x14ac:dyDescent="0.2">
      <c r="B339" s="409"/>
      <c r="C339" s="409"/>
      <c r="D339" s="409"/>
      <c r="E339" s="409"/>
      <c r="F339" s="409"/>
      <c r="G339" s="409"/>
      <c r="H339" s="408"/>
      <c r="I339" s="408"/>
      <c r="J339" s="408"/>
      <c r="K339" s="408"/>
      <c r="L339" s="408"/>
    </row>
    <row r="340" spans="2:12" x14ac:dyDescent="0.2">
      <c r="B340" s="409"/>
      <c r="C340" s="409"/>
      <c r="D340" s="409"/>
      <c r="E340" s="409"/>
      <c r="F340" s="409"/>
      <c r="G340" s="409"/>
      <c r="H340" s="408"/>
      <c r="I340" s="408"/>
      <c r="J340" s="408"/>
      <c r="K340" s="408"/>
      <c r="L340" s="408"/>
    </row>
    <row r="341" spans="2:12" x14ac:dyDescent="0.2">
      <c r="B341" s="409"/>
      <c r="C341" s="409"/>
      <c r="D341" s="409"/>
      <c r="E341" s="409"/>
      <c r="F341" s="409"/>
      <c r="G341" s="409"/>
      <c r="H341" s="408"/>
      <c r="I341" s="408"/>
      <c r="J341" s="408"/>
      <c r="K341" s="408"/>
      <c r="L341" s="408"/>
    </row>
    <row r="342" spans="2:12" x14ac:dyDescent="0.2">
      <c r="B342" s="409"/>
      <c r="C342" s="409"/>
      <c r="D342" s="409"/>
      <c r="E342" s="409"/>
      <c r="F342" s="409"/>
      <c r="G342" s="409"/>
      <c r="H342" s="408"/>
      <c r="I342" s="408"/>
      <c r="J342" s="408"/>
      <c r="K342" s="408"/>
      <c r="L342" s="408"/>
    </row>
    <row r="343" spans="2:12" x14ac:dyDescent="0.2">
      <c r="B343" s="409"/>
      <c r="C343" s="409"/>
      <c r="D343" s="409"/>
      <c r="E343" s="409"/>
      <c r="F343" s="409"/>
      <c r="G343" s="409"/>
      <c r="H343" s="408"/>
      <c r="I343" s="408"/>
      <c r="J343" s="408"/>
      <c r="K343" s="408"/>
      <c r="L343" s="408"/>
    </row>
    <row r="344" spans="2:12" x14ac:dyDescent="0.2">
      <c r="B344" s="409"/>
      <c r="C344" s="409"/>
      <c r="D344" s="409"/>
      <c r="E344" s="409"/>
      <c r="F344" s="409"/>
      <c r="G344" s="409"/>
      <c r="H344" s="408"/>
      <c r="I344" s="408"/>
      <c r="J344" s="408"/>
      <c r="K344" s="408"/>
      <c r="L344" s="408"/>
    </row>
    <row r="345" spans="2:12" x14ac:dyDescent="0.2">
      <c r="B345" s="409"/>
      <c r="C345" s="409"/>
      <c r="D345" s="409"/>
      <c r="E345" s="409"/>
      <c r="F345" s="409"/>
      <c r="G345" s="409"/>
      <c r="H345" s="408"/>
      <c r="I345" s="408"/>
      <c r="J345" s="408"/>
      <c r="K345" s="408"/>
      <c r="L345" s="408"/>
    </row>
    <row r="346" spans="2:12" x14ac:dyDescent="0.2">
      <c r="B346" s="409"/>
      <c r="C346" s="409"/>
      <c r="D346" s="409"/>
      <c r="E346" s="409"/>
      <c r="F346" s="409"/>
      <c r="G346" s="409"/>
      <c r="H346" s="408"/>
      <c r="I346" s="408"/>
      <c r="J346" s="408"/>
      <c r="K346" s="408"/>
      <c r="L346" s="408"/>
    </row>
    <row r="347" spans="2:12" x14ac:dyDescent="0.2">
      <c r="B347" s="409"/>
      <c r="C347" s="409"/>
      <c r="D347" s="409"/>
      <c r="E347" s="409"/>
      <c r="F347" s="409"/>
      <c r="G347" s="409"/>
      <c r="H347" s="408"/>
      <c r="I347" s="408"/>
      <c r="J347" s="408"/>
      <c r="K347" s="408"/>
      <c r="L347" s="408"/>
    </row>
    <row r="348" spans="2:12" x14ac:dyDescent="0.2">
      <c r="B348" s="409"/>
      <c r="C348" s="409"/>
      <c r="D348" s="409"/>
      <c r="E348" s="409"/>
      <c r="F348" s="409"/>
      <c r="G348" s="409"/>
      <c r="H348" s="408"/>
      <c r="I348" s="408"/>
      <c r="J348" s="408"/>
      <c r="K348" s="408"/>
      <c r="L348" s="408"/>
    </row>
    <row r="349" spans="2:12" x14ac:dyDescent="0.2">
      <c r="B349" s="409"/>
      <c r="C349" s="409"/>
      <c r="D349" s="409"/>
      <c r="E349" s="409"/>
      <c r="F349" s="409"/>
      <c r="G349" s="409"/>
      <c r="H349" s="408"/>
      <c r="I349" s="408"/>
      <c r="J349" s="408"/>
      <c r="K349" s="408"/>
      <c r="L349" s="408"/>
    </row>
    <row r="350" spans="2:12" x14ac:dyDescent="0.2">
      <c r="B350" s="409"/>
      <c r="C350" s="409"/>
      <c r="D350" s="409"/>
      <c r="E350" s="409"/>
      <c r="F350" s="409"/>
      <c r="G350" s="409"/>
      <c r="H350" s="408"/>
      <c r="I350" s="408"/>
      <c r="J350" s="408"/>
      <c r="K350" s="408"/>
      <c r="L350" s="408"/>
    </row>
    <row r="351" spans="2:12" x14ac:dyDescent="0.2">
      <c r="B351" s="409"/>
      <c r="C351" s="409"/>
      <c r="D351" s="409"/>
      <c r="E351" s="409"/>
      <c r="F351" s="409"/>
      <c r="G351" s="409"/>
      <c r="H351" s="408"/>
      <c r="I351" s="408"/>
      <c r="J351" s="408"/>
      <c r="K351" s="408"/>
      <c r="L351" s="408"/>
    </row>
    <row r="352" spans="2:12" x14ac:dyDescent="0.2">
      <c r="B352" s="409"/>
      <c r="C352" s="409"/>
      <c r="D352" s="409"/>
      <c r="E352" s="409"/>
      <c r="F352" s="409"/>
      <c r="G352" s="409"/>
      <c r="H352" s="408"/>
      <c r="I352" s="408"/>
      <c r="J352" s="408"/>
      <c r="K352" s="408"/>
      <c r="L352" s="408"/>
    </row>
    <row r="353" spans="2:12" x14ac:dyDescent="0.2">
      <c r="B353" s="409"/>
      <c r="C353" s="409"/>
      <c r="D353" s="409"/>
      <c r="E353" s="409"/>
      <c r="F353" s="409"/>
      <c r="G353" s="409"/>
      <c r="H353" s="408"/>
      <c r="I353" s="408"/>
      <c r="J353" s="408"/>
      <c r="K353" s="408"/>
      <c r="L353" s="408"/>
    </row>
    <row r="354" spans="2:12" x14ac:dyDescent="0.2">
      <c r="B354" s="409"/>
      <c r="C354" s="409"/>
      <c r="D354" s="409"/>
      <c r="E354" s="409"/>
      <c r="F354" s="409"/>
      <c r="G354" s="409"/>
      <c r="H354" s="408"/>
      <c r="I354" s="408"/>
      <c r="J354" s="408"/>
      <c r="K354" s="408"/>
      <c r="L354" s="408"/>
    </row>
    <row r="355" spans="2:12" x14ac:dyDescent="0.2">
      <c r="B355" s="409"/>
      <c r="C355" s="409"/>
      <c r="D355" s="409"/>
      <c r="E355" s="409"/>
      <c r="F355" s="409"/>
      <c r="G355" s="409"/>
      <c r="H355" s="408"/>
      <c r="I355" s="408"/>
      <c r="J355" s="408"/>
      <c r="K355" s="408"/>
      <c r="L355" s="408"/>
    </row>
    <row r="356" spans="2:12" x14ac:dyDescent="0.2">
      <c r="B356" s="409"/>
      <c r="C356" s="409"/>
      <c r="D356" s="409"/>
      <c r="E356" s="409"/>
      <c r="F356" s="409"/>
      <c r="G356" s="409"/>
      <c r="H356" s="408"/>
      <c r="I356" s="408"/>
      <c r="J356" s="408"/>
      <c r="K356" s="408"/>
      <c r="L356" s="408"/>
    </row>
    <row r="357" spans="2:12" x14ac:dyDescent="0.2">
      <c r="B357" s="409"/>
      <c r="C357" s="409"/>
      <c r="D357" s="409"/>
      <c r="E357" s="409"/>
      <c r="F357" s="409"/>
      <c r="G357" s="409"/>
      <c r="H357" s="408"/>
      <c r="I357" s="408"/>
      <c r="J357" s="408"/>
      <c r="K357" s="408"/>
      <c r="L357" s="408"/>
    </row>
    <row r="358" spans="2:12" x14ac:dyDescent="0.2">
      <c r="B358" s="409"/>
      <c r="C358" s="409"/>
      <c r="D358" s="409"/>
      <c r="E358" s="409"/>
      <c r="F358" s="409"/>
      <c r="G358" s="409"/>
      <c r="H358" s="408"/>
      <c r="I358" s="408"/>
      <c r="J358" s="408"/>
      <c r="K358" s="408"/>
      <c r="L358" s="408"/>
    </row>
    <row r="359" spans="2:12" x14ac:dyDescent="0.2">
      <c r="B359" s="409"/>
      <c r="C359" s="409"/>
      <c r="D359" s="409"/>
      <c r="E359" s="409"/>
      <c r="F359" s="409"/>
      <c r="G359" s="409"/>
      <c r="H359" s="408"/>
      <c r="I359" s="408"/>
      <c r="J359" s="408"/>
      <c r="K359" s="408"/>
      <c r="L359" s="408"/>
    </row>
    <row r="360" spans="2:12" x14ac:dyDescent="0.2">
      <c r="B360" s="409"/>
      <c r="C360" s="409"/>
      <c r="D360" s="409"/>
      <c r="E360" s="409"/>
      <c r="F360" s="409"/>
      <c r="G360" s="409"/>
      <c r="H360" s="408"/>
      <c r="I360" s="408"/>
      <c r="J360" s="408"/>
      <c r="K360" s="408"/>
      <c r="L360" s="408"/>
    </row>
    <row r="361" spans="2:12" x14ac:dyDescent="0.2">
      <c r="B361" s="409"/>
      <c r="C361" s="409"/>
      <c r="D361" s="409"/>
      <c r="E361" s="409"/>
      <c r="F361" s="409"/>
      <c r="G361" s="409"/>
      <c r="H361" s="408"/>
      <c r="I361" s="408"/>
      <c r="J361" s="408"/>
      <c r="K361" s="408"/>
      <c r="L361" s="408"/>
    </row>
    <row r="362" spans="2:12" x14ac:dyDescent="0.2">
      <c r="B362" s="409"/>
      <c r="C362" s="409"/>
      <c r="D362" s="409"/>
      <c r="E362" s="409"/>
      <c r="F362" s="409"/>
      <c r="G362" s="409"/>
      <c r="H362" s="408"/>
      <c r="I362" s="408"/>
      <c r="J362" s="408"/>
      <c r="K362" s="408"/>
      <c r="L362" s="408"/>
    </row>
    <row r="363" spans="2:12" x14ac:dyDescent="0.2">
      <c r="B363" s="409"/>
      <c r="C363" s="409"/>
      <c r="D363" s="409"/>
      <c r="E363" s="409"/>
      <c r="F363" s="409"/>
      <c r="G363" s="409"/>
      <c r="H363" s="408"/>
      <c r="I363" s="408"/>
      <c r="J363" s="408"/>
      <c r="K363" s="408"/>
      <c r="L363" s="408"/>
    </row>
    <row r="364" spans="2:12" x14ac:dyDescent="0.2">
      <c r="B364" s="409"/>
      <c r="C364" s="409"/>
      <c r="D364" s="409"/>
      <c r="E364" s="409"/>
      <c r="F364" s="409"/>
      <c r="G364" s="409"/>
      <c r="H364" s="408"/>
      <c r="I364" s="408"/>
      <c r="J364" s="408"/>
      <c r="K364" s="408"/>
      <c r="L364" s="408"/>
    </row>
    <row r="365" spans="2:12" x14ac:dyDescent="0.2">
      <c r="B365" s="409"/>
      <c r="C365" s="409"/>
      <c r="D365" s="409"/>
      <c r="E365" s="409"/>
      <c r="F365" s="409"/>
      <c r="G365" s="409"/>
      <c r="H365" s="408"/>
      <c r="I365" s="408"/>
      <c r="J365" s="408"/>
      <c r="K365" s="408"/>
      <c r="L365" s="408"/>
    </row>
    <row r="366" spans="2:12" x14ac:dyDescent="0.2">
      <c r="B366" s="409"/>
      <c r="C366" s="409"/>
      <c r="D366" s="409"/>
      <c r="E366" s="409"/>
      <c r="F366" s="409"/>
      <c r="G366" s="409"/>
      <c r="H366" s="408"/>
      <c r="I366" s="408"/>
      <c r="J366" s="408"/>
      <c r="K366" s="408"/>
      <c r="L366" s="408"/>
    </row>
    <row r="367" spans="2:12" x14ac:dyDescent="0.2">
      <c r="B367" s="409"/>
      <c r="C367" s="409"/>
      <c r="D367" s="409"/>
      <c r="E367" s="409"/>
      <c r="F367" s="409"/>
      <c r="G367" s="409"/>
      <c r="H367" s="408"/>
      <c r="I367" s="408"/>
      <c r="J367" s="408"/>
      <c r="K367" s="408"/>
      <c r="L367" s="408"/>
    </row>
    <row r="368" spans="2:12" x14ac:dyDescent="0.2">
      <c r="B368" s="409"/>
      <c r="C368" s="409"/>
      <c r="D368" s="409"/>
      <c r="E368" s="409"/>
      <c r="F368" s="409"/>
      <c r="G368" s="409"/>
      <c r="H368" s="408"/>
      <c r="I368" s="408"/>
      <c r="J368" s="408"/>
      <c r="K368" s="408"/>
      <c r="L368" s="408"/>
    </row>
    <row r="369" spans="2:12" x14ac:dyDescent="0.2">
      <c r="B369" s="409"/>
      <c r="C369" s="409"/>
      <c r="D369" s="409"/>
      <c r="E369" s="409"/>
      <c r="F369" s="409"/>
      <c r="G369" s="409"/>
      <c r="H369" s="408"/>
      <c r="I369" s="408"/>
      <c r="J369" s="408"/>
      <c r="K369" s="408"/>
      <c r="L369" s="408"/>
    </row>
    <row r="370" spans="2:12" x14ac:dyDescent="0.2">
      <c r="B370" s="409"/>
      <c r="C370" s="409"/>
      <c r="D370" s="409"/>
      <c r="E370" s="409"/>
      <c r="F370" s="409"/>
      <c r="G370" s="409"/>
      <c r="H370" s="408"/>
      <c r="I370" s="408"/>
      <c r="J370" s="408"/>
      <c r="K370" s="408"/>
      <c r="L370" s="408"/>
    </row>
    <row r="371" spans="2:12" x14ac:dyDescent="0.2">
      <c r="B371" s="409"/>
      <c r="C371" s="409"/>
      <c r="D371" s="409"/>
      <c r="E371" s="409"/>
      <c r="F371" s="409"/>
      <c r="G371" s="409"/>
      <c r="H371" s="408"/>
      <c r="I371" s="408"/>
      <c r="J371" s="408"/>
      <c r="K371" s="408"/>
      <c r="L371" s="408"/>
    </row>
    <row r="372" spans="2:12" x14ac:dyDescent="0.2">
      <c r="B372" s="409"/>
      <c r="C372" s="409"/>
      <c r="D372" s="409"/>
      <c r="E372" s="409"/>
      <c r="F372" s="409"/>
      <c r="G372" s="409"/>
      <c r="H372" s="408"/>
      <c r="I372" s="408"/>
      <c r="J372" s="408"/>
      <c r="K372" s="408"/>
      <c r="L372" s="408"/>
    </row>
    <row r="373" spans="2:12" x14ac:dyDescent="0.2">
      <c r="B373" s="409"/>
      <c r="C373" s="409"/>
      <c r="D373" s="409"/>
      <c r="E373" s="409"/>
      <c r="F373" s="409"/>
      <c r="G373" s="409"/>
      <c r="H373" s="408"/>
      <c r="I373" s="408"/>
      <c r="J373" s="408"/>
      <c r="K373" s="408"/>
      <c r="L373" s="408"/>
    </row>
    <row r="374" spans="2:12" x14ac:dyDescent="0.2">
      <c r="B374" s="409"/>
      <c r="C374" s="409"/>
      <c r="D374" s="409"/>
      <c r="E374" s="409"/>
      <c r="F374" s="409"/>
      <c r="G374" s="409"/>
      <c r="H374" s="408"/>
      <c r="I374" s="408"/>
      <c r="J374" s="408"/>
      <c r="K374" s="408"/>
      <c r="L374" s="408"/>
    </row>
    <row r="375" spans="2:12" x14ac:dyDescent="0.2">
      <c r="B375" s="409"/>
      <c r="C375" s="409"/>
      <c r="D375" s="409"/>
      <c r="E375" s="409"/>
      <c r="F375" s="409"/>
      <c r="G375" s="409"/>
      <c r="H375" s="408"/>
      <c r="I375" s="408"/>
      <c r="J375" s="408"/>
      <c r="K375" s="408"/>
      <c r="L375" s="408"/>
    </row>
    <row r="376" spans="2:12" x14ac:dyDescent="0.2">
      <c r="B376" s="409"/>
      <c r="C376" s="409"/>
      <c r="D376" s="409"/>
      <c r="E376" s="409"/>
      <c r="F376" s="409"/>
      <c r="G376" s="409"/>
      <c r="H376" s="408"/>
      <c r="I376" s="408"/>
      <c r="J376" s="408"/>
      <c r="K376" s="408"/>
      <c r="L376" s="408"/>
    </row>
    <row r="377" spans="2:12" x14ac:dyDescent="0.2">
      <c r="B377" s="409"/>
      <c r="C377" s="409"/>
      <c r="D377" s="409"/>
      <c r="E377" s="409"/>
      <c r="F377" s="409"/>
      <c r="G377" s="409"/>
      <c r="H377" s="408"/>
      <c r="I377" s="408"/>
      <c r="J377" s="408"/>
      <c r="K377" s="408"/>
      <c r="L377" s="408"/>
    </row>
    <row r="378" spans="2:12" x14ac:dyDescent="0.2">
      <c r="B378" s="409"/>
      <c r="C378" s="409"/>
      <c r="D378" s="409"/>
      <c r="E378" s="409"/>
      <c r="F378" s="409"/>
      <c r="G378" s="409"/>
      <c r="H378" s="408"/>
      <c r="I378" s="408"/>
      <c r="J378" s="408"/>
      <c r="K378" s="408"/>
      <c r="L378" s="408"/>
    </row>
    <row r="379" spans="2:12" x14ac:dyDescent="0.2">
      <c r="B379" s="409"/>
      <c r="C379" s="409"/>
      <c r="D379" s="409"/>
      <c r="E379" s="409"/>
      <c r="F379" s="409"/>
      <c r="G379" s="409"/>
      <c r="H379" s="408"/>
      <c r="I379" s="408"/>
      <c r="J379" s="408"/>
      <c r="K379" s="408"/>
      <c r="L379" s="408"/>
    </row>
    <row r="380" spans="2:12" x14ac:dyDescent="0.2">
      <c r="B380" s="409"/>
      <c r="C380" s="409"/>
      <c r="D380" s="409"/>
      <c r="E380" s="409"/>
      <c r="F380" s="409"/>
      <c r="G380" s="409"/>
      <c r="H380" s="408"/>
      <c r="I380" s="408"/>
      <c r="J380" s="408"/>
      <c r="K380" s="408"/>
      <c r="L380" s="408"/>
    </row>
    <row r="381" spans="2:12" x14ac:dyDescent="0.2">
      <c r="B381" s="409"/>
      <c r="C381" s="409"/>
      <c r="D381" s="409"/>
      <c r="E381" s="409"/>
      <c r="F381" s="409"/>
      <c r="G381" s="409"/>
      <c r="H381" s="408"/>
      <c r="I381" s="408"/>
      <c r="J381" s="408"/>
      <c r="K381" s="408"/>
      <c r="L381" s="408"/>
    </row>
    <row r="382" spans="2:12" x14ac:dyDescent="0.2">
      <c r="B382" s="409"/>
      <c r="C382" s="409"/>
      <c r="D382" s="409"/>
      <c r="E382" s="409"/>
      <c r="F382" s="409"/>
      <c r="G382" s="409"/>
      <c r="H382" s="408"/>
      <c r="I382" s="408"/>
      <c r="J382" s="408"/>
      <c r="K382" s="408"/>
      <c r="L382" s="408"/>
    </row>
    <row r="383" spans="2:12" x14ac:dyDescent="0.2">
      <c r="B383" s="409"/>
      <c r="C383" s="409"/>
      <c r="D383" s="409"/>
      <c r="E383" s="409"/>
      <c r="F383" s="409"/>
      <c r="G383" s="409"/>
      <c r="H383" s="408"/>
      <c r="I383" s="408"/>
      <c r="J383" s="408"/>
      <c r="K383" s="408"/>
      <c r="L383" s="408"/>
    </row>
    <row r="384" spans="2:12" x14ac:dyDescent="0.2">
      <c r="B384" s="409"/>
      <c r="C384" s="409"/>
      <c r="D384" s="409"/>
      <c r="E384" s="409"/>
      <c r="F384" s="409"/>
      <c r="G384" s="409"/>
      <c r="H384" s="408"/>
      <c r="I384" s="408"/>
      <c r="J384" s="408"/>
      <c r="K384" s="408"/>
      <c r="L384" s="408"/>
    </row>
    <row r="385" spans="2:12" x14ac:dyDescent="0.2">
      <c r="B385" s="409"/>
      <c r="C385" s="409"/>
      <c r="D385" s="409"/>
      <c r="E385" s="409"/>
      <c r="F385" s="409"/>
      <c r="G385" s="409"/>
      <c r="H385" s="408"/>
      <c r="I385" s="408"/>
      <c r="J385" s="408"/>
      <c r="K385" s="408"/>
      <c r="L385" s="408"/>
    </row>
    <row r="386" spans="2:12" x14ac:dyDescent="0.2">
      <c r="B386" s="409"/>
      <c r="C386" s="409"/>
      <c r="D386" s="409"/>
      <c r="E386" s="409"/>
      <c r="F386" s="409"/>
      <c r="G386" s="409"/>
      <c r="H386" s="408"/>
      <c r="I386" s="408"/>
      <c r="J386" s="408"/>
      <c r="K386" s="408"/>
      <c r="L386" s="408"/>
    </row>
    <row r="387" spans="2:12" x14ac:dyDescent="0.2">
      <c r="B387" s="409"/>
      <c r="C387" s="409"/>
      <c r="D387" s="409"/>
      <c r="E387" s="409"/>
      <c r="F387" s="409"/>
      <c r="G387" s="409"/>
      <c r="H387" s="408"/>
      <c r="I387" s="408"/>
      <c r="J387" s="408"/>
      <c r="K387" s="408"/>
      <c r="L387" s="408"/>
    </row>
    <row r="388" spans="2:12" x14ac:dyDescent="0.2">
      <c r="B388" s="409"/>
      <c r="C388" s="409"/>
      <c r="D388" s="409"/>
      <c r="E388" s="409"/>
      <c r="F388" s="409"/>
      <c r="G388" s="409"/>
      <c r="H388" s="408"/>
      <c r="I388" s="408"/>
      <c r="J388" s="408"/>
      <c r="K388" s="408"/>
      <c r="L388" s="408"/>
    </row>
    <row r="389" spans="2:12" x14ac:dyDescent="0.2">
      <c r="B389" s="409"/>
      <c r="C389" s="409"/>
      <c r="D389" s="409"/>
      <c r="E389" s="409"/>
      <c r="F389" s="409"/>
      <c r="G389" s="409"/>
      <c r="H389" s="408"/>
      <c r="I389" s="408"/>
      <c r="J389" s="408"/>
      <c r="K389" s="408"/>
      <c r="L389" s="408"/>
    </row>
    <row r="390" spans="2:12" x14ac:dyDescent="0.2">
      <c r="B390" s="409"/>
      <c r="C390" s="409"/>
      <c r="D390" s="409"/>
      <c r="E390" s="409"/>
      <c r="F390" s="409"/>
      <c r="G390" s="409"/>
      <c r="H390" s="408"/>
      <c r="I390" s="408"/>
      <c r="J390" s="408"/>
      <c r="K390" s="408"/>
      <c r="L390" s="408"/>
    </row>
    <row r="391" spans="2:12" x14ac:dyDescent="0.2">
      <c r="B391" s="409"/>
      <c r="C391" s="409"/>
      <c r="D391" s="409"/>
      <c r="E391" s="409"/>
      <c r="F391" s="409"/>
      <c r="G391" s="409"/>
      <c r="H391" s="408"/>
      <c r="I391" s="408"/>
      <c r="J391" s="408"/>
      <c r="K391" s="408"/>
      <c r="L391" s="408"/>
    </row>
    <row r="392" spans="2:12" x14ac:dyDescent="0.2">
      <c r="B392" s="409"/>
      <c r="C392" s="409"/>
      <c r="D392" s="409"/>
      <c r="E392" s="409"/>
      <c r="F392" s="409"/>
      <c r="G392" s="409"/>
      <c r="H392" s="408"/>
      <c r="I392" s="408"/>
      <c r="J392" s="408"/>
      <c r="K392" s="408"/>
      <c r="L392" s="408"/>
    </row>
    <row r="393" spans="2:12" x14ac:dyDescent="0.2">
      <c r="B393" s="409"/>
      <c r="C393" s="409"/>
      <c r="D393" s="409"/>
      <c r="E393" s="409"/>
      <c r="F393" s="409"/>
      <c r="G393" s="409"/>
      <c r="H393" s="408"/>
      <c r="I393" s="408"/>
      <c r="J393" s="408"/>
      <c r="K393" s="408"/>
      <c r="L393" s="408"/>
    </row>
    <row r="394" spans="2:12" x14ac:dyDescent="0.2">
      <c r="B394" s="409"/>
      <c r="C394" s="409"/>
      <c r="D394" s="409"/>
      <c r="E394" s="409"/>
      <c r="F394" s="409"/>
      <c r="G394" s="409"/>
      <c r="H394" s="408"/>
      <c r="I394" s="408"/>
      <c r="J394" s="408"/>
      <c r="K394" s="408"/>
      <c r="L394" s="408"/>
    </row>
    <row r="395" spans="2:12" x14ac:dyDescent="0.2">
      <c r="B395" s="409"/>
      <c r="C395" s="409"/>
      <c r="D395" s="409"/>
      <c r="E395" s="409"/>
      <c r="F395" s="409"/>
      <c r="G395" s="409"/>
      <c r="H395" s="408"/>
      <c r="I395" s="408"/>
      <c r="J395" s="408"/>
      <c r="K395" s="408"/>
      <c r="L395" s="408"/>
    </row>
    <row r="396" spans="2:12" x14ac:dyDescent="0.2">
      <c r="B396" s="409"/>
      <c r="C396" s="409"/>
      <c r="D396" s="409"/>
      <c r="E396" s="409"/>
      <c r="F396" s="409"/>
      <c r="G396" s="409"/>
      <c r="H396" s="408"/>
      <c r="I396" s="408"/>
      <c r="J396" s="408"/>
      <c r="K396" s="408"/>
      <c r="L396" s="408"/>
    </row>
    <row r="397" spans="2:12" x14ac:dyDescent="0.2">
      <c r="B397" s="409"/>
      <c r="C397" s="409"/>
      <c r="D397" s="409"/>
      <c r="E397" s="409"/>
      <c r="F397" s="409"/>
      <c r="G397" s="409"/>
      <c r="H397" s="408"/>
      <c r="I397" s="408"/>
      <c r="J397" s="408"/>
      <c r="K397" s="408"/>
      <c r="L397" s="408"/>
    </row>
    <row r="398" spans="2:12" x14ac:dyDescent="0.2">
      <c r="B398" s="409"/>
      <c r="C398" s="409"/>
      <c r="D398" s="409"/>
      <c r="E398" s="409"/>
      <c r="F398" s="409"/>
      <c r="G398" s="409"/>
      <c r="H398" s="408"/>
      <c r="I398" s="408"/>
      <c r="J398" s="408"/>
      <c r="K398" s="408"/>
      <c r="L398" s="408"/>
    </row>
    <row r="399" spans="2:12" x14ac:dyDescent="0.2">
      <c r="B399" s="409"/>
      <c r="C399" s="409"/>
      <c r="D399" s="409"/>
      <c r="E399" s="409"/>
      <c r="F399" s="409"/>
      <c r="G399" s="409"/>
      <c r="H399" s="408"/>
      <c r="I399" s="408"/>
      <c r="J399" s="408"/>
      <c r="K399" s="408"/>
      <c r="L399" s="408"/>
    </row>
    <row r="400" spans="2:12" x14ac:dyDescent="0.2">
      <c r="B400" s="409"/>
      <c r="C400" s="409"/>
      <c r="D400" s="409"/>
      <c r="E400" s="409"/>
      <c r="F400" s="409"/>
      <c r="G400" s="409"/>
      <c r="H400" s="408"/>
      <c r="I400" s="408"/>
      <c r="J400" s="408"/>
      <c r="K400" s="408"/>
      <c r="L400" s="408"/>
    </row>
    <row r="401" spans="2:12" x14ac:dyDescent="0.2">
      <c r="B401" s="409"/>
      <c r="C401" s="409"/>
      <c r="D401" s="409"/>
      <c r="E401" s="409"/>
      <c r="F401" s="409"/>
      <c r="G401" s="409"/>
      <c r="H401" s="408"/>
      <c r="I401" s="408"/>
      <c r="J401" s="408"/>
      <c r="K401" s="408"/>
      <c r="L401" s="408"/>
    </row>
    <row r="402" spans="2:12" x14ac:dyDescent="0.2">
      <c r="B402" s="409"/>
      <c r="C402" s="409"/>
      <c r="D402" s="409"/>
      <c r="E402" s="409"/>
      <c r="F402" s="409"/>
      <c r="G402" s="409"/>
      <c r="H402" s="408"/>
      <c r="I402" s="408"/>
      <c r="J402" s="408"/>
      <c r="K402" s="408"/>
      <c r="L402" s="408"/>
    </row>
    <row r="403" spans="2:12" x14ac:dyDescent="0.2">
      <c r="B403" s="409"/>
      <c r="C403" s="409"/>
      <c r="D403" s="409"/>
      <c r="E403" s="409"/>
      <c r="F403" s="409"/>
      <c r="G403" s="409"/>
      <c r="H403" s="408"/>
      <c r="I403" s="408"/>
      <c r="J403" s="408"/>
      <c r="K403" s="408"/>
      <c r="L403" s="408"/>
    </row>
    <row r="404" spans="2:12" x14ac:dyDescent="0.2">
      <c r="B404" s="409"/>
      <c r="C404" s="409"/>
      <c r="D404" s="409"/>
      <c r="E404" s="409"/>
      <c r="F404" s="409"/>
      <c r="G404" s="409"/>
      <c r="H404" s="408"/>
      <c r="I404" s="408"/>
      <c r="J404" s="408"/>
      <c r="K404" s="408"/>
      <c r="L404" s="408"/>
    </row>
    <row r="405" spans="2:12" x14ac:dyDescent="0.2">
      <c r="B405" s="409"/>
      <c r="C405" s="409"/>
      <c r="D405" s="409"/>
      <c r="E405" s="409"/>
      <c r="F405" s="409"/>
      <c r="G405" s="409"/>
      <c r="H405" s="408"/>
      <c r="I405" s="408"/>
      <c r="J405" s="408"/>
      <c r="K405" s="408"/>
      <c r="L405" s="408"/>
    </row>
    <row r="406" spans="2:12" x14ac:dyDescent="0.2">
      <c r="B406" s="409"/>
      <c r="C406" s="409"/>
      <c r="D406" s="409"/>
      <c r="E406" s="409"/>
      <c r="F406" s="409"/>
      <c r="G406" s="409"/>
      <c r="H406" s="408"/>
      <c r="I406" s="408"/>
      <c r="J406" s="408"/>
      <c r="K406" s="408"/>
      <c r="L406" s="408"/>
    </row>
    <row r="407" spans="2:12" x14ac:dyDescent="0.2">
      <c r="B407" s="409"/>
      <c r="C407" s="409"/>
      <c r="D407" s="409"/>
      <c r="E407" s="409"/>
      <c r="F407" s="409"/>
      <c r="G407" s="409"/>
      <c r="H407" s="408"/>
      <c r="I407" s="408"/>
      <c r="J407" s="408"/>
      <c r="K407" s="408"/>
      <c r="L407" s="408"/>
    </row>
    <row r="408" spans="2:12" x14ac:dyDescent="0.2">
      <c r="B408" s="409"/>
      <c r="C408" s="409"/>
      <c r="D408" s="409"/>
      <c r="E408" s="409"/>
      <c r="F408" s="409"/>
      <c r="G408" s="409"/>
      <c r="H408" s="408"/>
      <c r="I408" s="408"/>
      <c r="J408" s="408"/>
      <c r="K408" s="408"/>
      <c r="L408" s="408"/>
    </row>
    <row r="409" spans="2:12" x14ac:dyDescent="0.2">
      <c r="B409" s="409"/>
      <c r="C409" s="409"/>
      <c r="D409" s="409"/>
      <c r="E409" s="409"/>
      <c r="F409" s="409"/>
      <c r="G409" s="409"/>
      <c r="H409" s="408"/>
      <c r="I409" s="408"/>
      <c r="J409" s="408"/>
      <c r="K409" s="408"/>
      <c r="L409" s="408"/>
    </row>
    <row r="410" spans="2:12" x14ac:dyDescent="0.2">
      <c r="B410" s="409"/>
      <c r="C410" s="409"/>
      <c r="D410" s="409"/>
      <c r="E410" s="409"/>
      <c r="F410" s="409"/>
      <c r="G410" s="409"/>
      <c r="H410" s="408"/>
      <c r="I410" s="408"/>
      <c r="J410" s="408"/>
      <c r="K410" s="408"/>
      <c r="L410" s="408"/>
    </row>
    <row r="411" spans="2:12" x14ac:dyDescent="0.2">
      <c r="B411" s="409"/>
      <c r="C411" s="409"/>
      <c r="D411" s="409"/>
      <c r="E411" s="409"/>
      <c r="F411" s="409"/>
      <c r="G411" s="409"/>
      <c r="H411" s="408"/>
      <c r="I411" s="408"/>
      <c r="J411" s="408"/>
      <c r="K411" s="408"/>
      <c r="L411" s="408"/>
    </row>
    <row r="412" spans="2:12" x14ac:dyDescent="0.2">
      <c r="B412" s="409"/>
      <c r="C412" s="409"/>
      <c r="D412" s="409"/>
      <c r="E412" s="409"/>
      <c r="F412" s="409"/>
      <c r="G412" s="409"/>
      <c r="H412" s="408"/>
      <c r="I412" s="408"/>
      <c r="J412" s="408"/>
      <c r="K412" s="408"/>
      <c r="L412" s="408"/>
    </row>
    <row r="413" spans="2:12" x14ac:dyDescent="0.2">
      <c r="B413" s="409"/>
      <c r="C413" s="409"/>
      <c r="D413" s="409"/>
      <c r="E413" s="409"/>
      <c r="F413" s="409"/>
      <c r="G413" s="409"/>
      <c r="H413" s="408"/>
      <c r="I413" s="408"/>
      <c r="J413" s="408"/>
      <c r="K413" s="408"/>
      <c r="L413" s="408"/>
    </row>
    <row r="414" spans="2:12" x14ac:dyDescent="0.2">
      <c r="B414" s="409"/>
      <c r="C414" s="409"/>
      <c r="D414" s="409"/>
      <c r="E414" s="409"/>
      <c r="F414" s="409"/>
      <c r="G414" s="409"/>
      <c r="H414" s="408"/>
      <c r="I414" s="408"/>
      <c r="J414" s="408"/>
      <c r="K414" s="408"/>
      <c r="L414" s="408"/>
    </row>
    <row r="415" spans="2:12" x14ac:dyDescent="0.2">
      <c r="B415" s="409"/>
      <c r="C415" s="409"/>
      <c r="D415" s="409"/>
      <c r="E415" s="409"/>
      <c r="F415" s="409"/>
      <c r="G415" s="409"/>
      <c r="H415" s="408"/>
      <c r="I415" s="408"/>
      <c r="J415" s="408"/>
      <c r="K415" s="408"/>
      <c r="L415" s="408"/>
    </row>
    <row r="416" spans="2:12" x14ac:dyDescent="0.2">
      <c r="B416" s="409"/>
      <c r="C416" s="409"/>
      <c r="D416" s="409"/>
      <c r="E416" s="409"/>
      <c r="F416" s="409"/>
      <c r="G416" s="409"/>
      <c r="H416" s="408"/>
      <c r="I416" s="408"/>
      <c r="J416" s="408"/>
      <c r="K416" s="408"/>
      <c r="L416" s="408"/>
    </row>
    <row r="417" spans="2:12" x14ac:dyDescent="0.2">
      <c r="B417" s="409"/>
      <c r="C417" s="409"/>
      <c r="D417" s="409"/>
      <c r="E417" s="409"/>
      <c r="F417" s="409"/>
      <c r="G417" s="409"/>
      <c r="H417" s="408"/>
      <c r="I417" s="408"/>
      <c r="J417" s="408"/>
      <c r="K417" s="408"/>
      <c r="L417" s="408"/>
    </row>
    <row r="418" spans="2:12" x14ac:dyDescent="0.2">
      <c r="B418" s="409"/>
      <c r="C418" s="409"/>
      <c r="D418" s="409"/>
      <c r="E418" s="409"/>
      <c r="F418" s="409"/>
      <c r="G418" s="409"/>
      <c r="H418" s="408"/>
      <c r="I418" s="408"/>
      <c r="J418" s="408"/>
      <c r="K418" s="408"/>
      <c r="L418" s="408"/>
    </row>
    <row r="419" spans="2:12" x14ac:dyDescent="0.2">
      <c r="B419" s="409"/>
      <c r="C419" s="409"/>
      <c r="D419" s="409"/>
      <c r="E419" s="409"/>
      <c r="F419" s="409"/>
      <c r="G419" s="409"/>
      <c r="H419" s="408"/>
      <c r="I419" s="408"/>
      <c r="J419" s="408"/>
      <c r="K419" s="408"/>
      <c r="L419" s="408"/>
    </row>
    <row r="420" spans="2:12" x14ac:dyDescent="0.2">
      <c r="B420" s="409"/>
      <c r="C420" s="409"/>
      <c r="D420" s="409"/>
      <c r="E420" s="409"/>
      <c r="F420" s="409"/>
      <c r="G420" s="409"/>
      <c r="H420" s="408"/>
      <c r="I420" s="408"/>
      <c r="J420" s="408"/>
      <c r="K420" s="408"/>
      <c r="L420" s="408"/>
    </row>
    <row r="421" spans="2:12" x14ac:dyDescent="0.2">
      <c r="B421" s="409"/>
      <c r="C421" s="409"/>
      <c r="D421" s="409"/>
      <c r="E421" s="409"/>
      <c r="F421" s="409"/>
      <c r="G421" s="409"/>
      <c r="H421" s="408"/>
      <c r="I421" s="408"/>
      <c r="J421" s="408"/>
      <c r="K421" s="408"/>
      <c r="L421" s="408"/>
    </row>
    <row r="422" spans="2:12" x14ac:dyDescent="0.2">
      <c r="B422" s="409"/>
      <c r="C422" s="409"/>
      <c r="D422" s="409"/>
      <c r="E422" s="409"/>
      <c r="F422" s="409"/>
      <c r="G422" s="409"/>
      <c r="H422" s="408"/>
      <c r="I422" s="408"/>
      <c r="J422" s="408"/>
      <c r="K422" s="408"/>
      <c r="L422" s="408"/>
    </row>
    <row r="423" spans="2:12" x14ac:dyDescent="0.2">
      <c r="B423" s="409"/>
      <c r="C423" s="409"/>
      <c r="D423" s="409"/>
      <c r="E423" s="409"/>
      <c r="F423" s="409"/>
      <c r="G423" s="409"/>
      <c r="H423" s="408"/>
      <c r="I423" s="408"/>
      <c r="J423" s="408"/>
      <c r="K423" s="408"/>
      <c r="L423" s="408"/>
    </row>
    <row r="424" spans="2:12" x14ac:dyDescent="0.2">
      <c r="B424" s="409"/>
      <c r="C424" s="409"/>
      <c r="D424" s="409"/>
      <c r="E424" s="409"/>
      <c r="F424" s="409"/>
      <c r="G424" s="409"/>
      <c r="H424" s="408"/>
      <c r="I424" s="408"/>
      <c r="J424" s="408"/>
      <c r="K424" s="408"/>
      <c r="L424" s="408"/>
    </row>
    <row r="425" spans="2:12" x14ac:dyDescent="0.2">
      <c r="B425" s="409"/>
      <c r="C425" s="409"/>
      <c r="D425" s="409"/>
      <c r="E425" s="409"/>
      <c r="F425" s="409"/>
      <c r="G425" s="409"/>
      <c r="H425" s="408"/>
      <c r="I425" s="408"/>
      <c r="J425" s="408"/>
      <c r="K425" s="408"/>
      <c r="L425" s="408"/>
    </row>
    <row r="426" spans="2:12" x14ac:dyDescent="0.2">
      <c r="B426" s="409"/>
      <c r="C426" s="409"/>
      <c r="D426" s="409"/>
      <c r="E426" s="409"/>
      <c r="F426" s="409"/>
      <c r="G426" s="409"/>
      <c r="H426" s="408"/>
      <c r="I426" s="408"/>
      <c r="J426" s="408"/>
      <c r="K426" s="408"/>
      <c r="L426" s="408"/>
    </row>
    <row r="427" spans="2:12" x14ac:dyDescent="0.2">
      <c r="B427" s="409"/>
      <c r="C427" s="409"/>
      <c r="D427" s="409"/>
      <c r="E427" s="409"/>
      <c r="F427" s="409"/>
      <c r="G427" s="409"/>
      <c r="H427" s="408"/>
      <c r="I427" s="408"/>
      <c r="J427" s="408"/>
      <c r="K427" s="408"/>
      <c r="L427" s="408"/>
    </row>
    <row r="428" spans="2:12" x14ac:dyDescent="0.2">
      <c r="B428" s="409"/>
      <c r="C428" s="409"/>
      <c r="D428" s="409"/>
      <c r="E428" s="409"/>
      <c r="F428" s="409"/>
      <c r="G428" s="409"/>
      <c r="H428" s="408"/>
      <c r="I428" s="408"/>
      <c r="J428" s="408"/>
      <c r="K428" s="408"/>
      <c r="L428" s="408"/>
    </row>
    <row r="429" spans="2:12" x14ac:dyDescent="0.2">
      <c r="B429" s="409"/>
      <c r="C429" s="409"/>
      <c r="D429" s="409"/>
      <c r="E429" s="409"/>
      <c r="F429" s="409"/>
      <c r="G429" s="409"/>
      <c r="H429" s="408"/>
      <c r="I429" s="408"/>
      <c r="J429" s="408"/>
      <c r="K429" s="408"/>
      <c r="L429" s="408"/>
    </row>
    <row r="430" spans="2:12" x14ac:dyDescent="0.2">
      <c r="B430" s="409"/>
      <c r="C430" s="409"/>
      <c r="D430" s="409"/>
      <c r="E430" s="409"/>
      <c r="F430" s="409"/>
      <c r="G430" s="409"/>
      <c r="H430" s="408"/>
      <c r="I430" s="408"/>
      <c r="J430" s="408"/>
      <c r="K430" s="408"/>
      <c r="L430" s="408"/>
    </row>
    <row r="431" spans="2:12" x14ac:dyDescent="0.2">
      <c r="B431" s="409"/>
      <c r="C431" s="409"/>
      <c r="D431" s="409"/>
      <c r="E431" s="409"/>
      <c r="F431" s="409"/>
      <c r="G431" s="409"/>
      <c r="H431" s="408"/>
      <c r="I431" s="408"/>
      <c r="J431" s="408"/>
      <c r="K431" s="408"/>
      <c r="L431" s="408"/>
    </row>
    <row r="432" spans="2:12" x14ac:dyDescent="0.2">
      <c r="B432" s="409"/>
      <c r="C432" s="409"/>
      <c r="D432" s="409"/>
      <c r="E432" s="409"/>
      <c r="F432" s="409"/>
      <c r="G432" s="409"/>
      <c r="H432" s="408"/>
      <c r="I432" s="408"/>
      <c r="J432" s="408"/>
      <c r="K432" s="408"/>
      <c r="L432" s="408"/>
    </row>
    <row r="433" spans="2:12" x14ac:dyDescent="0.2">
      <c r="B433" s="409"/>
      <c r="C433" s="409"/>
      <c r="D433" s="409"/>
      <c r="E433" s="409"/>
      <c r="F433" s="409"/>
      <c r="G433" s="409"/>
      <c r="H433" s="408"/>
      <c r="I433" s="408"/>
      <c r="J433" s="408"/>
      <c r="K433" s="408"/>
      <c r="L433" s="408"/>
    </row>
    <row r="434" spans="2:12" x14ac:dyDescent="0.2">
      <c r="B434" s="409"/>
      <c r="C434" s="409"/>
      <c r="D434" s="409"/>
      <c r="E434" s="409"/>
      <c r="F434" s="409"/>
      <c r="G434" s="409"/>
      <c r="H434" s="408"/>
      <c r="I434" s="408"/>
      <c r="J434" s="408"/>
      <c r="K434" s="408"/>
      <c r="L434" s="408"/>
    </row>
    <row r="435" spans="2:12" x14ac:dyDescent="0.2">
      <c r="B435" s="409"/>
      <c r="C435" s="409"/>
      <c r="D435" s="409"/>
      <c r="E435" s="409"/>
      <c r="F435" s="409"/>
      <c r="G435" s="409"/>
      <c r="H435" s="408"/>
      <c r="I435" s="408"/>
      <c r="J435" s="408"/>
      <c r="K435" s="408"/>
      <c r="L435" s="408"/>
    </row>
    <row r="436" spans="2:12" x14ac:dyDescent="0.2">
      <c r="B436" s="409"/>
      <c r="C436" s="409"/>
      <c r="D436" s="409"/>
      <c r="E436" s="409"/>
      <c r="F436" s="409"/>
      <c r="G436" s="409"/>
      <c r="H436" s="408"/>
      <c r="I436" s="408"/>
      <c r="J436" s="408"/>
      <c r="K436" s="408"/>
      <c r="L436" s="408"/>
    </row>
    <row r="437" spans="2:12" x14ac:dyDescent="0.2">
      <c r="B437" s="409"/>
      <c r="C437" s="409"/>
      <c r="D437" s="409"/>
      <c r="E437" s="409"/>
      <c r="F437" s="409"/>
      <c r="G437" s="409"/>
      <c r="H437" s="408"/>
      <c r="I437" s="408"/>
      <c r="J437" s="408"/>
      <c r="K437" s="408"/>
      <c r="L437" s="408"/>
    </row>
  </sheetData>
  <mergeCells count="11">
    <mergeCell ref="A9:A11"/>
    <mergeCell ref="B9:G9"/>
    <mergeCell ref="A3:M3"/>
    <mergeCell ref="A4:M4"/>
    <mergeCell ref="A7:M7"/>
    <mergeCell ref="A5:M5"/>
    <mergeCell ref="H9:M9"/>
    <mergeCell ref="B10:D10"/>
    <mergeCell ref="E10:G10"/>
    <mergeCell ref="H10:J10"/>
    <mergeCell ref="K10:M1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N51"/>
  <sheetViews>
    <sheetView showWhiteSpace="0" view="pageBreakPreview" zoomScaleNormal="140" zoomScaleSheetLayoutView="100" workbookViewId="0">
      <selection activeCell="G16" sqref="G16"/>
    </sheetView>
  </sheetViews>
  <sheetFormatPr defaultColWidth="9.140625" defaultRowHeight="15" x14ac:dyDescent="0.25"/>
  <cols>
    <col min="1" max="1" width="8.5703125" style="321" customWidth="1"/>
    <col min="2" max="2" width="52.7109375" style="321" customWidth="1"/>
    <col min="3" max="3" width="14.5703125" style="343" customWidth="1"/>
    <col min="4" max="4" width="14.28515625" style="343" bestFit="1" customWidth="1"/>
    <col min="5" max="5" width="12.28515625" style="321" customWidth="1"/>
    <col min="6" max="6" width="13.7109375" style="321" bestFit="1" customWidth="1"/>
    <col min="7" max="16384" width="9.140625" style="321"/>
  </cols>
  <sheetData>
    <row r="1" spans="1:14" x14ac:dyDescent="0.25">
      <c r="A1" s="1" t="s">
        <v>1579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651" t="s">
        <v>1516</v>
      </c>
      <c r="B2" s="593"/>
      <c r="C2" s="593"/>
      <c r="D2" s="593"/>
      <c r="E2" s="593"/>
      <c r="F2" s="347"/>
    </row>
    <row r="3" spans="1:14" x14ac:dyDescent="0.25">
      <c r="A3" s="207"/>
      <c r="B3" s="593"/>
      <c r="C3" s="593"/>
      <c r="D3" s="593"/>
      <c r="E3" s="593"/>
      <c r="F3" s="347"/>
    </row>
    <row r="4" spans="1:14" x14ac:dyDescent="0.25">
      <c r="A4" s="1023" t="s">
        <v>1216</v>
      </c>
      <c r="B4" s="1023"/>
      <c r="C4" s="1023"/>
      <c r="D4" s="1023"/>
      <c r="E4" s="593"/>
      <c r="F4" s="347"/>
    </row>
    <row r="5" spans="1:14" x14ac:dyDescent="0.25">
      <c r="A5" s="1023" t="s">
        <v>1453</v>
      </c>
      <c r="B5" s="1023"/>
      <c r="C5" s="1023"/>
      <c r="D5" s="1023"/>
      <c r="E5" s="593"/>
      <c r="F5" s="347"/>
    </row>
    <row r="6" spans="1:14" x14ac:dyDescent="0.25">
      <c r="A6" s="1023" t="s">
        <v>1577</v>
      </c>
      <c r="B6" s="1023"/>
      <c r="C6" s="1023"/>
      <c r="D6" s="1023"/>
      <c r="E6" s="593"/>
      <c r="F6" s="347"/>
    </row>
    <row r="7" spans="1:14" x14ac:dyDescent="0.25">
      <c r="A7" s="207"/>
      <c r="B7" s="593"/>
      <c r="C7" s="593"/>
      <c r="D7" s="593"/>
      <c r="E7" s="593"/>
      <c r="F7" s="347"/>
    </row>
    <row r="8" spans="1:14" ht="15" customHeight="1" x14ac:dyDescent="0.25">
      <c r="A8" s="1077" t="s">
        <v>1255</v>
      </c>
      <c r="B8" s="1077"/>
      <c r="C8" s="1077"/>
      <c r="D8" s="1077"/>
      <c r="E8" s="549"/>
      <c r="F8" s="347"/>
    </row>
    <row r="9" spans="1:14" ht="15.75" thickBot="1" x14ac:dyDescent="0.3">
      <c r="A9" s="549"/>
      <c r="B9" s="549"/>
      <c r="C9" s="594"/>
      <c r="D9" s="594"/>
      <c r="E9" s="549"/>
      <c r="F9" s="347"/>
    </row>
    <row r="10" spans="1:14" s="344" customFormat="1" ht="42.75" x14ac:dyDescent="0.2">
      <c r="A10" s="595" t="s">
        <v>65</v>
      </c>
      <c r="B10" s="596" t="s">
        <v>1203</v>
      </c>
      <c r="C10" s="597" t="s">
        <v>1431</v>
      </c>
      <c r="D10" s="635" t="s">
        <v>1432</v>
      </c>
      <c r="E10" s="548"/>
      <c r="F10" s="345"/>
    </row>
    <row r="11" spans="1:14" s="344" customFormat="1" ht="22.5" customHeight="1" x14ac:dyDescent="0.2">
      <c r="A11" s="598">
        <v>1</v>
      </c>
      <c r="B11" s="599" t="s">
        <v>1204</v>
      </c>
      <c r="C11" s="600">
        <f>SUM(C12:C13)</f>
        <v>382530759</v>
      </c>
      <c r="D11" s="600">
        <f>SUM(D12:D13)</f>
        <v>481348474</v>
      </c>
      <c r="E11" s="548">
        <v>481348474</v>
      </c>
      <c r="F11" s="348">
        <f>E11-D11</f>
        <v>0</v>
      </c>
    </row>
    <row r="12" spans="1:14" s="344" customFormat="1" ht="21" customHeight="1" thickBot="1" x14ac:dyDescent="0.3">
      <c r="A12" s="601">
        <v>2</v>
      </c>
      <c r="B12" s="602" t="s">
        <v>1393</v>
      </c>
      <c r="C12" s="603">
        <v>78831167</v>
      </c>
      <c r="D12" s="603">
        <v>198867640</v>
      </c>
      <c r="E12" s="548" t="s">
        <v>1485</v>
      </c>
      <c r="F12" s="345"/>
    </row>
    <row r="13" spans="1:14" s="344" customFormat="1" ht="22.5" customHeight="1" thickTop="1" x14ac:dyDescent="0.25">
      <c r="A13" s="604">
        <v>3</v>
      </c>
      <c r="B13" s="605" t="s">
        <v>1486</v>
      </c>
      <c r="C13" s="606">
        <f>C14+C15</f>
        <v>303699592</v>
      </c>
      <c r="D13" s="606">
        <f>D14+D15</f>
        <v>282480834</v>
      </c>
      <c r="E13" s="548"/>
      <c r="F13" s="345"/>
    </row>
    <row r="14" spans="1:14" s="344" customFormat="1" ht="20.100000000000001" customHeight="1" x14ac:dyDescent="0.25">
      <c r="A14" s="604"/>
      <c r="B14" s="607" t="s">
        <v>1487</v>
      </c>
      <c r="C14" s="606">
        <v>50000000</v>
      </c>
      <c r="D14" s="606">
        <v>50000000</v>
      </c>
      <c r="E14" s="548" t="s">
        <v>1488</v>
      </c>
      <c r="F14" s="345"/>
    </row>
    <row r="15" spans="1:14" s="344" customFormat="1" ht="20.100000000000001" customHeight="1" x14ac:dyDescent="0.25">
      <c r="A15" s="604"/>
      <c r="B15" s="607" t="s">
        <v>1489</v>
      </c>
      <c r="C15" s="606">
        <f>C16+C17+C20</f>
        <v>253699592</v>
      </c>
      <c r="D15" s="606">
        <f>D16+D17+D20</f>
        <v>232480834</v>
      </c>
      <c r="E15" s="548"/>
      <c r="F15" s="345"/>
    </row>
    <row r="16" spans="1:14" s="344" customFormat="1" ht="36.75" customHeight="1" x14ac:dyDescent="0.25">
      <c r="A16" s="604"/>
      <c r="B16" s="608" t="s">
        <v>1490</v>
      </c>
      <c r="C16" s="606">
        <v>218000000</v>
      </c>
      <c r="D16" s="606">
        <v>200855000</v>
      </c>
      <c r="E16" s="548" t="s">
        <v>1491</v>
      </c>
      <c r="F16" s="345"/>
    </row>
    <row r="17" spans="1:6" s="344" customFormat="1" ht="20.100000000000001" customHeight="1" x14ac:dyDescent="0.25">
      <c r="A17" s="604"/>
      <c r="B17" s="608" t="s">
        <v>1492</v>
      </c>
      <c r="C17" s="606">
        <v>25000000</v>
      </c>
      <c r="D17" s="606">
        <v>31625834</v>
      </c>
      <c r="E17" s="548" t="s">
        <v>1493</v>
      </c>
      <c r="F17" s="345"/>
    </row>
    <row r="18" spans="1:6" s="344" customFormat="1" ht="20.100000000000001" customHeight="1" x14ac:dyDescent="0.25">
      <c r="A18" s="604"/>
      <c r="B18" s="650" t="s">
        <v>1534</v>
      </c>
      <c r="C18" s="606"/>
      <c r="D18" s="606"/>
      <c r="E18" s="548"/>
      <c r="F18" s="345"/>
    </row>
    <row r="19" spans="1:6" s="344" customFormat="1" ht="26.25" customHeight="1" x14ac:dyDescent="0.25">
      <c r="A19" s="604"/>
      <c r="B19" s="650" t="s">
        <v>1535</v>
      </c>
      <c r="C19" s="606"/>
      <c r="D19" s="606"/>
      <c r="E19" s="548"/>
      <c r="F19" s="345"/>
    </row>
    <row r="20" spans="1:6" s="344" customFormat="1" ht="20.100000000000001" customHeight="1" x14ac:dyDescent="0.25">
      <c r="A20" s="604"/>
      <c r="B20" s="608" t="s">
        <v>1494</v>
      </c>
      <c r="C20" s="606">
        <v>10699592</v>
      </c>
      <c r="D20" s="606">
        <v>0</v>
      </c>
      <c r="E20" s="548"/>
      <c r="F20" s="345"/>
    </row>
    <row r="21" spans="1:6" s="344" customFormat="1" ht="20.100000000000001" customHeight="1" x14ac:dyDescent="0.25">
      <c r="A21" s="604"/>
      <c r="B21" s="605"/>
      <c r="C21" s="606"/>
      <c r="D21" s="636"/>
      <c r="E21" s="548"/>
      <c r="F21" s="345"/>
    </row>
    <row r="22" spans="1:6" s="344" customFormat="1" ht="20.100000000000001" customHeight="1" thickBot="1" x14ac:dyDescent="0.3">
      <c r="A22" s="640"/>
      <c r="B22" s="641"/>
      <c r="C22" s="642"/>
      <c r="D22" s="792"/>
      <c r="E22" s="548"/>
      <c r="F22" s="345"/>
    </row>
    <row r="23" spans="1:6" s="344" customFormat="1" ht="20.100000000000001" customHeight="1" x14ac:dyDescent="0.25">
      <c r="A23" s="637"/>
      <c r="B23" s="638"/>
      <c r="C23" s="639"/>
      <c r="D23" s="791"/>
      <c r="E23" s="351"/>
      <c r="F23" s="345"/>
    </row>
    <row r="24" spans="1:6" s="344" customFormat="1" ht="20.100000000000001" customHeight="1" x14ac:dyDescent="0.25">
      <c r="A24" s="450"/>
      <c r="B24" s="353"/>
      <c r="C24" s="355"/>
      <c r="D24" s="452"/>
      <c r="E24" s="351"/>
      <c r="F24" s="345"/>
    </row>
    <row r="25" spans="1:6" s="344" customFormat="1" ht="20.100000000000001" customHeight="1" x14ac:dyDescent="0.25">
      <c r="A25" s="450"/>
      <c r="B25" s="353"/>
      <c r="C25" s="355"/>
      <c r="D25" s="452"/>
      <c r="E25" s="351"/>
      <c r="F25" s="345"/>
    </row>
    <row r="26" spans="1:6" s="344" customFormat="1" ht="20.100000000000001" customHeight="1" x14ac:dyDescent="0.25">
      <c r="A26" s="450"/>
      <c r="B26" s="353"/>
      <c r="C26" s="355"/>
      <c r="D26" s="452"/>
      <c r="E26" s="351"/>
      <c r="F26" s="345"/>
    </row>
    <row r="27" spans="1:6" s="344" customFormat="1" ht="20.100000000000001" customHeight="1" x14ac:dyDescent="0.25">
      <c r="A27" s="450"/>
      <c r="B27" s="353"/>
      <c r="C27" s="355"/>
      <c r="D27" s="452"/>
      <c r="E27" s="351"/>
      <c r="F27" s="345"/>
    </row>
    <row r="28" spans="1:6" s="344" customFormat="1" ht="20.100000000000001" customHeight="1" x14ac:dyDescent="0.25">
      <c r="A28" s="450"/>
      <c r="B28" s="353"/>
      <c r="C28" s="355"/>
      <c r="D28" s="453"/>
      <c r="E28" s="351"/>
      <c r="F28" s="345"/>
    </row>
    <row r="29" spans="1:6" s="344" customFormat="1" ht="20.100000000000001" customHeight="1" x14ac:dyDescent="0.25">
      <c r="A29" s="450"/>
      <c r="B29" s="353"/>
      <c r="C29" s="355"/>
      <c r="D29" s="453"/>
      <c r="E29" s="351"/>
      <c r="F29" s="345"/>
    </row>
    <row r="30" spans="1:6" s="344" customFormat="1" ht="20.100000000000001" customHeight="1" x14ac:dyDescent="0.25">
      <c r="A30" s="450"/>
      <c r="B30" s="353"/>
      <c r="C30" s="355"/>
      <c r="D30" s="453"/>
      <c r="E30" s="351"/>
      <c r="F30" s="345"/>
    </row>
    <row r="31" spans="1:6" s="344" customFormat="1" ht="20.100000000000001" customHeight="1" x14ac:dyDescent="0.25">
      <c r="A31" s="450"/>
      <c r="B31" s="353"/>
      <c r="C31" s="355"/>
      <c r="D31" s="452"/>
      <c r="E31" s="351"/>
      <c r="F31" s="345"/>
    </row>
    <row r="32" spans="1:6" s="344" customFormat="1" x14ac:dyDescent="0.25">
      <c r="A32" s="450"/>
      <c r="B32" s="353"/>
      <c r="C32" s="355"/>
      <c r="D32" s="451"/>
      <c r="E32" s="351"/>
      <c r="F32" s="345"/>
    </row>
    <row r="33" spans="1:6" s="344" customFormat="1" ht="20.100000000000001" customHeight="1" x14ac:dyDescent="0.25">
      <c r="A33" s="450"/>
      <c r="B33" s="353"/>
      <c r="C33" s="355"/>
      <c r="D33" s="452"/>
      <c r="E33" s="351"/>
      <c r="F33" s="345"/>
    </row>
    <row r="34" spans="1:6" s="344" customFormat="1" ht="20.100000000000001" customHeight="1" x14ac:dyDescent="0.25">
      <c r="A34" s="450"/>
      <c r="B34" s="353"/>
      <c r="C34" s="355"/>
      <c r="D34" s="452"/>
      <c r="E34" s="351"/>
      <c r="F34" s="345"/>
    </row>
    <row r="35" spans="1:6" s="344" customFormat="1" x14ac:dyDescent="0.25">
      <c r="A35" s="450"/>
      <c r="B35" s="353"/>
      <c r="C35" s="355"/>
      <c r="D35" s="451"/>
      <c r="E35" s="351"/>
      <c r="F35" s="345"/>
    </row>
    <row r="36" spans="1:6" s="344" customFormat="1" ht="20.100000000000001" customHeight="1" x14ac:dyDescent="0.25">
      <c r="A36" s="450"/>
      <c r="B36" s="353"/>
      <c r="C36" s="355"/>
      <c r="D36" s="451"/>
      <c r="E36" s="351"/>
      <c r="F36" s="345"/>
    </row>
    <row r="37" spans="1:6" s="344" customFormat="1" ht="20.100000000000001" customHeight="1" x14ac:dyDescent="0.25">
      <c r="A37" s="450"/>
      <c r="B37" s="353"/>
      <c r="C37" s="355"/>
      <c r="D37" s="451"/>
      <c r="E37" s="351"/>
      <c r="F37" s="345"/>
    </row>
    <row r="38" spans="1:6" s="344" customFormat="1" ht="20.100000000000001" customHeight="1" x14ac:dyDescent="0.25">
      <c r="A38" s="450"/>
      <c r="B38" s="353"/>
      <c r="C38" s="355"/>
      <c r="D38" s="452"/>
      <c r="E38" s="351"/>
      <c r="F38" s="345"/>
    </row>
    <row r="39" spans="1:6" s="344" customFormat="1" ht="20.100000000000001" customHeight="1" x14ac:dyDescent="0.25">
      <c r="A39" s="450"/>
      <c r="B39" s="353"/>
      <c r="C39" s="355"/>
      <c r="D39" s="452"/>
      <c r="E39" s="351"/>
      <c r="F39" s="345"/>
    </row>
    <row r="40" spans="1:6" s="344" customFormat="1" ht="20.100000000000001" customHeight="1" x14ac:dyDescent="0.25">
      <c r="A40" s="450"/>
      <c r="B40" s="353"/>
      <c r="C40" s="355"/>
      <c r="D40" s="452"/>
      <c r="E40" s="351"/>
      <c r="F40" s="345"/>
    </row>
    <row r="41" spans="1:6" s="344" customFormat="1" ht="20.100000000000001" customHeight="1" x14ac:dyDescent="0.25">
      <c r="A41" s="450"/>
      <c r="B41" s="353"/>
      <c r="C41" s="355"/>
      <c r="D41" s="452"/>
      <c r="E41" s="351"/>
      <c r="F41" s="345"/>
    </row>
    <row r="42" spans="1:6" s="344" customFormat="1" ht="20.100000000000001" customHeight="1" x14ac:dyDescent="0.25">
      <c r="A42" s="450"/>
      <c r="B42" s="354"/>
      <c r="C42" s="356"/>
      <c r="D42" s="452"/>
      <c r="E42" s="351"/>
      <c r="F42" s="345"/>
    </row>
    <row r="43" spans="1:6" s="344" customFormat="1" ht="20.100000000000001" customHeight="1" x14ac:dyDescent="0.25">
      <c r="A43" s="450"/>
      <c r="B43" s="354"/>
      <c r="C43" s="356"/>
      <c r="D43" s="452"/>
      <c r="E43" s="351"/>
      <c r="F43" s="345"/>
    </row>
    <row r="44" spans="1:6" s="344" customFormat="1" ht="20.100000000000001" customHeight="1" x14ac:dyDescent="0.25">
      <c r="A44" s="450"/>
      <c r="B44" s="354"/>
      <c r="C44" s="356"/>
      <c r="D44" s="452"/>
      <c r="E44" s="351"/>
      <c r="F44" s="345"/>
    </row>
    <row r="45" spans="1:6" s="344" customFormat="1" ht="20.100000000000001" customHeight="1" x14ac:dyDescent="0.25">
      <c r="A45" s="450"/>
      <c r="B45" s="354"/>
      <c r="C45" s="356"/>
      <c r="D45" s="452"/>
      <c r="E45" s="351"/>
      <c r="F45" s="345"/>
    </row>
    <row r="46" spans="1:6" s="344" customFormat="1" ht="20.100000000000001" customHeight="1" x14ac:dyDescent="0.25">
      <c r="A46" s="510"/>
      <c r="B46" s="511"/>
      <c r="C46" s="512"/>
      <c r="D46" s="513"/>
      <c r="E46" s="351"/>
      <c r="F46" s="345"/>
    </row>
    <row r="47" spans="1:6" s="344" customFormat="1" ht="23.25" customHeight="1" thickBot="1" x14ac:dyDescent="0.25">
      <c r="A47" s="518"/>
      <c r="B47" s="519"/>
      <c r="C47" s="520"/>
      <c r="D47" s="521"/>
      <c r="E47" s="351"/>
      <c r="F47" s="345"/>
    </row>
    <row r="48" spans="1:6" s="344" customFormat="1" x14ac:dyDescent="0.2">
      <c r="A48" s="351"/>
      <c r="B48" s="351"/>
      <c r="C48" s="350"/>
      <c r="D48" s="350"/>
      <c r="E48" s="351"/>
      <c r="F48" s="345"/>
    </row>
    <row r="49" spans="1:6" s="344" customFormat="1" x14ac:dyDescent="0.2">
      <c r="A49" s="351"/>
      <c r="B49" s="351"/>
      <c r="C49" s="350"/>
      <c r="D49" s="350"/>
      <c r="E49" s="351"/>
      <c r="F49" s="345"/>
    </row>
    <row r="50" spans="1:6" s="344" customFormat="1" x14ac:dyDescent="0.2">
      <c r="A50" s="346"/>
      <c r="B50" s="346"/>
      <c r="C50" s="349"/>
      <c r="D50" s="349"/>
      <c r="E50" s="346"/>
    </row>
    <row r="51" spans="1:6" s="344" customFormat="1" x14ac:dyDescent="0.2">
      <c r="C51" s="343"/>
      <c r="D51" s="343"/>
    </row>
  </sheetData>
  <mergeCells count="5">
    <mergeCell ref="A6:D6"/>
    <mergeCell ref="A8:D8"/>
    <mergeCell ref="A4:D4"/>
    <mergeCell ref="A5:D5"/>
    <mergeCell ref="A1:N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Width="0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S36"/>
  <sheetViews>
    <sheetView view="pageBreakPreview" topLeftCell="A10" zoomScaleSheetLayoutView="100" workbookViewId="0">
      <selection activeCell="S40" sqref="S40"/>
    </sheetView>
  </sheetViews>
  <sheetFormatPr defaultRowHeight="12.75" x14ac:dyDescent="0.2"/>
  <cols>
    <col min="1" max="1" width="9.140625" style="471"/>
    <col min="2" max="2" width="39.7109375" style="471" customWidth="1"/>
    <col min="3" max="4" width="10.85546875" style="471" bestFit="1" customWidth="1"/>
    <col min="5" max="5" width="11.5703125" style="471" customWidth="1"/>
    <col min="6" max="6" width="11.7109375" style="471" customWidth="1"/>
    <col min="7" max="8" width="11.42578125" style="471" bestFit="1" customWidth="1"/>
    <col min="9" max="9" width="10.85546875" style="471" bestFit="1" customWidth="1"/>
    <col min="10" max="10" width="11.42578125" style="471" bestFit="1" customWidth="1"/>
    <col min="11" max="11" width="10.85546875" style="471" bestFit="1" customWidth="1"/>
    <col min="12" max="12" width="11.42578125" style="471" bestFit="1" customWidth="1"/>
    <col min="13" max="14" width="10.85546875" style="471" bestFit="1" customWidth="1"/>
    <col min="15" max="15" width="12.28515625" style="471" bestFit="1" customWidth="1"/>
    <col min="16" max="16" width="10.85546875" style="471" bestFit="1" customWidth="1"/>
    <col min="17" max="17" width="11.42578125" style="471" bestFit="1" customWidth="1"/>
    <col min="18" max="18" width="10.85546875" style="471" bestFit="1" customWidth="1"/>
    <col min="19" max="19" width="10.140625" style="471" bestFit="1" customWidth="1"/>
    <col min="20" max="16384" width="9.140625" style="471"/>
  </cols>
  <sheetData>
    <row r="1" spans="1:19" x14ac:dyDescent="0.2">
      <c r="A1" s="1" t="s">
        <v>1551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3.5" x14ac:dyDescent="0.25">
      <c r="A2" s="651" t="s">
        <v>1517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3"/>
      <c r="O2" s="472"/>
    </row>
    <row r="3" spans="1:19" ht="15.75" x14ac:dyDescent="0.25">
      <c r="A3" s="1080" t="s">
        <v>1215</v>
      </c>
      <c r="B3" s="1080"/>
      <c r="C3" s="1080"/>
      <c r="D3" s="1080"/>
      <c r="E3" s="1080"/>
      <c r="F3" s="1080"/>
      <c r="G3" s="1080"/>
      <c r="H3" s="1080"/>
      <c r="I3" s="1080"/>
      <c r="J3" s="1080"/>
      <c r="K3" s="1080"/>
      <c r="L3" s="1080"/>
      <c r="M3" s="1080"/>
      <c r="N3" s="1080"/>
      <c r="O3" s="474"/>
    </row>
    <row r="4" spans="1:19" ht="15.75" x14ac:dyDescent="0.25">
      <c r="A4" s="1080" t="s">
        <v>1497</v>
      </c>
      <c r="B4" s="1080"/>
      <c r="C4" s="1080"/>
      <c r="D4" s="1080"/>
      <c r="E4" s="1080"/>
      <c r="F4" s="1080"/>
      <c r="G4" s="1080"/>
      <c r="H4" s="1080"/>
      <c r="I4" s="1080"/>
      <c r="J4" s="1080"/>
      <c r="K4" s="1080"/>
      <c r="L4" s="1080"/>
      <c r="M4" s="1080"/>
      <c r="N4" s="1080"/>
      <c r="O4" s="474"/>
    </row>
    <row r="5" spans="1:19" ht="19.5" thickBot="1" x14ac:dyDescent="0.35">
      <c r="A5" s="475"/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6"/>
      <c r="O5" s="476" t="s">
        <v>1261</v>
      </c>
    </row>
    <row r="6" spans="1:19" x14ac:dyDescent="0.2">
      <c r="A6" s="1081" t="s">
        <v>1228</v>
      </c>
      <c r="B6" s="1082"/>
      <c r="C6" s="482" t="s">
        <v>1229</v>
      </c>
      <c r="D6" s="482" t="s">
        <v>1230</v>
      </c>
      <c r="E6" s="482" t="s">
        <v>1231</v>
      </c>
      <c r="F6" s="482" t="s">
        <v>1232</v>
      </c>
      <c r="G6" s="482" t="s">
        <v>1233</v>
      </c>
      <c r="H6" s="482" t="s">
        <v>1234</v>
      </c>
      <c r="I6" s="482" t="s">
        <v>1235</v>
      </c>
      <c r="J6" s="482" t="s">
        <v>1236</v>
      </c>
      <c r="K6" s="482" t="s">
        <v>1237</v>
      </c>
      <c r="L6" s="482" t="s">
        <v>1238</v>
      </c>
      <c r="M6" s="482" t="s">
        <v>1239</v>
      </c>
      <c r="N6" s="482" t="s">
        <v>1240</v>
      </c>
      <c r="O6" s="483" t="s">
        <v>1241</v>
      </c>
      <c r="R6" s="471" t="s">
        <v>1552</v>
      </c>
    </row>
    <row r="7" spans="1:19" x14ac:dyDescent="0.2">
      <c r="A7" s="484" t="s">
        <v>1242</v>
      </c>
      <c r="B7" s="479"/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85"/>
    </row>
    <row r="8" spans="1:19" ht="15.95" customHeight="1" x14ac:dyDescent="0.2">
      <c r="A8" s="486" t="s">
        <v>1243</v>
      </c>
      <c r="B8" s="480" t="s">
        <v>1405</v>
      </c>
      <c r="C8" s="481">
        <v>25336213</v>
      </c>
      <c r="D8" s="481">
        <v>25336213</v>
      </c>
      <c r="E8" s="481">
        <v>25336213</v>
      </c>
      <c r="F8" s="481">
        <v>25336213</v>
      </c>
      <c r="G8" s="481">
        <v>25336213</v>
      </c>
      <c r="H8" s="481">
        <v>25336213</v>
      </c>
      <c r="I8" s="481">
        <v>25336213</v>
      </c>
      <c r="J8" s="481">
        <v>28565651</v>
      </c>
      <c r="K8" s="481">
        <v>70846013</v>
      </c>
      <c r="L8" s="481">
        <v>25336213</v>
      </c>
      <c r="M8" s="481">
        <v>25336213</v>
      </c>
      <c r="N8" s="481">
        <v>30069067</v>
      </c>
      <c r="O8" s="487">
        <f>SUM(C8:N8)</f>
        <v>357506648</v>
      </c>
      <c r="P8" s="478">
        <f>'01 Mérleg'!F10</f>
        <v>304034557</v>
      </c>
      <c r="Q8" s="478">
        <f>P8-O8</f>
        <v>-53472091</v>
      </c>
      <c r="R8" s="478">
        <f>'01 Mérleg'!G10</f>
        <v>357506648</v>
      </c>
      <c r="S8" s="478">
        <f>O8-R8</f>
        <v>0</v>
      </c>
    </row>
    <row r="9" spans="1:19" ht="15.95" customHeight="1" x14ac:dyDescent="0.2">
      <c r="A9" s="488" t="s">
        <v>1244</v>
      </c>
      <c r="B9" s="480" t="s">
        <v>8</v>
      </c>
      <c r="C9" s="481">
        <v>200000</v>
      </c>
      <c r="D9" s="481">
        <v>100000</v>
      </c>
      <c r="E9" s="481">
        <v>240000000</v>
      </c>
      <c r="F9" s="481">
        <v>5000000</v>
      </c>
      <c r="G9" s="481">
        <v>20000000</v>
      </c>
      <c r="H9" s="481">
        <v>5000000</v>
      </c>
      <c r="I9" s="481">
        <v>5000000</v>
      </c>
      <c r="J9" s="481">
        <v>5000000</v>
      </c>
      <c r="K9" s="481">
        <v>338900000</v>
      </c>
      <c r="L9" s="481">
        <v>5000000</v>
      </c>
      <c r="M9" s="481">
        <v>5000000</v>
      </c>
      <c r="N9" s="481">
        <v>198231303</v>
      </c>
      <c r="O9" s="487">
        <f t="shared" ref="O9:O16" si="0">SUM(C9:N9)</f>
        <v>827431303</v>
      </c>
      <c r="P9" s="478">
        <f>'01 Mérleg'!F11</f>
        <v>619200000</v>
      </c>
      <c r="Q9" s="478">
        <f>P9-O9</f>
        <v>-208231303</v>
      </c>
      <c r="R9" s="478">
        <f>'01 Mérleg'!G11</f>
        <v>827431303</v>
      </c>
      <c r="S9" s="478">
        <f t="shared" ref="S9:S31" si="1">O9-R9</f>
        <v>0</v>
      </c>
    </row>
    <row r="10" spans="1:19" ht="15.95" customHeight="1" x14ac:dyDescent="0.2">
      <c r="A10" s="488" t="s">
        <v>1246</v>
      </c>
      <c r="B10" s="480" t="s">
        <v>10</v>
      </c>
      <c r="C10" s="481">
        <v>10121384</v>
      </c>
      <c r="D10" s="481">
        <v>10121384</v>
      </c>
      <c r="E10" s="481">
        <v>10121384</v>
      </c>
      <c r="F10" s="481">
        <v>10121384</v>
      </c>
      <c r="G10" s="481">
        <v>10121384</v>
      </c>
      <c r="H10" s="481">
        <v>10121384</v>
      </c>
      <c r="I10" s="481">
        <v>10121384</v>
      </c>
      <c r="J10" s="481">
        <v>10121384</v>
      </c>
      <c r="K10" s="481">
        <v>10121384</v>
      </c>
      <c r="L10" s="481">
        <v>10121384</v>
      </c>
      <c r="M10" s="481">
        <v>10121384</v>
      </c>
      <c r="N10" s="481">
        <v>10121379</v>
      </c>
      <c r="O10" s="487">
        <f t="shared" si="0"/>
        <v>121456603</v>
      </c>
      <c r="P10" s="478">
        <f>'01 Mérleg'!F12</f>
        <v>162169889</v>
      </c>
      <c r="Q10" s="478">
        <f t="shared" ref="Q10:Q18" si="2">P10-O10</f>
        <v>40713286</v>
      </c>
      <c r="R10" s="478">
        <f>'01 Mérleg'!G12</f>
        <v>121456603</v>
      </c>
      <c r="S10" s="478">
        <f t="shared" si="1"/>
        <v>0</v>
      </c>
    </row>
    <row r="11" spans="1:19" ht="15.95" customHeight="1" x14ac:dyDescent="0.2">
      <c r="A11" s="486" t="s">
        <v>1247</v>
      </c>
      <c r="B11" s="480" t="s">
        <v>12</v>
      </c>
      <c r="C11" s="481">
        <v>0</v>
      </c>
      <c r="D11" s="481">
        <v>0</v>
      </c>
      <c r="E11" s="481">
        <v>0</v>
      </c>
      <c r="F11" s="481">
        <v>0</v>
      </c>
      <c r="G11" s="481">
        <v>0</v>
      </c>
      <c r="H11" s="481">
        <v>0</v>
      </c>
      <c r="I11" s="481">
        <v>0</v>
      </c>
      <c r="J11" s="481">
        <v>0</v>
      </c>
      <c r="K11" s="481">
        <v>0</v>
      </c>
      <c r="L11" s="481">
        <v>97104</v>
      </c>
      <c r="M11" s="481">
        <v>0</v>
      </c>
      <c r="N11" s="481">
        <v>0</v>
      </c>
      <c r="O11" s="487">
        <f t="shared" si="0"/>
        <v>97104</v>
      </c>
      <c r="P11" s="478">
        <f>'01 Mérleg'!F13</f>
        <v>0</v>
      </c>
      <c r="Q11" s="478">
        <f t="shared" si="2"/>
        <v>-97104</v>
      </c>
      <c r="R11" s="478">
        <f>'01 Mérleg'!G13</f>
        <v>97104</v>
      </c>
      <c r="S11" s="478">
        <f t="shared" si="1"/>
        <v>0</v>
      </c>
    </row>
    <row r="12" spans="1:19" ht="15.95" customHeight="1" x14ac:dyDescent="0.2">
      <c r="A12" s="488" t="s">
        <v>1248</v>
      </c>
      <c r="B12" s="480" t="s">
        <v>1404</v>
      </c>
      <c r="C12" s="481">
        <v>0</v>
      </c>
      <c r="D12" s="481">
        <v>0</v>
      </c>
      <c r="E12" s="481">
        <v>27717000</v>
      </c>
      <c r="F12" s="481">
        <v>0</v>
      </c>
      <c r="G12" s="481">
        <v>0</v>
      </c>
      <c r="H12" s="481">
        <v>6327852</v>
      </c>
      <c r="I12" s="481">
        <v>0</v>
      </c>
      <c r="J12" s="481">
        <v>29992144</v>
      </c>
      <c r="K12" s="481">
        <v>0</v>
      </c>
      <c r="L12" s="481">
        <v>0</v>
      </c>
      <c r="M12" s="481">
        <v>0</v>
      </c>
      <c r="N12" s="481">
        <v>11122095</v>
      </c>
      <c r="O12" s="487">
        <f t="shared" si="0"/>
        <v>75159091</v>
      </c>
      <c r="P12" s="478">
        <f>'01 Mérleg'!F17</f>
        <v>27717000</v>
      </c>
      <c r="Q12" s="478">
        <f t="shared" si="2"/>
        <v>-47442091</v>
      </c>
      <c r="R12" s="478">
        <f>'01 Mérleg'!G17</f>
        <v>75159091</v>
      </c>
      <c r="S12" s="478">
        <f t="shared" si="1"/>
        <v>0</v>
      </c>
    </row>
    <row r="13" spans="1:19" ht="15.95" customHeight="1" x14ac:dyDescent="0.2">
      <c r="A13" s="488" t="s">
        <v>1249</v>
      </c>
      <c r="B13" s="480" t="s">
        <v>20</v>
      </c>
      <c r="C13" s="481">
        <v>0</v>
      </c>
      <c r="D13" s="481">
        <v>9842520</v>
      </c>
      <c r="E13" s="481">
        <v>0</v>
      </c>
      <c r="F13" s="481">
        <v>7480165</v>
      </c>
      <c r="G13" s="481">
        <v>0</v>
      </c>
      <c r="H13" s="481">
        <v>0</v>
      </c>
      <c r="I13" s="481">
        <v>0</v>
      </c>
      <c r="J13" s="481">
        <v>0</v>
      </c>
      <c r="K13" s="481">
        <v>0</v>
      </c>
      <c r="L13" s="481">
        <v>0</v>
      </c>
      <c r="M13" s="481">
        <v>0</v>
      </c>
      <c r="N13" s="481">
        <v>2001142</v>
      </c>
      <c r="O13" s="487">
        <f t="shared" si="0"/>
        <v>19323827</v>
      </c>
      <c r="P13" s="478">
        <f>'01 Mérleg'!F18</f>
        <v>0</v>
      </c>
      <c r="Q13" s="478">
        <f t="shared" si="2"/>
        <v>-19323827</v>
      </c>
      <c r="R13" s="478">
        <f>'01 Mérleg'!G18</f>
        <v>19323827</v>
      </c>
      <c r="S13" s="478">
        <f t="shared" si="1"/>
        <v>0</v>
      </c>
    </row>
    <row r="14" spans="1:19" ht="15.95" customHeight="1" x14ac:dyDescent="0.2">
      <c r="A14" s="486" t="s">
        <v>1250</v>
      </c>
      <c r="B14" s="480" t="s">
        <v>22</v>
      </c>
      <c r="C14" s="481">
        <v>0</v>
      </c>
      <c r="D14" s="481">
        <v>0</v>
      </c>
      <c r="E14" s="481">
        <v>0</v>
      </c>
      <c r="F14" s="481">
        <v>0</v>
      </c>
      <c r="G14" s="481">
        <v>0</v>
      </c>
      <c r="H14" s="481">
        <v>0</v>
      </c>
      <c r="I14" s="481">
        <v>0</v>
      </c>
      <c r="J14" s="481">
        <v>2000000</v>
      </c>
      <c r="K14" s="481">
        <v>0</v>
      </c>
      <c r="L14" s="481">
        <v>0</v>
      </c>
      <c r="M14" s="481">
        <v>0</v>
      </c>
      <c r="N14" s="481">
        <v>0</v>
      </c>
      <c r="O14" s="487">
        <f t="shared" si="0"/>
        <v>2000000</v>
      </c>
      <c r="P14" s="478">
        <f>'01 Mérleg'!F19</f>
        <v>0</v>
      </c>
      <c r="Q14" s="478">
        <f t="shared" si="2"/>
        <v>-2000000</v>
      </c>
      <c r="R14" s="478">
        <f>'01 Mérleg'!G19</f>
        <v>2000000</v>
      </c>
      <c r="S14" s="478">
        <f t="shared" si="1"/>
        <v>0</v>
      </c>
    </row>
    <row r="15" spans="1:19" ht="15.95" customHeight="1" x14ac:dyDescent="0.2">
      <c r="A15" s="488" t="s">
        <v>1251</v>
      </c>
      <c r="B15" s="676" t="s">
        <v>31</v>
      </c>
      <c r="C15" s="481">
        <v>621116401</v>
      </c>
      <c r="D15" s="481">
        <v>0</v>
      </c>
      <c r="E15" s="481">
        <v>12887950</v>
      </c>
      <c r="F15" s="481">
        <v>0</v>
      </c>
      <c r="G15" s="481">
        <v>0</v>
      </c>
      <c r="H15" s="481">
        <v>0</v>
      </c>
      <c r="I15" s="481">
        <v>0</v>
      </c>
      <c r="J15" s="481">
        <v>0</v>
      </c>
      <c r="K15" s="481">
        <v>0</v>
      </c>
      <c r="L15" s="481">
        <v>0</v>
      </c>
      <c r="M15" s="481">
        <v>0</v>
      </c>
      <c r="N15" s="481">
        <v>0</v>
      </c>
      <c r="O15" s="487">
        <f t="shared" si="0"/>
        <v>634004351</v>
      </c>
      <c r="P15" s="478">
        <f>'01 Mérleg'!F24</f>
        <v>621116401</v>
      </c>
      <c r="Q15" s="478">
        <f t="shared" si="2"/>
        <v>-12887950</v>
      </c>
      <c r="R15" s="478">
        <f>'01 Mérleg'!G24</f>
        <v>634004351</v>
      </c>
      <c r="S15" s="478">
        <f t="shared" si="1"/>
        <v>0</v>
      </c>
    </row>
    <row r="16" spans="1:19" ht="15.95" customHeight="1" x14ac:dyDescent="0.2">
      <c r="A16" s="488" t="s">
        <v>1406</v>
      </c>
      <c r="B16" s="676" t="s">
        <v>1396</v>
      </c>
      <c r="C16" s="481">
        <v>0</v>
      </c>
      <c r="D16" s="481">
        <v>0</v>
      </c>
      <c r="E16" s="481">
        <v>0</v>
      </c>
      <c r="F16" s="481">
        <v>0</v>
      </c>
      <c r="G16" s="481">
        <v>0</v>
      </c>
      <c r="H16" s="481">
        <v>0</v>
      </c>
      <c r="I16" s="481">
        <v>0</v>
      </c>
      <c r="J16" s="481">
        <v>300000000</v>
      </c>
      <c r="K16" s="481">
        <v>0</v>
      </c>
      <c r="L16" s="481">
        <v>0</v>
      </c>
      <c r="M16" s="481">
        <v>0</v>
      </c>
      <c r="N16" s="481">
        <v>0</v>
      </c>
      <c r="O16" s="487">
        <f t="shared" si="0"/>
        <v>300000000</v>
      </c>
      <c r="P16" s="478">
        <f>'01 Mérleg'!F25</f>
        <v>300000000</v>
      </c>
      <c r="Q16" s="478">
        <f t="shared" si="2"/>
        <v>0</v>
      </c>
      <c r="R16" s="478">
        <f>'01 Mérleg'!G25</f>
        <v>300000000</v>
      </c>
      <c r="S16" s="478">
        <f t="shared" si="1"/>
        <v>0</v>
      </c>
    </row>
    <row r="17" spans="1:19" ht="15.95" customHeight="1" x14ac:dyDescent="0.2">
      <c r="A17" s="486" t="s">
        <v>1407</v>
      </c>
      <c r="B17" s="676" t="s">
        <v>1397</v>
      </c>
      <c r="C17" s="481">
        <v>47173791</v>
      </c>
      <c r="D17" s="481">
        <v>47173791</v>
      </c>
      <c r="E17" s="481">
        <v>47173791</v>
      </c>
      <c r="F17" s="481">
        <v>47173791</v>
      </c>
      <c r="G17" s="481">
        <v>47173791</v>
      </c>
      <c r="H17" s="481">
        <v>47173791</v>
      </c>
      <c r="I17" s="481">
        <v>47173791</v>
      </c>
      <c r="J17" s="481">
        <v>47173791</v>
      </c>
      <c r="K17" s="481">
        <v>47173791</v>
      </c>
      <c r="L17" s="481">
        <v>47173791</v>
      </c>
      <c r="M17" s="481">
        <v>47173791</v>
      </c>
      <c r="N17" s="481">
        <v>47173790</v>
      </c>
      <c r="O17" s="487">
        <f>SUM(C17:N17)</f>
        <v>566085491</v>
      </c>
      <c r="P17" s="478">
        <f>'01 Mérleg'!F26</f>
        <v>583256241</v>
      </c>
      <c r="Q17" s="478">
        <f t="shared" si="2"/>
        <v>17170750</v>
      </c>
      <c r="R17" s="478">
        <f>'01 Mérleg'!G26</f>
        <v>566085491</v>
      </c>
      <c r="S17" s="478">
        <f t="shared" si="1"/>
        <v>0</v>
      </c>
    </row>
    <row r="18" spans="1:19" ht="15.95" customHeight="1" thickBot="1" x14ac:dyDescent="0.25">
      <c r="A18" s="497"/>
      <c r="B18" s="498" t="s">
        <v>1408</v>
      </c>
      <c r="C18" s="499">
        <f>SUM(C8:C17)</f>
        <v>703947789</v>
      </c>
      <c r="D18" s="499">
        <f t="shared" ref="D18:N18" si="3">SUM(D8:D17)</f>
        <v>92573908</v>
      </c>
      <c r="E18" s="499">
        <f t="shared" si="3"/>
        <v>363236338</v>
      </c>
      <c r="F18" s="499">
        <f t="shared" si="3"/>
        <v>95111553</v>
      </c>
      <c r="G18" s="499">
        <f t="shared" si="3"/>
        <v>102631388</v>
      </c>
      <c r="H18" s="499">
        <f t="shared" si="3"/>
        <v>93959240</v>
      </c>
      <c r="I18" s="499">
        <f t="shared" si="3"/>
        <v>87631388</v>
      </c>
      <c r="J18" s="499">
        <f t="shared" si="3"/>
        <v>422852970</v>
      </c>
      <c r="K18" s="499">
        <f t="shared" si="3"/>
        <v>467041188</v>
      </c>
      <c r="L18" s="499">
        <f t="shared" si="3"/>
        <v>87728492</v>
      </c>
      <c r="M18" s="499">
        <f t="shared" si="3"/>
        <v>87631388</v>
      </c>
      <c r="N18" s="499">
        <f t="shared" si="3"/>
        <v>298718776</v>
      </c>
      <c r="O18" s="500">
        <f>SUM(C18:N18)</f>
        <v>2903064418</v>
      </c>
      <c r="P18" s="478">
        <f>SUM(P8:P17)</f>
        <v>2617494088</v>
      </c>
      <c r="Q18" s="478">
        <f t="shared" si="2"/>
        <v>-285570330</v>
      </c>
      <c r="R18" s="478">
        <f>SUM(R8:R17)</f>
        <v>2903064418</v>
      </c>
      <c r="S18" s="478">
        <f t="shared" si="1"/>
        <v>0</v>
      </c>
    </row>
    <row r="19" spans="1:19" ht="15.95" customHeight="1" x14ac:dyDescent="0.2">
      <c r="A19" s="484" t="s">
        <v>1252</v>
      </c>
      <c r="B19" s="479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7"/>
      <c r="R19" s="478"/>
      <c r="S19" s="478">
        <f t="shared" si="1"/>
        <v>0</v>
      </c>
    </row>
    <row r="20" spans="1:19" ht="15.95" customHeight="1" x14ac:dyDescent="0.2">
      <c r="A20" s="492" t="s">
        <v>1243</v>
      </c>
      <c r="B20" s="489" t="s">
        <v>5</v>
      </c>
      <c r="C20" s="481">
        <f>P20/12</f>
        <v>34007150.416666664</v>
      </c>
      <c r="D20" s="481">
        <v>34007150</v>
      </c>
      <c r="E20" s="481">
        <v>34007150</v>
      </c>
      <c r="F20" s="481">
        <v>34007150</v>
      </c>
      <c r="G20" s="481">
        <v>34007150</v>
      </c>
      <c r="H20" s="481">
        <v>34007150</v>
      </c>
      <c r="I20" s="481">
        <v>52707168</v>
      </c>
      <c r="J20" s="481">
        <v>34007150</v>
      </c>
      <c r="K20" s="481">
        <v>34007150</v>
      </c>
      <c r="L20" s="481">
        <v>34007150</v>
      </c>
      <c r="M20" s="481">
        <v>34007150</v>
      </c>
      <c r="N20" s="481">
        <v>34007155</v>
      </c>
      <c r="O20" s="487">
        <f t="shared" ref="O20:O30" si="4">SUM(C20:N20)</f>
        <v>426785823.41666663</v>
      </c>
      <c r="P20" s="478">
        <f>'01 Mérleg'!B10</f>
        <v>408085805</v>
      </c>
      <c r="Q20" s="478">
        <f>P20-O20</f>
        <v>-18700018.416666627</v>
      </c>
      <c r="R20" s="478">
        <f>'01 Mérleg'!C10</f>
        <v>426785823</v>
      </c>
      <c r="S20" s="478">
        <f t="shared" si="1"/>
        <v>0.41666662693023682</v>
      </c>
    </row>
    <row r="21" spans="1:19" ht="15.95" customHeight="1" x14ac:dyDescent="0.2">
      <c r="A21" s="492" t="s">
        <v>1244</v>
      </c>
      <c r="B21" s="489" t="s">
        <v>1409</v>
      </c>
      <c r="C21" s="481">
        <f>P21/12</f>
        <v>7137212.666666667</v>
      </c>
      <c r="D21" s="481">
        <v>7137213</v>
      </c>
      <c r="E21" s="481">
        <v>7137213</v>
      </c>
      <c r="F21" s="481">
        <v>7137213</v>
      </c>
      <c r="G21" s="481">
        <v>7137213</v>
      </c>
      <c r="H21" s="481">
        <v>7137213</v>
      </c>
      <c r="I21" s="481">
        <v>9256711</v>
      </c>
      <c r="J21" s="481">
        <v>7137213</v>
      </c>
      <c r="K21" s="481">
        <v>7137213</v>
      </c>
      <c r="L21" s="481">
        <v>7137213</v>
      </c>
      <c r="M21" s="481">
        <v>7137213</v>
      </c>
      <c r="N21" s="481">
        <v>7137209</v>
      </c>
      <c r="O21" s="487">
        <f t="shared" si="4"/>
        <v>87766049.666666672</v>
      </c>
      <c r="P21" s="478">
        <f>'01 Mérleg'!B11</f>
        <v>85646552</v>
      </c>
      <c r="Q21" s="478">
        <f t="shared" ref="Q21:Q30" si="5">P21-O21</f>
        <v>-2119497.6666666716</v>
      </c>
      <c r="R21" s="478">
        <f>'01 Mérleg'!C11</f>
        <v>87766050</v>
      </c>
      <c r="S21" s="478">
        <f t="shared" si="1"/>
        <v>-0.3333333283662796</v>
      </c>
    </row>
    <row r="22" spans="1:19" ht="15.95" customHeight="1" x14ac:dyDescent="0.2">
      <c r="A22" s="492" t="s">
        <v>1246</v>
      </c>
      <c r="B22" s="489" t="s">
        <v>9</v>
      </c>
      <c r="C22" s="481">
        <v>34378327</v>
      </c>
      <c r="D22" s="481">
        <v>34378327</v>
      </c>
      <c r="E22" s="481">
        <v>34378327</v>
      </c>
      <c r="F22" s="481">
        <v>34378327</v>
      </c>
      <c r="G22" s="481">
        <v>34378327</v>
      </c>
      <c r="H22" s="481">
        <v>34378327</v>
      </c>
      <c r="I22" s="481">
        <v>34378327</v>
      </c>
      <c r="J22" s="481">
        <v>34378327</v>
      </c>
      <c r="K22" s="481">
        <v>34378327</v>
      </c>
      <c r="L22" s="481">
        <v>34378327</v>
      </c>
      <c r="M22" s="481">
        <v>34378327</v>
      </c>
      <c r="N22" s="481">
        <v>34378325</v>
      </c>
      <c r="O22" s="487">
        <f t="shared" si="4"/>
        <v>412539922</v>
      </c>
      <c r="P22" s="478">
        <f>'01 Mérleg'!B12</f>
        <v>391131133</v>
      </c>
      <c r="Q22" s="478">
        <f t="shared" si="5"/>
        <v>-21408789</v>
      </c>
      <c r="R22" s="478">
        <f>'01 Mérleg'!C12</f>
        <v>412539922</v>
      </c>
      <c r="S22" s="478">
        <f t="shared" si="1"/>
        <v>0</v>
      </c>
    </row>
    <row r="23" spans="1:19" ht="15.95" customHeight="1" x14ac:dyDescent="0.2">
      <c r="A23" s="492" t="s">
        <v>1247</v>
      </c>
      <c r="B23" s="489" t="s">
        <v>11</v>
      </c>
      <c r="C23" s="481">
        <f>P23/12</f>
        <v>1011166.6666666666</v>
      </c>
      <c r="D23" s="481">
        <v>1011167</v>
      </c>
      <c r="E23" s="481">
        <v>1011167</v>
      </c>
      <c r="F23" s="481">
        <v>1011167</v>
      </c>
      <c r="G23" s="481">
        <v>1011167</v>
      </c>
      <c r="H23" s="481">
        <v>1011167</v>
      </c>
      <c r="I23" s="481">
        <v>1011167</v>
      </c>
      <c r="J23" s="481">
        <v>1011167</v>
      </c>
      <c r="K23" s="481">
        <v>1011167</v>
      </c>
      <c r="L23" s="481">
        <v>1011167</v>
      </c>
      <c r="M23" s="481">
        <v>1011167</v>
      </c>
      <c r="N23" s="481">
        <v>1402663</v>
      </c>
      <c r="O23" s="487">
        <f t="shared" si="4"/>
        <v>12525499.666666666</v>
      </c>
      <c r="P23" s="478">
        <f>'01 Mérleg'!B13</f>
        <v>12134000</v>
      </c>
      <c r="Q23" s="478">
        <f t="shared" si="5"/>
        <v>-391499.66666666605</v>
      </c>
      <c r="R23" s="478">
        <f>'01 Mérleg'!C13</f>
        <v>12525500</v>
      </c>
      <c r="S23" s="478">
        <f t="shared" si="1"/>
        <v>-0.33333333395421505</v>
      </c>
    </row>
    <row r="24" spans="1:19" ht="15.95" customHeight="1" x14ac:dyDescent="0.2">
      <c r="A24" s="492" t="s">
        <v>1248</v>
      </c>
      <c r="B24" s="489" t="s">
        <v>13</v>
      </c>
      <c r="C24" s="481">
        <v>62248520</v>
      </c>
      <c r="D24" s="481">
        <v>62248520</v>
      </c>
      <c r="E24" s="481">
        <v>62248520</v>
      </c>
      <c r="F24" s="481">
        <v>62248520</v>
      </c>
      <c r="G24" s="481">
        <v>62248520</v>
      </c>
      <c r="H24" s="481">
        <v>62248520</v>
      </c>
      <c r="I24" s="481">
        <v>62248520</v>
      </c>
      <c r="J24" s="481">
        <v>62248520</v>
      </c>
      <c r="K24" s="481">
        <v>62248520</v>
      </c>
      <c r="L24" s="481">
        <v>62248520</v>
      </c>
      <c r="M24" s="481">
        <v>62248520</v>
      </c>
      <c r="N24" s="481">
        <v>62248523</v>
      </c>
      <c r="O24" s="487">
        <f t="shared" si="4"/>
        <v>746982243</v>
      </c>
      <c r="P24" s="478">
        <f>'01 Mérleg'!B14</f>
        <v>589230419</v>
      </c>
      <c r="Q24" s="478">
        <f t="shared" si="5"/>
        <v>-157751824</v>
      </c>
      <c r="R24" s="478">
        <f>'01 Mérleg'!C14</f>
        <v>746982243</v>
      </c>
      <c r="S24" s="478">
        <f t="shared" si="1"/>
        <v>0</v>
      </c>
    </row>
    <row r="25" spans="1:19" ht="15.95" customHeight="1" x14ac:dyDescent="0.2">
      <c r="A25" s="492" t="s">
        <v>1249</v>
      </c>
      <c r="B25" s="489" t="s">
        <v>17</v>
      </c>
      <c r="C25" s="481">
        <v>1179995</v>
      </c>
      <c r="D25" s="481">
        <v>8096893</v>
      </c>
      <c r="E25" s="481">
        <v>3389630</v>
      </c>
      <c r="F25" s="481">
        <v>27000000</v>
      </c>
      <c r="G25" s="481">
        <v>19424225</v>
      </c>
      <c r="H25" s="481">
        <v>28858000</v>
      </c>
      <c r="I25" s="481">
        <v>6178366</v>
      </c>
      <c r="J25" s="481">
        <v>30000000</v>
      </c>
      <c r="K25" s="481">
        <v>30000000</v>
      </c>
      <c r="L25" s="481">
        <v>30000000</v>
      </c>
      <c r="M25" s="481">
        <v>100000000</v>
      </c>
      <c r="N25" s="481">
        <v>61827813</v>
      </c>
      <c r="O25" s="487">
        <f>SUM(C25:N25)</f>
        <v>345954922</v>
      </c>
      <c r="P25" s="478">
        <f>'01 Mérleg'!B17</f>
        <v>249441841</v>
      </c>
      <c r="Q25" s="478">
        <f t="shared" si="5"/>
        <v>-96513081</v>
      </c>
      <c r="R25" s="478">
        <f>'01 Mérleg'!C17</f>
        <v>345954922</v>
      </c>
      <c r="S25" s="478">
        <f t="shared" si="1"/>
        <v>0</v>
      </c>
    </row>
    <row r="26" spans="1:19" ht="15.95" customHeight="1" x14ac:dyDescent="0.2">
      <c r="A26" s="492" t="s">
        <v>1250</v>
      </c>
      <c r="B26" s="489" t="s">
        <v>19</v>
      </c>
      <c r="C26" s="481">
        <v>6614077</v>
      </c>
      <c r="D26" s="481">
        <v>12974462</v>
      </c>
      <c r="E26" s="481">
        <v>14806536</v>
      </c>
      <c r="F26" s="481">
        <v>1538668</v>
      </c>
      <c r="G26" s="481">
        <v>9635166</v>
      </c>
      <c r="H26" s="481">
        <v>10655465</v>
      </c>
      <c r="I26" s="481">
        <v>30320982</v>
      </c>
      <c r="J26" s="481">
        <v>6000000</v>
      </c>
      <c r="K26" s="481">
        <v>23500000</v>
      </c>
      <c r="L26" s="481">
        <v>38935737</v>
      </c>
      <c r="M26" s="481">
        <v>93171901</v>
      </c>
      <c r="N26" s="481">
        <v>45676086</v>
      </c>
      <c r="O26" s="487">
        <f>SUM(C26:N26)</f>
        <v>293829080</v>
      </c>
      <c r="P26" s="478">
        <f>'01 Mérleg'!B18</f>
        <v>289766761</v>
      </c>
      <c r="Q26" s="478">
        <f t="shared" si="5"/>
        <v>-4062319</v>
      </c>
      <c r="R26" s="478">
        <f>'01 Mérleg'!C18</f>
        <v>293829080</v>
      </c>
      <c r="S26" s="478">
        <f t="shared" si="1"/>
        <v>0</v>
      </c>
    </row>
    <row r="27" spans="1:19" ht="15.95" customHeight="1" x14ac:dyDescent="0.2">
      <c r="A27" s="492" t="s">
        <v>1251</v>
      </c>
      <c r="B27" s="489" t="s">
        <v>21</v>
      </c>
      <c r="C27" s="481">
        <v>0</v>
      </c>
      <c r="D27" s="481">
        <v>0</v>
      </c>
      <c r="E27" s="481">
        <v>0</v>
      </c>
      <c r="F27" s="481">
        <v>0</v>
      </c>
      <c r="G27" s="481">
        <v>7000000</v>
      </c>
      <c r="H27" s="481">
        <v>0</v>
      </c>
      <c r="I27" s="481">
        <v>1500000</v>
      </c>
      <c r="J27" s="481">
        <v>0</v>
      </c>
      <c r="K27" s="481">
        <v>0</v>
      </c>
      <c r="L27" s="481">
        <v>0</v>
      </c>
      <c r="M27" s="481">
        <v>0</v>
      </c>
      <c r="N27" s="481">
        <v>2000000</v>
      </c>
      <c r="O27" s="487">
        <f t="shared" si="4"/>
        <v>10500000</v>
      </c>
      <c r="P27" s="478">
        <f>'01 Mérleg'!B19</f>
        <v>0</v>
      </c>
      <c r="Q27" s="478">
        <f t="shared" si="5"/>
        <v>-10500000</v>
      </c>
      <c r="R27" s="478">
        <f>'01 Mérleg'!C19</f>
        <v>10500000</v>
      </c>
      <c r="S27" s="478">
        <f t="shared" si="1"/>
        <v>0</v>
      </c>
    </row>
    <row r="28" spans="1:19" ht="15.95" customHeight="1" x14ac:dyDescent="0.2">
      <c r="A28" s="492" t="s">
        <v>1406</v>
      </c>
      <c r="B28" s="489" t="s">
        <v>1410</v>
      </c>
      <c r="C28" s="481">
        <v>47173791</v>
      </c>
      <c r="D28" s="481">
        <v>47173791</v>
      </c>
      <c r="E28" s="481">
        <v>47173791</v>
      </c>
      <c r="F28" s="481">
        <v>47173791</v>
      </c>
      <c r="G28" s="481">
        <v>47173791</v>
      </c>
      <c r="H28" s="481">
        <v>47173791</v>
      </c>
      <c r="I28" s="481">
        <v>47173791</v>
      </c>
      <c r="J28" s="481">
        <v>47173791</v>
      </c>
      <c r="K28" s="481">
        <v>47173791</v>
      </c>
      <c r="L28" s="481">
        <v>47173791</v>
      </c>
      <c r="M28" s="481">
        <v>47173791</v>
      </c>
      <c r="N28" s="481">
        <v>47173790</v>
      </c>
      <c r="O28" s="487">
        <f>SUM(C28:N28)</f>
        <v>566085491</v>
      </c>
      <c r="P28" s="478">
        <f>'01 Mérleg'!B24</f>
        <v>583256241</v>
      </c>
      <c r="Q28" s="478">
        <f t="shared" si="5"/>
        <v>17170750</v>
      </c>
      <c r="R28" s="478">
        <f>'01 Mérleg'!C24</f>
        <v>566085491</v>
      </c>
      <c r="S28" s="478">
        <f t="shared" si="1"/>
        <v>0</v>
      </c>
    </row>
    <row r="29" spans="1:19" ht="15.95" customHeight="1" x14ac:dyDescent="0.2">
      <c r="A29" s="492" t="s">
        <v>1407</v>
      </c>
      <c r="B29" s="489" t="s">
        <v>1411</v>
      </c>
      <c r="C29" s="481">
        <v>8801336</v>
      </c>
      <c r="D29" s="481">
        <v>0</v>
      </c>
      <c r="E29" s="481">
        <v>0</v>
      </c>
      <c r="F29" s="481">
        <v>0</v>
      </c>
      <c r="G29" s="481">
        <v>0</v>
      </c>
      <c r="H29" s="481">
        <v>0</v>
      </c>
      <c r="I29" s="481">
        <v>0</v>
      </c>
      <c r="J29" s="481">
        <v>0</v>
      </c>
      <c r="K29" s="481">
        <v>0</v>
      </c>
      <c r="L29" s="481">
        <v>0</v>
      </c>
      <c r="M29" s="481">
        <v>0</v>
      </c>
      <c r="N29" s="481">
        <v>0</v>
      </c>
      <c r="O29" s="487">
        <f>SUM(C29:N29)</f>
        <v>8801336</v>
      </c>
      <c r="P29" s="478">
        <f>'01 Mérleg'!B25</f>
        <v>8801336</v>
      </c>
      <c r="Q29" s="478">
        <f t="shared" si="5"/>
        <v>0</v>
      </c>
      <c r="R29" s="478">
        <f>'01 Mérleg'!C25</f>
        <v>8801336</v>
      </c>
      <c r="S29" s="478">
        <f t="shared" si="1"/>
        <v>0</v>
      </c>
    </row>
    <row r="30" spans="1:19" ht="15.95" customHeight="1" x14ac:dyDescent="0.2">
      <c r="A30" s="492" t="s">
        <v>1412</v>
      </c>
      <c r="B30" s="489" t="s">
        <v>1395</v>
      </c>
      <c r="C30" s="490">
        <v>0</v>
      </c>
      <c r="D30" s="490">
        <v>0</v>
      </c>
      <c r="E30" s="490">
        <v>0</v>
      </c>
      <c r="F30" s="490">
        <v>0</v>
      </c>
      <c r="G30" s="490">
        <v>0</v>
      </c>
      <c r="H30" s="481">
        <v>0</v>
      </c>
      <c r="I30" s="481">
        <v>0</v>
      </c>
      <c r="J30" s="481">
        <v>0</v>
      </c>
      <c r="K30" s="481">
        <v>0</v>
      </c>
      <c r="L30" s="481">
        <v>0</v>
      </c>
      <c r="M30" s="481">
        <v>0</v>
      </c>
      <c r="N30" s="481">
        <v>0</v>
      </c>
      <c r="O30" s="487">
        <f t="shared" si="4"/>
        <v>0</v>
      </c>
      <c r="P30" s="478">
        <f>'01 Mérleg'!B26</f>
        <v>0</v>
      </c>
      <c r="Q30" s="478">
        <f t="shared" si="5"/>
        <v>0</v>
      </c>
      <c r="R30" s="478">
        <f>'01 Mérleg'!C26</f>
        <v>0</v>
      </c>
      <c r="S30" s="478">
        <f t="shared" si="1"/>
        <v>0</v>
      </c>
    </row>
    <row r="31" spans="1:19" ht="15.95" customHeight="1" thickBot="1" x14ac:dyDescent="0.25">
      <c r="A31" s="497"/>
      <c r="B31" s="498" t="s">
        <v>1413</v>
      </c>
      <c r="C31" s="499">
        <f>SUM(C20:C30)</f>
        <v>202551575.75</v>
      </c>
      <c r="D31" s="499">
        <f t="shared" ref="D31:N31" si="6">SUM(D20:D30)</f>
        <v>207027523</v>
      </c>
      <c r="E31" s="499">
        <f t="shared" si="6"/>
        <v>204152334</v>
      </c>
      <c r="F31" s="499">
        <f t="shared" si="6"/>
        <v>214494836</v>
      </c>
      <c r="G31" s="499">
        <f t="shared" si="6"/>
        <v>222015559</v>
      </c>
      <c r="H31" s="499">
        <f t="shared" si="6"/>
        <v>225469633</v>
      </c>
      <c r="I31" s="499">
        <f t="shared" si="6"/>
        <v>244775032</v>
      </c>
      <c r="J31" s="499">
        <f t="shared" si="6"/>
        <v>221956168</v>
      </c>
      <c r="K31" s="499">
        <f t="shared" si="6"/>
        <v>239456168</v>
      </c>
      <c r="L31" s="499">
        <f t="shared" si="6"/>
        <v>254891905</v>
      </c>
      <c r="M31" s="499">
        <f t="shared" si="6"/>
        <v>379128069</v>
      </c>
      <c r="N31" s="499">
        <f t="shared" si="6"/>
        <v>295851564</v>
      </c>
      <c r="O31" s="500">
        <f>SUM(C31:N31)</f>
        <v>2911770366.75</v>
      </c>
      <c r="P31" s="478">
        <f>SUM(P20:P30)</f>
        <v>2617494088</v>
      </c>
      <c r="Q31" s="478">
        <f>P31-O31</f>
        <v>-294276278.75</v>
      </c>
      <c r="R31" s="478">
        <f>SUM(R20:R30)</f>
        <v>2911770367</v>
      </c>
      <c r="S31" s="478">
        <f t="shared" si="1"/>
        <v>-0.25</v>
      </c>
    </row>
    <row r="32" spans="1:19" ht="13.5" thickBot="1" x14ac:dyDescent="0.25">
      <c r="A32" s="493"/>
      <c r="B32" s="494"/>
      <c r="C32" s="491"/>
      <c r="D32" s="491"/>
      <c r="E32" s="491"/>
      <c r="F32" s="491"/>
      <c r="G32" s="491"/>
      <c r="H32" s="491"/>
      <c r="I32" s="491"/>
      <c r="J32" s="491"/>
      <c r="K32" s="491"/>
      <c r="L32" s="491"/>
      <c r="M32" s="491"/>
      <c r="N32" s="491"/>
      <c r="O32" s="491"/>
      <c r="P32" s="478"/>
      <c r="Q32" s="478"/>
    </row>
    <row r="33" spans="1:15" ht="14.25" x14ac:dyDescent="0.2">
      <c r="A33" s="1078" t="s">
        <v>1416</v>
      </c>
      <c r="B33" s="1079"/>
      <c r="C33" s="501" t="s">
        <v>1229</v>
      </c>
      <c r="D33" s="501" t="s">
        <v>1230</v>
      </c>
      <c r="E33" s="501" t="s">
        <v>1231</v>
      </c>
      <c r="F33" s="501" t="s">
        <v>1232</v>
      </c>
      <c r="G33" s="501" t="s">
        <v>1233</v>
      </c>
      <c r="H33" s="501" t="s">
        <v>1234</v>
      </c>
      <c r="I33" s="501" t="s">
        <v>1235</v>
      </c>
      <c r="J33" s="501" t="s">
        <v>1236</v>
      </c>
      <c r="K33" s="501" t="s">
        <v>1237</v>
      </c>
      <c r="L33" s="501" t="s">
        <v>1238</v>
      </c>
      <c r="M33" s="501" t="s">
        <v>1239</v>
      </c>
      <c r="N33" s="502" t="s">
        <v>1240</v>
      </c>
      <c r="O33" s="477"/>
    </row>
    <row r="34" spans="1:15" ht="16.5" customHeight="1" x14ac:dyDescent="0.2">
      <c r="A34" s="503"/>
      <c r="B34" s="479" t="s">
        <v>1415</v>
      </c>
      <c r="C34" s="481">
        <f>SUM(C18-C31)</f>
        <v>501396213.25</v>
      </c>
      <c r="D34" s="481">
        <f t="shared" ref="D34:N34" si="7">SUM(D18-D31)</f>
        <v>-114453615</v>
      </c>
      <c r="E34" s="481">
        <f t="shared" si="7"/>
        <v>159084004</v>
      </c>
      <c r="F34" s="481">
        <f t="shared" si="7"/>
        <v>-119383283</v>
      </c>
      <c r="G34" s="481">
        <f t="shared" si="7"/>
        <v>-119384171</v>
      </c>
      <c r="H34" s="481">
        <f t="shared" si="7"/>
        <v>-131510393</v>
      </c>
      <c r="I34" s="481">
        <f t="shared" si="7"/>
        <v>-157143644</v>
      </c>
      <c r="J34" s="481">
        <f t="shared" si="7"/>
        <v>200896802</v>
      </c>
      <c r="K34" s="481">
        <f t="shared" si="7"/>
        <v>227585020</v>
      </c>
      <c r="L34" s="481">
        <f t="shared" si="7"/>
        <v>-167163413</v>
      </c>
      <c r="M34" s="481">
        <f t="shared" si="7"/>
        <v>-291496681</v>
      </c>
      <c r="N34" s="504">
        <f t="shared" si="7"/>
        <v>2867212</v>
      </c>
      <c r="O34" s="477"/>
    </row>
    <row r="35" spans="1:15" ht="18" customHeight="1" x14ac:dyDescent="0.2">
      <c r="A35" s="505"/>
      <c r="B35" s="495" t="s">
        <v>1414</v>
      </c>
      <c r="C35" s="496">
        <f>C34</f>
        <v>501396213.25</v>
      </c>
      <c r="D35" s="496">
        <f>C35+D34</f>
        <v>386942598.25</v>
      </c>
      <c r="E35" s="496">
        <f t="shared" ref="E35:N35" si="8">D35+E34</f>
        <v>546026602.25</v>
      </c>
      <c r="F35" s="496">
        <f t="shared" si="8"/>
        <v>426643319.25</v>
      </c>
      <c r="G35" s="496">
        <f t="shared" si="8"/>
        <v>307259148.25</v>
      </c>
      <c r="H35" s="496">
        <f t="shared" si="8"/>
        <v>175748755.25</v>
      </c>
      <c r="I35" s="496">
        <f t="shared" si="8"/>
        <v>18605111.25</v>
      </c>
      <c r="J35" s="496">
        <f t="shared" si="8"/>
        <v>219501913.25</v>
      </c>
      <c r="K35" s="496">
        <f t="shared" si="8"/>
        <v>447086933.25</v>
      </c>
      <c r="L35" s="496">
        <f t="shared" si="8"/>
        <v>279923520.25</v>
      </c>
      <c r="M35" s="496">
        <f t="shared" si="8"/>
        <v>-11573160.75</v>
      </c>
      <c r="N35" s="506">
        <f t="shared" si="8"/>
        <v>-8705948.75</v>
      </c>
    </row>
    <row r="36" spans="1:15" ht="21" customHeight="1" thickBot="1" x14ac:dyDescent="0.25">
      <c r="A36" s="507"/>
      <c r="B36" s="508" t="s">
        <v>1417</v>
      </c>
      <c r="C36" s="509" t="s">
        <v>1418</v>
      </c>
      <c r="D36" s="509" t="s">
        <v>1419</v>
      </c>
      <c r="E36" s="509" t="s">
        <v>1418</v>
      </c>
      <c r="F36" s="509" t="s">
        <v>1419</v>
      </c>
      <c r="G36" s="509" t="s">
        <v>1419</v>
      </c>
      <c r="H36" s="509" t="s">
        <v>1419</v>
      </c>
      <c r="I36" s="509" t="s">
        <v>1419</v>
      </c>
      <c r="J36" s="509" t="s">
        <v>1418</v>
      </c>
      <c r="K36" s="509" t="s">
        <v>1418</v>
      </c>
      <c r="L36" s="509" t="s">
        <v>1419</v>
      </c>
      <c r="M36" s="509" t="s">
        <v>1419</v>
      </c>
      <c r="N36" s="643" t="s">
        <v>1419</v>
      </c>
    </row>
  </sheetData>
  <mergeCells count="5">
    <mergeCell ref="A33:B33"/>
    <mergeCell ref="A3:N3"/>
    <mergeCell ref="A4:N4"/>
    <mergeCell ref="A6:B6"/>
    <mergeCell ref="A1:N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337"/>
  <sheetViews>
    <sheetView showGridLines="0" view="pageBreakPreview" zoomScaleSheetLayoutView="100" workbookViewId="0">
      <pane xSplit="7770" ySplit="1260" topLeftCell="J97" activePane="bottomRight"/>
      <selection pane="topRight" activeCell="D1" sqref="D1"/>
      <selection pane="bottomLeft" activeCell="C312" sqref="C312"/>
      <selection pane="bottomRight" activeCell="K315" sqref="K315"/>
    </sheetView>
  </sheetViews>
  <sheetFormatPr defaultColWidth="11.42578125" defaultRowHeight="12.75" x14ac:dyDescent="0.2"/>
  <cols>
    <col min="1" max="1" width="4.85546875" style="57" customWidth="1"/>
    <col min="2" max="2" width="51.7109375" style="26" customWidth="1"/>
    <col min="3" max="3" width="13.7109375" style="46" customWidth="1"/>
    <col min="4" max="4" width="16" style="25" bestFit="1" customWidth="1"/>
    <col min="5" max="5" width="16" style="109" bestFit="1" customWidth="1"/>
    <col min="6" max="6" width="17.28515625" style="58" customWidth="1"/>
    <col min="7" max="7" width="16" style="44" customWidth="1"/>
    <col min="8" max="8" width="14.140625" style="30" customWidth="1"/>
    <col min="9" max="9" width="14.140625" style="44" customWidth="1"/>
    <col min="10" max="10" width="14.140625" style="30" customWidth="1"/>
    <col min="11" max="11" width="14.140625" style="44" customWidth="1"/>
    <col min="12" max="12" width="16" style="30" bestFit="1" customWidth="1"/>
    <col min="13" max="13" width="16" style="44" bestFit="1" customWidth="1"/>
    <col min="14" max="14" width="16" style="30" bestFit="1" customWidth="1"/>
    <col min="15" max="16384" width="11.42578125" style="30"/>
  </cols>
  <sheetData>
    <row r="1" spans="1:13" s="26" customFormat="1" ht="50.45" customHeight="1" x14ac:dyDescent="0.2">
      <c r="A1" s="1084" t="s">
        <v>65</v>
      </c>
      <c r="B1" s="1083" t="s">
        <v>66</v>
      </c>
      <c r="C1" s="1085" t="s">
        <v>67</v>
      </c>
      <c r="D1" s="1086" t="s">
        <v>37</v>
      </c>
      <c r="E1" s="1086"/>
      <c r="F1" s="1083" t="s">
        <v>44</v>
      </c>
      <c r="G1" s="1083"/>
      <c r="H1" s="1083" t="s">
        <v>52</v>
      </c>
      <c r="I1" s="1083"/>
      <c r="J1" s="1083" t="s">
        <v>68</v>
      </c>
      <c r="K1" s="1083"/>
      <c r="L1" s="1083" t="s">
        <v>69</v>
      </c>
      <c r="M1" s="1083"/>
    </row>
    <row r="2" spans="1:13" s="28" customFormat="1" ht="25.5" x14ac:dyDescent="0.2">
      <c r="A2" s="1084"/>
      <c r="B2" s="1083"/>
      <c r="C2" s="1085"/>
      <c r="D2" s="27" t="s">
        <v>1513</v>
      </c>
      <c r="E2" s="108" t="s">
        <v>1514</v>
      </c>
      <c r="F2" s="27" t="s">
        <v>1513</v>
      </c>
      <c r="G2" s="27" t="s">
        <v>1514</v>
      </c>
      <c r="H2" s="27" t="s">
        <v>1513</v>
      </c>
      <c r="I2" s="27" t="s">
        <v>1514</v>
      </c>
      <c r="J2" s="27" t="s">
        <v>1513</v>
      </c>
      <c r="K2" s="27" t="s">
        <v>1514</v>
      </c>
      <c r="L2" s="27" t="s">
        <v>1513</v>
      </c>
      <c r="M2" s="27" t="s">
        <v>1514</v>
      </c>
    </row>
    <row r="3" spans="1:13" x14ac:dyDescent="0.2">
      <c r="A3" s="29">
        <v>1</v>
      </c>
      <c r="B3" s="2" t="s">
        <v>70</v>
      </c>
      <c r="C3" s="22" t="s">
        <v>71</v>
      </c>
      <c r="D3" s="25">
        <v>53460182</v>
      </c>
      <c r="E3" s="25">
        <v>53542898</v>
      </c>
      <c r="F3" s="25"/>
      <c r="G3" s="3"/>
      <c r="H3" s="25"/>
      <c r="I3" s="3"/>
      <c r="J3" s="25"/>
      <c r="K3" s="3"/>
      <c r="L3" s="23">
        <f t="shared" ref="L3:M47" si="0">SUM(D3,F3,H3,J3)</f>
        <v>53460182</v>
      </c>
      <c r="M3" s="23">
        <f t="shared" si="0"/>
        <v>53542898</v>
      </c>
    </row>
    <row r="4" spans="1:13" ht="25.5" x14ac:dyDescent="0.2">
      <c r="A4" s="29">
        <v>2</v>
      </c>
      <c r="B4" s="2" t="s">
        <v>72</v>
      </c>
      <c r="C4" s="22" t="s">
        <v>73</v>
      </c>
      <c r="D4" s="25">
        <v>180688334</v>
      </c>
      <c r="E4" s="25">
        <v>182730800</v>
      </c>
      <c r="F4" s="107"/>
      <c r="G4" s="3"/>
      <c r="H4" s="25"/>
      <c r="I4" s="3"/>
      <c r="J4" s="25"/>
      <c r="K4" s="3"/>
      <c r="L4" s="23">
        <f t="shared" si="0"/>
        <v>180688334</v>
      </c>
      <c r="M4" s="23">
        <f>SUM(E4,G4,I4,K4)</f>
        <v>182730800</v>
      </c>
    </row>
    <row r="5" spans="1:13" ht="25.5" x14ac:dyDescent="0.2">
      <c r="A5" s="29">
        <v>3</v>
      </c>
      <c r="B5" s="4" t="s">
        <v>74</v>
      </c>
      <c r="C5" s="22" t="s">
        <v>75</v>
      </c>
      <c r="D5" s="25">
        <v>38343711</v>
      </c>
      <c r="E5" s="25">
        <v>36734235</v>
      </c>
      <c r="F5" s="107"/>
      <c r="G5" s="3"/>
      <c r="H5" s="25"/>
      <c r="I5" s="3"/>
      <c r="J5" s="25"/>
      <c r="K5" s="3"/>
      <c r="L5" s="23">
        <f t="shared" si="0"/>
        <v>38343711</v>
      </c>
      <c r="M5" s="23">
        <f t="shared" si="0"/>
        <v>36734235</v>
      </c>
    </row>
    <row r="6" spans="1:13" ht="25.5" x14ac:dyDescent="0.2">
      <c r="A6" s="29">
        <v>4</v>
      </c>
      <c r="B6" s="2" t="s">
        <v>76</v>
      </c>
      <c r="C6" s="22" t="s">
        <v>77</v>
      </c>
      <c r="D6" s="25">
        <v>9102830</v>
      </c>
      <c r="E6" s="25">
        <v>9256413</v>
      </c>
      <c r="F6" s="107"/>
      <c r="G6" s="3"/>
      <c r="H6" s="25"/>
      <c r="I6" s="3"/>
      <c r="J6" s="25"/>
      <c r="K6" s="3"/>
      <c r="L6" s="23">
        <f t="shared" si="0"/>
        <v>9102830</v>
      </c>
      <c r="M6" s="23">
        <f t="shared" si="0"/>
        <v>9256413</v>
      </c>
    </row>
    <row r="7" spans="1:13" ht="25.5" x14ac:dyDescent="0.2">
      <c r="A7" s="29">
        <v>5</v>
      </c>
      <c r="B7" s="4" t="s">
        <v>78</v>
      </c>
      <c r="C7" s="22" t="s">
        <v>79</v>
      </c>
      <c r="E7" s="25">
        <v>48018577</v>
      </c>
      <c r="F7" s="25"/>
      <c r="G7" s="3"/>
      <c r="H7" s="25"/>
      <c r="I7" s="3"/>
      <c r="J7" s="25"/>
      <c r="K7" s="3"/>
      <c r="L7" s="23">
        <f t="shared" si="0"/>
        <v>0</v>
      </c>
      <c r="M7" s="23">
        <f t="shared" si="0"/>
        <v>48018577</v>
      </c>
    </row>
    <row r="8" spans="1:13" x14ac:dyDescent="0.2">
      <c r="A8" s="29">
        <v>6</v>
      </c>
      <c r="B8" s="4" t="s">
        <v>80</v>
      </c>
      <c r="C8" s="22" t="s">
        <v>81</v>
      </c>
      <c r="E8" s="25">
        <v>801500</v>
      </c>
      <c r="F8" s="25"/>
      <c r="G8" s="3"/>
      <c r="H8" s="25"/>
      <c r="I8" s="3"/>
      <c r="J8" s="25"/>
      <c r="K8" s="3"/>
      <c r="L8" s="23">
        <f t="shared" si="0"/>
        <v>0</v>
      </c>
      <c r="M8" s="23">
        <f t="shared" si="0"/>
        <v>801500</v>
      </c>
    </row>
    <row r="9" spans="1:13" s="19" customFormat="1" x14ac:dyDescent="0.2">
      <c r="A9" s="31">
        <v>7</v>
      </c>
      <c r="B9" s="32" t="s">
        <v>82</v>
      </c>
      <c r="C9" s="33" t="s">
        <v>83</v>
      </c>
      <c r="D9" s="12">
        <f>SUM(D3:D8)</f>
        <v>281595057</v>
      </c>
      <c r="E9" s="12">
        <f>SUM(E3:E8)</f>
        <v>331084423</v>
      </c>
      <c r="F9" s="12"/>
      <c r="G9" s="12"/>
      <c r="H9" s="12"/>
      <c r="I9" s="12"/>
      <c r="J9" s="12"/>
      <c r="K9" s="12"/>
      <c r="L9" s="12">
        <f t="shared" si="0"/>
        <v>281595057</v>
      </c>
      <c r="M9" s="12">
        <f>SUM(E9,G9,I9,K9)</f>
        <v>331084423</v>
      </c>
    </row>
    <row r="10" spans="1:13" s="35" customFormat="1" x14ac:dyDescent="0.2">
      <c r="A10" s="19">
        <v>8</v>
      </c>
      <c r="B10" s="34" t="s">
        <v>84</v>
      </c>
      <c r="C10" s="33" t="s">
        <v>85</v>
      </c>
      <c r="D10" s="3"/>
      <c r="E10" s="3"/>
      <c r="F10" s="3"/>
      <c r="G10" s="3"/>
      <c r="H10" s="3"/>
      <c r="I10" s="3"/>
      <c r="J10" s="3"/>
      <c r="K10" s="3"/>
      <c r="L10" s="12">
        <f t="shared" si="0"/>
        <v>0</v>
      </c>
      <c r="M10" s="12">
        <f t="shared" si="0"/>
        <v>0</v>
      </c>
    </row>
    <row r="11" spans="1:13" s="35" customFormat="1" ht="25.5" x14ac:dyDescent="0.2">
      <c r="A11" s="19">
        <v>9</v>
      </c>
      <c r="B11" s="34" t="s">
        <v>86</v>
      </c>
      <c r="C11" s="33" t="s">
        <v>87</v>
      </c>
      <c r="D11" s="3"/>
      <c r="E11" s="3"/>
      <c r="F11" s="3"/>
      <c r="G11" s="3"/>
      <c r="H11" s="3"/>
      <c r="I11" s="3"/>
      <c r="J11" s="3"/>
      <c r="K11" s="3"/>
      <c r="L11" s="12">
        <f t="shared" si="0"/>
        <v>0</v>
      </c>
      <c r="M11" s="12">
        <f t="shared" si="0"/>
        <v>0</v>
      </c>
    </row>
    <row r="12" spans="1:13" s="19" customFormat="1" ht="38.25" x14ac:dyDescent="0.2">
      <c r="A12" s="19">
        <v>10</v>
      </c>
      <c r="B12" s="32" t="s">
        <v>88</v>
      </c>
      <c r="C12" s="33" t="s">
        <v>89</v>
      </c>
      <c r="D12" s="12"/>
      <c r="E12" s="12"/>
      <c r="F12" s="12"/>
      <c r="G12" s="12"/>
      <c r="H12" s="12"/>
      <c r="I12" s="12">
        <f>SUM(I13:I22)</f>
        <v>20</v>
      </c>
      <c r="J12" s="12"/>
      <c r="K12" s="12"/>
      <c r="L12" s="12">
        <f t="shared" si="0"/>
        <v>0</v>
      </c>
      <c r="M12" s="12">
        <f t="shared" si="0"/>
        <v>20</v>
      </c>
    </row>
    <row r="13" spans="1:13" s="40" customFormat="1" x14ac:dyDescent="0.2">
      <c r="A13" s="36" t="s">
        <v>90</v>
      </c>
      <c r="B13" s="5" t="s">
        <v>91</v>
      </c>
      <c r="C13" s="37" t="s">
        <v>92</v>
      </c>
      <c r="D13" s="38"/>
      <c r="E13" s="38"/>
      <c r="F13" s="38"/>
      <c r="G13" s="6"/>
      <c r="H13" s="38"/>
      <c r="I13" s="6"/>
      <c r="J13" s="38"/>
      <c r="K13" s="6"/>
      <c r="L13" s="39">
        <f t="shared" si="0"/>
        <v>0</v>
      </c>
      <c r="M13" s="39">
        <f t="shared" si="0"/>
        <v>0</v>
      </c>
    </row>
    <row r="14" spans="1:13" s="40" customFormat="1" x14ac:dyDescent="0.2">
      <c r="A14" s="36" t="s">
        <v>93</v>
      </c>
      <c r="B14" s="5" t="s">
        <v>94</v>
      </c>
      <c r="C14" s="37" t="s">
        <v>95</v>
      </c>
      <c r="D14" s="38"/>
      <c r="E14" s="38"/>
      <c r="F14" s="38"/>
      <c r="G14" s="6"/>
      <c r="H14" s="38"/>
      <c r="I14" s="6"/>
      <c r="J14" s="38"/>
      <c r="K14" s="6"/>
      <c r="L14" s="39">
        <f t="shared" si="0"/>
        <v>0</v>
      </c>
      <c r="M14" s="39">
        <f t="shared" si="0"/>
        <v>0</v>
      </c>
    </row>
    <row r="15" spans="1:13" s="40" customFormat="1" ht="25.5" x14ac:dyDescent="0.2">
      <c r="A15" s="36" t="s">
        <v>96</v>
      </c>
      <c r="B15" s="5" t="s">
        <v>97</v>
      </c>
      <c r="C15" s="37" t="s">
        <v>98</v>
      </c>
      <c r="D15" s="38"/>
      <c r="E15" s="38"/>
      <c r="F15" s="38"/>
      <c r="G15" s="6"/>
      <c r="H15" s="38"/>
      <c r="I15" s="6"/>
      <c r="J15" s="38"/>
      <c r="K15" s="6"/>
      <c r="L15" s="39">
        <f t="shared" si="0"/>
        <v>0</v>
      </c>
      <c r="M15" s="39">
        <f t="shared" si="0"/>
        <v>0</v>
      </c>
    </row>
    <row r="16" spans="1:13" s="40" customFormat="1" x14ac:dyDescent="0.2">
      <c r="A16" s="36" t="s">
        <v>99</v>
      </c>
      <c r="B16" s="5" t="s">
        <v>100</v>
      </c>
      <c r="C16" s="37" t="s">
        <v>101</v>
      </c>
      <c r="D16" s="38"/>
      <c r="E16" s="38"/>
      <c r="F16" s="38"/>
      <c r="G16" s="6"/>
      <c r="H16" s="38"/>
      <c r="I16" s="6"/>
      <c r="J16" s="38"/>
      <c r="K16" s="6"/>
      <c r="L16" s="39">
        <f t="shared" si="0"/>
        <v>0</v>
      </c>
      <c r="M16" s="39">
        <f t="shared" si="0"/>
        <v>0</v>
      </c>
    </row>
    <row r="17" spans="1:13" s="40" customFormat="1" x14ac:dyDescent="0.2">
      <c r="A17" s="36" t="s">
        <v>102</v>
      </c>
      <c r="B17" s="5" t="s">
        <v>103</v>
      </c>
      <c r="C17" s="37" t="s">
        <v>104</v>
      </c>
      <c r="D17" s="38"/>
      <c r="E17" s="38"/>
      <c r="F17" s="38"/>
      <c r="G17" s="6"/>
      <c r="H17" s="38"/>
      <c r="I17" s="6"/>
      <c r="J17" s="38"/>
      <c r="K17" s="6"/>
      <c r="L17" s="39">
        <f t="shared" si="0"/>
        <v>0</v>
      </c>
      <c r="M17" s="39">
        <f t="shared" si="0"/>
        <v>0</v>
      </c>
    </row>
    <row r="18" spans="1:13" s="40" customFormat="1" x14ac:dyDescent="0.2">
      <c r="A18" s="36" t="s">
        <v>105</v>
      </c>
      <c r="B18" s="5" t="s">
        <v>106</v>
      </c>
      <c r="C18" s="37" t="s">
        <v>107</v>
      </c>
      <c r="D18" s="38"/>
      <c r="E18" s="38"/>
      <c r="F18" s="38"/>
      <c r="G18" s="6"/>
      <c r="H18" s="38"/>
      <c r="I18" s="6"/>
      <c r="J18" s="38"/>
      <c r="K18" s="6"/>
      <c r="L18" s="39">
        <f t="shared" si="0"/>
        <v>0</v>
      </c>
      <c r="M18" s="39">
        <f t="shared" si="0"/>
        <v>0</v>
      </c>
    </row>
    <row r="19" spans="1:13" s="40" customFormat="1" x14ac:dyDescent="0.2">
      <c r="A19" s="36" t="s">
        <v>108</v>
      </c>
      <c r="B19" s="5" t="s">
        <v>109</v>
      </c>
      <c r="C19" s="37" t="s">
        <v>110</v>
      </c>
      <c r="D19" s="38"/>
      <c r="E19" s="38"/>
      <c r="F19" s="38"/>
      <c r="G19" s="6"/>
      <c r="H19" s="38"/>
      <c r="I19" s="6">
        <v>20</v>
      </c>
      <c r="J19" s="38"/>
      <c r="K19" s="6"/>
      <c r="L19" s="39">
        <f t="shared" si="0"/>
        <v>0</v>
      </c>
      <c r="M19" s="39">
        <f t="shared" si="0"/>
        <v>20</v>
      </c>
    </row>
    <row r="20" spans="1:13" s="40" customFormat="1" x14ac:dyDescent="0.2">
      <c r="A20" s="36" t="s">
        <v>111</v>
      </c>
      <c r="B20" s="5" t="s">
        <v>112</v>
      </c>
      <c r="C20" s="37" t="s">
        <v>113</v>
      </c>
      <c r="D20" s="38"/>
      <c r="E20" s="38"/>
      <c r="F20" s="38"/>
      <c r="G20" s="6"/>
      <c r="H20" s="38"/>
      <c r="I20" s="6"/>
      <c r="J20" s="38"/>
      <c r="K20" s="6"/>
      <c r="L20" s="39">
        <f t="shared" si="0"/>
        <v>0</v>
      </c>
      <c r="M20" s="39">
        <f t="shared" si="0"/>
        <v>0</v>
      </c>
    </row>
    <row r="21" spans="1:13" s="40" customFormat="1" ht="25.5" x14ac:dyDescent="0.2">
      <c r="A21" s="36" t="s">
        <v>114</v>
      </c>
      <c r="B21" s="5" t="s">
        <v>115</v>
      </c>
      <c r="C21" s="37" t="s">
        <v>116</v>
      </c>
      <c r="D21" s="38"/>
      <c r="E21" s="38"/>
      <c r="F21" s="38"/>
      <c r="G21" s="6"/>
      <c r="H21" s="38"/>
      <c r="I21" s="6"/>
      <c r="J21" s="38"/>
      <c r="K21" s="6"/>
      <c r="L21" s="39">
        <f t="shared" si="0"/>
        <v>0</v>
      </c>
      <c r="M21" s="39">
        <f t="shared" si="0"/>
        <v>0</v>
      </c>
    </row>
    <row r="22" spans="1:13" s="40" customFormat="1" x14ac:dyDescent="0.2">
      <c r="A22" s="36" t="s">
        <v>117</v>
      </c>
      <c r="B22" s="5" t="s">
        <v>118</v>
      </c>
      <c r="C22" s="37" t="s">
        <v>119</v>
      </c>
      <c r="D22" s="38"/>
      <c r="E22" s="38"/>
      <c r="F22" s="38"/>
      <c r="G22" s="6"/>
      <c r="H22" s="38"/>
      <c r="I22" s="6"/>
      <c r="J22" s="38"/>
      <c r="K22" s="6"/>
      <c r="L22" s="39">
        <f t="shared" si="0"/>
        <v>0</v>
      </c>
      <c r="M22" s="39">
        <f t="shared" si="0"/>
        <v>0</v>
      </c>
    </row>
    <row r="23" spans="1:13" s="19" customFormat="1" ht="38.25" x14ac:dyDescent="0.2">
      <c r="A23" s="19">
        <v>21</v>
      </c>
      <c r="B23" s="32" t="s">
        <v>120</v>
      </c>
      <c r="C23" s="33" t="s">
        <v>121</v>
      </c>
      <c r="D23" s="12"/>
      <c r="E23" s="12"/>
      <c r="F23" s="12"/>
      <c r="G23" s="12"/>
      <c r="H23" s="12"/>
      <c r="I23" s="12"/>
      <c r="J23" s="12"/>
      <c r="K23" s="12"/>
      <c r="L23" s="12">
        <f t="shared" si="0"/>
        <v>0</v>
      </c>
      <c r="M23" s="12">
        <f t="shared" si="0"/>
        <v>0</v>
      </c>
    </row>
    <row r="24" spans="1:13" s="40" customFormat="1" x14ac:dyDescent="0.2">
      <c r="A24" s="36" t="s">
        <v>122</v>
      </c>
      <c r="B24" s="5" t="s">
        <v>91</v>
      </c>
      <c r="C24" s="37" t="s">
        <v>123</v>
      </c>
      <c r="D24" s="38"/>
      <c r="E24" s="38"/>
      <c r="F24" s="38"/>
      <c r="G24" s="6"/>
      <c r="H24" s="38"/>
      <c r="I24" s="6"/>
      <c r="J24" s="38"/>
      <c r="K24" s="6"/>
      <c r="L24" s="39">
        <f t="shared" si="0"/>
        <v>0</v>
      </c>
      <c r="M24" s="39">
        <f t="shared" si="0"/>
        <v>0</v>
      </c>
    </row>
    <row r="25" spans="1:13" s="40" customFormat="1" x14ac:dyDescent="0.2">
      <c r="A25" s="36" t="s">
        <v>124</v>
      </c>
      <c r="B25" s="5" t="s">
        <v>94</v>
      </c>
      <c r="C25" s="37" t="s">
        <v>125</v>
      </c>
      <c r="D25" s="38"/>
      <c r="E25" s="38"/>
      <c r="F25" s="38"/>
      <c r="G25" s="6"/>
      <c r="H25" s="38"/>
      <c r="I25" s="6"/>
      <c r="J25" s="38"/>
      <c r="K25" s="6"/>
      <c r="L25" s="39">
        <f t="shared" si="0"/>
        <v>0</v>
      </c>
      <c r="M25" s="39">
        <f t="shared" si="0"/>
        <v>0</v>
      </c>
    </row>
    <row r="26" spans="1:13" s="40" customFormat="1" ht="25.5" x14ac:dyDescent="0.2">
      <c r="A26" s="36" t="s">
        <v>126</v>
      </c>
      <c r="B26" s="5" t="s">
        <v>97</v>
      </c>
      <c r="C26" s="37" t="s">
        <v>127</v>
      </c>
      <c r="D26" s="38"/>
      <c r="E26" s="38"/>
      <c r="F26" s="38"/>
      <c r="G26" s="6"/>
      <c r="H26" s="38"/>
      <c r="I26" s="6"/>
      <c r="J26" s="38"/>
      <c r="K26" s="6"/>
      <c r="L26" s="39">
        <f t="shared" si="0"/>
        <v>0</v>
      </c>
      <c r="M26" s="39">
        <f t="shared" si="0"/>
        <v>0</v>
      </c>
    </row>
    <row r="27" spans="1:13" s="40" customFormat="1" x14ac:dyDescent="0.2">
      <c r="A27" s="36" t="s">
        <v>128</v>
      </c>
      <c r="B27" s="5" t="s">
        <v>100</v>
      </c>
      <c r="C27" s="37" t="s">
        <v>129</v>
      </c>
      <c r="D27" s="38"/>
      <c r="E27" s="38"/>
      <c r="F27" s="38"/>
      <c r="G27" s="6"/>
      <c r="H27" s="38"/>
      <c r="I27" s="6"/>
      <c r="J27" s="38"/>
      <c r="K27" s="6"/>
      <c r="L27" s="39">
        <f t="shared" si="0"/>
        <v>0</v>
      </c>
      <c r="M27" s="39">
        <f t="shared" si="0"/>
        <v>0</v>
      </c>
    </row>
    <row r="28" spans="1:13" s="40" customFormat="1" x14ac:dyDescent="0.2">
      <c r="A28" s="36" t="s">
        <v>130</v>
      </c>
      <c r="B28" s="5" t="s">
        <v>103</v>
      </c>
      <c r="C28" s="37" t="s">
        <v>131</v>
      </c>
      <c r="D28" s="38"/>
      <c r="E28" s="38"/>
      <c r="F28" s="38"/>
      <c r="G28" s="6"/>
      <c r="H28" s="38"/>
      <c r="I28" s="6"/>
      <c r="J28" s="38"/>
      <c r="K28" s="6"/>
      <c r="L28" s="39">
        <f t="shared" si="0"/>
        <v>0</v>
      </c>
      <c r="M28" s="39">
        <f t="shared" si="0"/>
        <v>0</v>
      </c>
    </row>
    <row r="29" spans="1:13" s="40" customFormat="1" x14ac:dyDescent="0.2">
      <c r="A29" s="36" t="s">
        <v>132</v>
      </c>
      <c r="B29" s="5" t="s">
        <v>106</v>
      </c>
      <c r="C29" s="37" t="s">
        <v>133</v>
      </c>
      <c r="D29" s="38"/>
      <c r="E29" s="38"/>
      <c r="F29" s="38"/>
      <c r="G29" s="6"/>
      <c r="H29" s="38"/>
      <c r="I29" s="6"/>
      <c r="J29" s="38"/>
      <c r="K29" s="6"/>
      <c r="L29" s="39">
        <f t="shared" si="0"/>
        <v>0</v>
      </c>
      <c r="M29" s="39">
        <f t="shared" si="0"/>
        <v>0</v>
      </c>
    </row>
    <row r="30" spans="1:13" s="40" customFormat="1" x14ac:dyDescent="0.2">
      <c r="A30" s="36" t="s">
        <v>134</v>
      </c>
      <c r="B30" s="5" t="s">
        <v>109</v>
      </c>
      <c r="C30" s="37" t="s">
        <v>135</v>
      </c>
      <c r="D30" s="38"/>
      <c r="E30" s="38"/>
      <c r="F30" s="38"/>
      <c r="G30" s="6"/>
      <c r="H30" s="38"/>
      <c r="I30" s="6"/>
      <c r="J30" s="38"/>
      <c r="K30" s="6"/>
      <c r="L30" s="39">
        <f t="shared" si="0"/>
        <v>0</v>
      </c>
      <c r="M30" s="39">
        <f t="shared" si="0"/>
        <v>0</v>
      </c>
    </row>
    <row r="31" spans="1:13" s="40" customFormat="1" x14ac:dyDescent="0.2">
      <c r="A31" s="36" t="s">
        <v>136</v>
      </c>
      <c r="B31" s="5" t="s">
        <v>112</v>
      </c>
      <c r="C31" s="37" t="s">
        <v>137</v>
      </c>
      <c r="D31" s="38"/>
      <c r="E31" s="38"/>
      <c r="F31" s="38"/>
      <c r="G31" s="6"/>
      <c r="H31" s="38"/>
      <c r="I31" s="6"/>
      <c r="J31" s="38"/>
      <c r="K31" s="6"/>
      <c r="L31" s="39">
        <f t="shared" si="0"/>
        <v>0</v>
      </c>
      <c r="M31" s="39">
        <f t="shared" si="0"/>
        <v>0</v>
      </c>
    </row>
    <row r="32" spans="1:13" s="40" customFormat="1" ht="25.5" x14ac:dyDescent="0.2">
      <c r="A32" s="36" t="s">
        <v>138</v>
      </c>
      <c r="B32" s="5" t="s">
        <v>115</v>
      </c>
      <c r="C32" s="37" t="s">
        <v>139</v>
      </c>
      <c r="D32" s="38"/>
      <c r="E32" s="38"/>
      <c r="F32" s="38"/>
      <c r="G32" s="6"/>
      <c r="H32" s="38"/>
      <c r="I32" s="6"/>
      <c r="J32" s="38"/>
      <c r="K32" s="6"/>
      <c r="L32" s="39">
        <f t="shared" si="0"/>
        <v>0</v>
      </c>
      <c r="M32" s="39">
        <f t="shared" si="0"/>
        <v>0</v>
      </c>
    </row>
    <row r="33" spans="1:13" s="40" customFormat="1" x14ac:dyDescent="0.2">
      <c r="A33" s="36" t="s">
        <v>140</v>
      </c>
      <c r="B33" s="5" t="s">
        <v>118</v>
      </c>
      <c r="C33" s="37" t="s">
        <v>141</v>
      </c>
      <c r="D33" s="38"/>
      <c r="E33" s="38"/>
      <c r="F33" s="38"/>
      <c r="G33" s="6"/>
      <c r="H33" s="38"/>
      <c r="I33" s="6"/>
      <c r="J33" s="38"/>
      <c r="K33" s="6"/>
      <c r="L33" s="39">
        <f t="shared" si="0"/>
        <v>0</v>
      </c>
      <c r="M33" s="39">
        <f t="shared" si="0"/>
        <v>0</v>
      </c>
    </row>
    <row r="34" spans="1:13" s="19" customFormat="1" ht="25.5" x14ac:dyDescent="0.2">
      <c r="A34" s="19">
        <v>32</v>
      </c>
      <c r="B34" s="32" t="s">
        <v>142</v>
      </c>
      <c r="C34" s="33" t="s">
        <v>143</v>
      </c>
      <c r="D34" s="12">
        <f>SUM(D35:D47)</f>
        <v>22439500</v>
      </c>
      <c r="E34" s="12">
        <f>SUM(E35:E47)</f>
        <v>25061929</v>
      </c>
      <c r="F34" s="12">
        <f t="shared" ref="F34:K34" si="1">SUM(F35:F47)</f>
        <v>0</v>
      </c>
      <c r="G34" s="12">
        <f t="shared" si="1"/>
        <v>1360276</v>
      </c>
      <c r="H34" s="12">
        <f t="shared" si="1"/>
        <v>0</v>
      </c>
      <c r="I34" s="12">
        <f t="shared" si="1"/>
        <v>0</v>
      </c>
      <c r="J34" s="12">
        <f t="shared" si="1"/>
        <v>0</v>
      </c>
      <c r="K34" s="12">
        <f t="shared" si="1"/>
        <v>0</v>
      </c>
      <c r="L34" s="12">
        <f t="shared" si="0"/>
        <v>22439500</v>
      </c>
      <c r="M34" s="12">
        <f t="shared" si="0"/>
        <v>26422205</v>
      </c>
    </row>
    <row r="35" spans="1:13" s="40" customFormat="1" x14ac:dyDescent="0.2">
      <c r="A35" s="36" t="s">
        <v>144</v>
      </c>
      <c r="B35" s="5" t="s">
        <v>91</v>
      </c>
      <c r="C35" s="37" t="s">
        <v>145</v>
      </c>
      <c r="D35" s="38"/>
      <c r="E35" s="38">
        <v>614729</v>
      </c>
      <c r="F35" s="38"/>
      <c r="G35" s="6"/>
      <c r="H35" s="38"/>
      <c r="I35" s="6"/>
      <c r="J35" s="38"/>
      <c r="K35" s="6">
        <v>0</v>
      </c>
      <c r="L35" s="39">
        <f t="shared" si="0"/>
        <v>0</v>
      </c>
      <c r="M35" s="39">
        <f t="shared" si="0"/>
        <v>614729</v>
      </c>
    </row>
    <row r="36" spans="1:13" s="40" customFormat="1" x14ac:dyDescent="0.2">
      <c r="A36" s="36" t="s">
        <v>146</v>
      </c>
      <c r="B36" s="5" t="s">
        <v>94</v>
      </c>
      <c r="C36" s="37" t="s">
        <v>147</v>
      </c>
      <c r="D36" s="38"/>
      <c r="E36" s="38">
        <v>776500</v>
      </c>
      <c r="F36" s="38"/>
      <c r="G36" s="6"/>
      <c r="H36" s="38"/>
      <c r="I36" s="6"/>
      <c r="J36" s="38"/>
      <c r="K36" s="6"/>
      <c r="L36" s="39">
        <f t="shared" si="0"/>
        <v>0</v>
      </c>
      <c r="M36" s="39">
        <f t="shared" si="0"/>
        <v>776500</v>
      </c>
    </row>
    <row r="37" spans="1:13" s="40" customFormat="1" ht="25.5" x14ac:dyDescent="0.2">
      <c r="A37" s="36" t="s">
        <v>148</v>
      </c>
      <c r="B37" s="5" t="s">
        <v>97</v>
      </c>
      <c r="C37" s="37" t="s">
        <v>149</v>
      </c>
      <c r="D37" s="38"/>
      <c r="E37" s="38"/>
      <c r="F37" s="38"/>
      <c r="G37" s="6"/>
      <c r="H37" s="38"/>
      <c r="I37" s="6"/>
      <c r="J37" s="38"/>
      <c r="K37" s="6"/>
      <c r="L37" s="39">
        <f t="shared" si="0"/>
        <v>0</v>
      </c>
      <c r="M37" s="39">
        <f t="shared" si="0"/>
        <v>0</v>
      </c>
    </row>
    <row r="38" spans="1:13" s="40" customFormat="1" x14ac:dyDescent="0.2">
      <c r="A38" s="36" t="s">
        <v>150</v>
      </c>
      <c r="B38" s="5" t="s">
        <v>100</v>
      </c>
      <c r="C38" s="37" t="s">
        <v>151</v>
      </c>
      <c r="D38" s="38">
        <v>1080000</v>
      </c>
      <c r="E38" s="38">
        <v>1080000</v>
      </c>
      <c r="F38" s="38"/>
      <c r="G38" s="6">
        <v>1360276</v>
      </c>
      <c r="H38" s="38"/>
      <c r="I38" s="6"/>
      <c r="J38" s="38"/>
      <c r="K38" s="6"/>
      <c r="L38" s="39">
        <f t="shared" si="0"/>
        <v>1080000</v>
      </c>
      <c r="M38" s="39">
        <f t="shared" si="0"/>
        <v>2440276</v>
      </c>
    </row>
    <row r="39" spans="1:13" s="40" customFormat="1" x14ac:dyDescent="0.2">
      <c r="A39" s="36" t="s">
        <v>152</v>
      </c>
      <c r="B39" s="5" t="s">
        <v>1209</v>
      </c>
      <c r="C39" s="37" t="s">
        <v>153</v>
      </c>
      <c r="D39" s="38">
        <v>21359500</v>
      </c>
      <c r="E39" s="38">
        <v>22590700</v>
      </c>
      <c r="F39" s="38"/>
      <c r="G39" s="6"/>
      <c r="H39" s="38"/>
      <c r="I39" s="6"/>
      <c r="J39" s="38"/>
      <c r="K39" s="6"/>
      <c r="L39" s="39">
        <f>SUM(D39,F39,H39,J39)</f>
        <v>21359500</v>
      </c>
      <c r="M39" s="39">
        <f t="shared" si="0"/>
        <v>22590700</v>
      </c>
    </row>
    <row r="40" spans="1:13" s="40" customFormat="1" x14ac:dyDescent="0.2">
      <c r="A40" s="36"/>
      <c r="B40" s="15" t="s">
        <v>154</v>
      </c>
      <c r="C40" s="37"/>
      <c r="D40" s="38"/>
      <c r="E40" s="38"/>
      <c r="F40" s="38"/>
      <c r="G40" s="6"/>
      <c r="H40" s="38"/>
      <c r="I40" s="6"/>
      <c r="J40" s="38"/>
      <c r="K40" s="6"/>
      <c r="L40" s="39">
        <f t="shared" si="0"/>
        <v>0</v>
      </c>
      <c r="M40" s="39">
        <f t="shared" si="0"/>
        <v>0</v>
      </c>
    </row>
    <row r="41" spans="1:13" s="40" customFormat="1" x14ac:dyDescent="0.2">
      <c r="A41" s="36"/>
      <c r="B41" s="15" t="s">
        <v>155</v>
      </c>
      <c r="C41" s="37"/>
      <c r="D41" s="38"/>
      <c r="E41" s="38"/>
      <c r="F41" s="38"/>
      <c r="G41" s="6"/>
      <c r="H41" s="38"/>
      <c r="I41" s="6"/>
      <c r="J41" s="38"/>
      <c r="K41" s="6"/>
      <c r="L41" s="39">
        <f t="shared" si="0"/>
        <v>0</v>
      </c>
      <c r="M41" s="39">
        <f t="shared" si="0"/>
        <v>0</v>
      </c>
    </row>
    <row r="42" spans="1:13" s="40" customFormat="1" x14ac:dyDescent="0.2">
      <c r="A42" s="36"/>
      <c r="B42" s="15" t="s">
        <v>156</v>
      </c>
      <c r="C42" s="37"/>
      <c r="D42" s="38"/>
      <c r="E42" s="38"/>
      <c r="F42" s="38"/>
      <c r="G42" s="6"/>
      <c r="H42" s="38"/>
      <c r="I42" s="6"/>
      <c r="J42" s="38"/>
      <c r="K42" s="6"/>
      <c r="L42" s="39">
        <f t="shared" si="0"/>
        <v>0</v>
      </c>
      <c r="M42" s="39">
        <f t="shared" si="0"/>
        <v>0</v>
      </c>
    </row>
    <row r="43" spans="1:13" s="40" customFormat="1" x14ac:dyDescent="0.2">
      <c r="A43" s="36" t="s">
        <v>157</v>
      </c>
      <c r="B43" s="5" t="s">
        <v>106</v>
      </c>
      <c r="C43" s="37" t="s">
        <v>158</v>
      </c>
      <c r="D43" s="38"/>
      <c r="E43" s="38"/>
      <c r="F43" s="38"/>
      <c r="G43" s="6"/>
      <c r="H43" s="38"/>
      <c r="I43" s="6"/>
      <c r="J43" s="38"/>
      <c r="K43" s="6"/>
      <c r="L43" s="39">
        <f t="shared" si="0"/>
        <v>0</v>
      </c>
      <c r="M43" s="39">
        <f t="shared" si="0"/>
        <v>0</v>
      </c>
    </row>
    <row r="44" spans="1:13" s="40" customFormat="1" x14ac:dyDescent="0.2">
      <c r="A44" s="36" t="s">
        <v>159</v>
      </c>
      <c r="B44" s="5" t="s">
        <v>109</v>
      </c>
      <c r="C44" s="37" t="s">
        <v>160</v>
      </c>
      <c r="D44" s="38"/>
      <c r="E44" s="38"/>
      <c r="F44" s="38"/>
      <c r="G44" s="6"/>
      <c r="H44" s="38"/>
      <c r="I44" s="6"/>
      <c r="J44" s="38"/>
      <c r="K44" s="6"/>
      <c r="L44" s="39">
        <f t="shared" si="0"/>
        <v>0</v>
      </c>
      <c r="M44" s="39">
        <f t="shared" si="0"/>
        <v>0</v>
      </c>
    </row>
    <row r="45" spans="1:13" s="40" customFormat="1" x14ac:dyDescent="0.2">
      <c r="A45" s="36" t="s">
        <v>161</v>
      </c>
      <c r="B45" s="5" t="s">
        <v>112</v>
      </c>
      <c r="C45" s="37" t="s">
        <v>162</v>
      </c>
      <c r="D45" s="38"/>
      <c r="E45" s="38"/>
      <c r="F45" s="38"/>
      <c r="G45" s="6"/>
      <c r="H45" s="38"/>
      <c r="I45" s="6"/>
      <c r="J45" s="38"/>
      <c r="K45" s="6"/>
      <c r="L45" s="39">
        <f t="shared" si="0"/>
        <v>0</v>
      </c>
      <c r="M45" s="39">
        <f t="shared" si="0"/>
        <v>0</v>
      </c>
    </row>
    <row r="46" spans="1:13" s="40" customFormat="1" ht="25.5" x14ac:dyDescent="0.2">
      <c r="A46" s="36" t="s">
        <v>163</v>
      </c>
      <c r="B46" s="5" t="s">
        <v>115</v>
      </c>
      <c r="C46" s="37" t="s">
        <v>164</v>
      </c>
      <c r="D46" s="38"/>
      <c r="E46" s="38"/>
      <c r="F46" s="38"/>
      <c r="G46" s="6"/>
      <c r="H46" s="38"/>
      <c r="I46" s="6"/>
      <c r="J46" s="38"/>
      <c r="K46" s="6"/>
      <c r="L46" s="39">
        <f t="shared" si="0"/>
        <v>0</v>
      </c>
      <c r="M46" s="39">
        <f t="shared" si="0"/>
        <v>0</v>
      </c>
    </row>
    <row r="47" spans="1:13" s="40" customFormat="1" x14ac:dyDescent="0.2">
      <c r="A47" s="36" t="s">
        <v>165</v>
      </c>
      <c r="B47" s="5" t="s">
        <v>118</v>
      </c>
      <c r="C47" s="37" t="s">
        <v>166</v>
      </c>
      <c r="D47" s="38"/>
      <c r="E47" s="38"/>
      <c r="F47" s="38"/>
      <c r="G47" s="6"/>
      <c r="H47" s="38"/>
      <c r="I47" s="6"/>
      <c r="J47" s="38"/>
      <c r="K47" s="6"/>
      <c r="L47" s="39">
        <f t="shared" si="0"/>
        <v>0</v>
      </c>
      <c r="M47" s="39">
        <f t="shared" si="0"/>
        <v>0</v>
      </c>
    </row>
    <row r="48" spans="1:13" s="272" customFormat="1" ht="25.5" x14ac:dyDescent="0.2">
      <c r="A48" s="272">
        <v>43</v>
      </c>
      <c r="B48" s="260" t="s">
        <v>167</v>
      </c>
      <c r="C48" s="274" t="s">
        <v>168</v>
      </c>
      <c r="D48" s="262">
        <f>SUM(D9,D10,D11,D12,D23,D34,D47)</f>
        <v>304034557</v>
      </c>
      <c r="E48" s="262">
        <f>SUM(E9,E10,E11,E12,E23,E34,E47)</f>
        <v>356146352</v>
      </c>
      <c r="F48" s="262">
        <f t="shared" ref="F48:K48" si="2">SUM(F9,F10,F11,F12,F23,F34,F47)</f>
        <v>0</v>
      </c>
      <c r="G48" s="262">
        <f t="shared" si="2"/>
        <v>1360276</v>
      </c>
      <c r="H48" s="262">
        <f t="shared" si="2"/>
        <v>0</v>
      </c>
      <c r="I48" s="262">
        <f t="shared" si="2"/>
        <v>20</v>
      </c>
      <c r="J48" s="262">
        <f t="shared" si="2"/>
        <v>0</v>
      </c>
      <c r="K48" s="262">
        <f t="shared" si="2"/>
        <v>0</v>
      </c>
      <c r="L48" s="262">
        <f>SUM(J48,H48,F48,D48)</f>
        <v>304034557</v>
      </c>
      <c r="M48" s="262">
        <f>SUM(K48,I48,G48,E48)</f>
        <v>357506648</v>
      </c>
    </row>
    <row r="49" spans="1:13" x14ac:dyDescent="0.2">
      <c r="A49" s="19"/>
      <c r="B49" s="41"/>
      <c r="C49" s="42"/>
      <c r="E49" s="25"/>
      <c r="F49" s="25"/>
      <c r="G49" s="3"/>
      <c r="H49" s="25"/>
      <c r="I49" s="3"/>
      <c r="J49" s="25"/>
      <c r="K49" s="3"/>
      <c r="L49" s="23"/>
      <c r="M49" s="23"/>
    </row>
    <row r="50" spans="1:13" s="44" customFormat="1" x14ac:dyDescent="0.2">
      <c r="A50" s="31" t="s">
        <v>169</v>
      </c>
      <c r="B50" s="32" t="s">
        <v>170</v>
      </c>
      <c r="C50" s="43" t="s">
        <v>171</v>
      </c>
      <c r="D50" s="25">
        <v>0</v>
      </c>
      <c r="E50" s="25">
        <v>75159091</v>
      </c>
      <c r="F50" s="3"/>
      <c r="G50" s="3"/>
      <c r="H50" s="3"/>
      <c r="I50" s="3"/>
      <c r="J50" s="3"/>
      <c r="K50" s="3"/>
      <c r="L50" s="12">
        <f t="shared" ref="L50:M84" si="3">SUM(D50,F50,H50,J50)</f>
        <v>0</v>
      </c>
      <c r="M50" s="12">
        <f t="shared" si="3"/>
        <v>75159091</v>
      </c>
    </row>
    <row r="51" spans="1:13" s="44" customFormat="1" ht="25.5" x14ac:dyDescent="0.2">
      <c r="A51" s="31" t="s">
        <v>172</v>
      </c>
      <c r="B51" s="34" t="s">
        <v>173</v>
      </c>
      <c r="C51" s="42" t="s">
        <v>174</v>
      </c>
      <c r="D51" s="3"/>
      <c r="E51" s="3"/>
      <c r="F51" s="3"/>
      <c r="G51" s="3"/>
      <c r="H51" s="3"/>
      <c r="I51" s="3"/>
      <c r="J51" s="3"/>
      <c r="K51" s="3"/>
      <c r="L51" s="12">
        <f t="shared" si="3"/>
        <v>0</v>
      </c>
      <c r="M51" s="12">
        <f t="shared" si="3"/>
        <v>0</v>
      </c>
    </row>
    <row r="52" spans="1:13" s="45" customFormat="1" ht="38.25" x14ac:dyDescent="0.2">
      <c r="A52" s="31" t="s">
        <v>175</v>
      </c>
      <c r="B52" s="32" t="s">
        <v>176</v>
      </c>
      <c r="C52" s="42" t="s">
        <v>177</v>
      </c>
      <c r="D52" s="12"/>
      <c r="E52" s="12"/>
      <c r="F52" s="12"/>
      <c r="G52" s="12"/>
      <c r="H52" s="12"/>
      <c r="I52" s="12"/>
      <c r="J52" s="12"/>
      <c r="K52" s="12"/>
      <c r="L52" s="12">
        <f t="shared" si="3"/>
        <v>0</v>
      </c>
      <c r="M52" s="12">
        <f t="shared" si="3"/>
        <v>0</v>
      </c>
    </row>
    <row r="53" spans="1:13" s="40" customFormat="1" x14ac:dyDescent="0.2">
      <c r="A53" s="36" t="s">
        <v>178</v>
      </c>
      <c r="B53" s="5" t="s">
        <v>91</v>
      </c>
      <c r="C53" s="37" t="s">
        <v>179</v>
      </c>
      <c r="D53" s="38"/>
      <c r="E53" s="38"/>
      <c r="F53" s="38"/>
      <c r="G53" s="6"/>
      <c r="H53" s="38"/>
      <c r="I53" s="6"/>
      <c r="J53" s="38"/>
      <c r="K53" s="6"/>
      <c r="L53" s="39">
        <f t="shared" si="3"/>
        <v>0</v>
      </c>
      <c r="M53" s="39">
        <f t="shared" si="3"/>
        <v>0</v>
      </c>
    </row>
    <row r="54" spans="1:13" s="40" customFormat="1" x14ac:dyDescent="0.2">
      <c r="A54" s="36" t="s">
        <v>180</v>
      </c>
      <c r="B54" s="5" t="s">
        <v>94</v>
      </c>
      <c r="C54" s="37" t="s">
        <v>181</v>
      </c>
      <c r="D54" s="38"/>
      <c r="E54" s="38"/>
      <c r="F54" s="38"/>
      <c r="G54" s="6"/>
      <c r="H54" s="38"/>
      <c r="I54" s="6"/>
      <c r="J54" s="38"/>
      <c r="K54" s="6"/>
      <c r="L54" s="39">
        <f t="shared" si="3"/>
        <v>0</v>
      </c>
      <c r="M54" s="39">
        <f t="shared" si="3"/>
        <v>0</v>
      </c>
    </row>
    <row r="55" spans="1:13" s="40" customFormat="1" ht="25.5" x14ac:dyDescent="0.2">
      <c r="A55" s="36" t="s">
        <v>182</v>
      </c>
      <c r="B55" s="5" t="s">
        <v>97</v>
      </c>
      <c r="C55" s="37" t="s">
        <v>183</v>
      </c>
      <c r="D55" s="38"/>
      <c r="E55" s="38"/>
      <c r="F55" s="38"/>
      <c r="G55" s="6"/>
      <c r="H55" s="38"/>
      <c r="I55" s="6"/>
      <c r="J55" s="38"/>
      <c r="K55" s="6"/>
      <c r="L55" s="39">
        <f t="shared" si="3"/>
        <v>0</v>
      </c>
      <c r="M55" s="39">
        <f t="shared" si="3"/>
        <v>0</v>
      </c>
    </row>
    <row r="56" spans="1:13" s="40" customFormat="1" x14ac:dyDescent="0.2">
      <c r="A56" s="36" t="s">
        <v>184</v>
      </c>
      <c r="B56" s="5" t="s">
        <v>100</v>
      </c>
      <c r="C56" s="37" t="s">
        <v>185</v>
      </c>
      <c r="D56" s="38"/>
      <c r="E56" s="38"/>
      <c r="F56" s="38"/>
      <c r="G56" s="6"/>
      <c r="H56" s="38"/>
      <c r="I56" s="6"/>
      <c r="J56" s="38"/>
      <c r="K56" s="6"/>
      <c r="L56" s="39">
        <f t="shared" si="3"/>
        <v>0</v>
      </c>
      <c r="M56" s="39">
        <f t="shared" si="3"/>
        <v>0</v>
      </c>
    </row>
    <row r="57" spans="1:13" s="40" customFormat="1" x14ac:dyDescent="0.2">
      <c r="A57" s="36" t="s">
        <v>186</v>
      </c>
      <c r="B57" s="5" t="s">
        <v>103</v>
      </c>
      <c r="C57" s="37" t="s">
        <v>187</v>
      </c>
      <c r="D57" s="38"/>
      <c r="E57" s="38"/>
      <c r="F57" s="38"/>
      <c r="G57" s="6"/>
      <c r="H57" s="38"/>
      <c r="I57" s="6"/>
      <c r="J57" s="38"/>
      <c r="K57" s="6"/>
      <c r="L57" s="39">
        <f t="shared" si="3"/>
        <v>0</v>
      </c>
      <c r="M57" s="39">
        <f t="shared" si="3"/>
        <v>0</v>
      </c>
    </row>
    <row r="58" spans="1:13" s="40" customFormat="1" x14ac:dyDescent="0.2">
      <c r="A58" s="36" t="s">
        <v>188</v>
      </c>
      <c r="B58" s="5" t="s">
        <v>106</v>
      </c>
      <c r="C58" s="37" t="s">
        <v>189</v>
      </c>
      <c r="D58" s="38"/>
      <c r="E58" s="38"/>
      <c r="F58" s="38"/>
      <c r="G58" s="6"/>
      <c r="H58" s="38"/>
      <c r="I58" s="6"/>
      <c r="J58" s="38"/>
      <c r="K58" s="6"/>
      <c r="L58" s="39">
        <f t="shared" si="3"/>
        <v>0</v>
      </c>
      <c r="M58" s="39">
        <f t="shared" si="3"/>
        <v>0</v>
      </c>
    </row>
    <row r="59" spans="1:13" s="40" customFormat="1" x14ac:dyDescent="0.2">
      <c r="A59" s="36" t="s">
        <v>190</v>
      </c>
      <c r="B59" s="5" t="s">
        <v>109</v>
      </c>
      <c r="C59" s="37" t="s">
        <v>191</v>
      </c>
      <c r="D59" s="38"/>
      <c r="E59" s="38"/>
      <c r="F59" s="38"/>
      <c r="G59" s="6"/>
      <c r="H59" s="38"/>
      <c r="I59" s="6"/>
      <c r="J59" s="38"/>
      <c r="K59" s="6"/>
      <c r="L59" s="39">
        <f t="shared" si="3"/>
        <v>0</v>
      </c>
      <c r="M59" s="39">
        <f t="shared" si="3"/>
        <v>0</v>
      </c>
    </row>
    <row r="60" spans="1:13" s="40" customFormat="1" x14ac:dyDescent="0.2">
      <c r="A60" s="36" t="s">
        <v>192</v>
      </c>
      <c r="B60" s="5" t="s">
        <v>112</v>
      </c>
      <c r="C60" s="37" t="s">
        <v>193</v>
      </c>
      <c r="D60" s="38"/>
      <c r="E60" s="38"/>
      <c r="F60" s="38"/>
      <c r="G60" s="6"/>
      <c r="H60" s="38"/>
      <c r="I60" s="6"/>
      <c r="J60" s="38"/>
      <c r="K60" s="6"/>
      <c r="L60" s="39">
        <f t="shared" si="3"/>
        <v>0</v>
      </c>
      <c r="M60" s="39">
        <f t="shared" si="3"/>
        <v>0</v>
      </c>
    </row>
    <row r="61" spans="1:13" s="40" customFormat="1" ht="25.5" x14ac:dyDescent="0.2">
      <c r="A61" s="36" t="s">
        <v>194</v>
      </c>
      <c r="B61" s="5" t="s">
        <v>115</v>
      </c>
      <c r="C61" s="37" t="s">
        <v>195</v>
      </c>
      <c r="D61" s="38"/>
      <c r="E61" s="38"/>
      <c r="F61" s="38"/>
      <c r="G61" s="6"/>
      <c r="H61" s="38"/>
      <c r="I61" s="6"/>
      <c r="J61" s="38"/>
      <c r="K61" s="6"/>
      <c r="L61" s="39">
        <f t="shared" si="3"/>
        <v>0</v>
      </c>
      <c r="M61" s="39">
        <f t="shared" si="3"/>
        <v>0</v>
      </c>
    </row>
    <row r="62" spans="1:13" s="40" customFormat="1" x14ac:dyDescent="0.2">
      <c r="A62" s="36" t="s">
        <v>196</v>
      </c>
      <c r="B62" s="5" t="s">
        <v>118</v>
      </c>
      <c r="C62" s="37" t="s">
        <v>197</v>
      </c>
      <c r="D62" s="38"/>
      <c r="E62" s="38"/>
      <c r="F62" s="38"/>
      <c r="G62" s="6"/>
      <c r="H62" s="38"/>
      <c r="I62" s="6"/>
      <c r="J62" s="38"/>
      <c r="K62" s="6"/>
      <c r="L62" s="39">
        <f t="shared" si="3"/>
        <v>0</v>
      </c>
      <c r="M62" s="39">
        <f t="shared" si="3"/>
        <v>0</v>
      </c>
    </row>
    <row r="63" spans="1:13" s="45" customFormat="1" ht="38.25" x14ac:dyDescent="0.2">
      <c r="A63" s="19">
        <v>57</v>
      </c>
      <c r="B63" s="32" t="s">
        <v>198</v>
      </c>
      <c r="C63" s="42" t="s">
        <v>199</v>
      </c>
      <c r="D63" s="12"/>
      <c r="E63" s="12"/>
      <c r="F63" s="12"/>
      <c r="G63" s="12"/>
      <c r="H63" s="12"/>
      <c r="I63" s="12"/>
      <c r="J63" s="12"/>
      <c r="K63" s="12"/>
      <c r="L63" s="12">
        <f t="shared" si="3"/>
        <v>0</v>
      </c>
      <c r="M63" s="12">
        <f t="shared" si="3"/>
        <v>0</v>
      </c>
    </row>
    <row r="64" spans="1:13" s="40" customFormat="1" x14ac:dyDescent="0.2">
      <c r="A64" s="36" t="s">
        <v>200</v>
      </c>
      <c r="B64" s="5" t="s">
        <v>91</v>
      </c>
      <c r="C64" s="37" t="s">
        <v>201</v>
      </c>
      <c r="D64" s="38"/>
      <c r="E64" s="38"/>
      <c r="F64" s="38"/>
      <c r="G64" s="6"/>
      <c r="H64" s="38"/>
      <c r="I64" s="6"/>
      <c r="J64" s="38"/>
      <c r="K64" s="6"/>
      <c r="L64" s="39">
        <f t="shared" si="3"/>
        <v>0</v>
      </c>
      <c r="M64" s="39">
        <f t="shared" si="3"/>
        <v>0</v>
      </c>
    </row>
    <row r="65" spans="1:13" s="40" customFormat="1" x14ac:dyDescent="0.2">
      <c r="A65" s="36" t="s">
        <v>202</v>
      </c>
      <c r="B65" s="5" t="s">
        <v>94</v>
      </c>
      <c r="C65" s="37" t="s">
        <v>203</v>
      </c>
      <c r="D65" s="38"/>
      <c r="E65" s="38"/>
      <c r="F65" s="38"/>
      <c r="G65" s="6"/>
      <c r="H65" s="38"/>
      <c r="I65" s="6"/>
      <c r="J65" s="38"/>
      <c r="K65" s="6"/>
      <c r="L65" s="39">
        <f t="shared" si="3"/>
        <v>0</v>
      </c>
      <c r="M65" s="39">
        <f t="shared" si="3"/>
        <v>0</v>
      </c>
    </row>
    <row r="66" spans="1:13" s="40" customFormat="1" ht="25.5" x14ac:dyDescent="0.2">
      <c r="A66" s="36" t="s">
        <v>204</v>
      </c>
      <c r="B66" s="5" t="s">
        <v>97</v>
      </c>
      <c r="C66" s="37" t="s">
        <v>205</v>
      </c>
      <c r="D66" s="38"/>
      <c r="E66" s="38"/>
      <c r="F66" s="38"/>
      <c r="G66" s="6"/>
      <c r="H66" s="38"/>
      <c r="I66" s="6"/>
      <c r="J66" s="38"/>
      <c r="K66" s="6"/>
      <c r="L66" s="39">
        <f t="shared" si="3"/>
        <v>0</v>
      </c>
      <c r="M66" s="39">
        <f t="shared" si="3"/>
        <v>0</v>
      </c>
    </row>
    <row r="67" spans="1:13" s="40" customFormat="1" x14ac:dyDescent="0.2">
      <c r="A67" s="36" t="s">
        <v>206</v>
      </c>
      <c r="B67" s="5" t="s">
        <v>100</v>
      </c>
      <c r="C67" s="37" t="s">
        <v>207</v>
      </c>
      <c r="D67" s="38"/>
      <c r="E67" s="38"/>
      <c r="F67" s="38"/>
      <c r="G67" s="6"/>
      <c r="H67" s="38"/>
      <c r="I67" s="6"/>
      <c r="J67" s="38"/>
      <c r="K67" s="6"/>
      <c r="L67" s="39">
        <f t="shared" si="3"/>
        <v>0</v>
      </c>
      <c r="M67" s="39">
        <f t="shared" si="3"/>
        <v>0</v>
      </c>
    </row>
    <row r="68" spans="1:13" s="40" customFormat="1" x14ac:dyDescent="0.2">
      <c r="A68" s="36" t="s">
        <v>208</v>
      </c>
      <c r="B68" s="5" t="s">
        <v>103</v>
      </c>
      <c r="C68" s="37" t="s">
        <v>209</v>
      </c>
      <c r="D68" s="38"/>
      <c r="E68" s="38"/>
      <c r="F68" s="38"/>
      <c r="G68" s="6"/>
      <c r="H68" s="38"/>
      <c r="I68" s="6"/>
      <c r="J68" s="38"/>
      <c r="K68" s="6"/>
      <c r="L68" s="39">
        <f t="shared" si="3"/>
        <v>0</v>
      </c>
      <c r="M68" s="39">
        <f t="shared" si="3"/>
        <v>0</v>
      </c>
    </row>
    <row r="69" spans="1:13" s="40" customFormat="1" x14ac:dyDescent="0.2">
      <c r="A69" s="36" t="s">
        <v>210</v>
      </c>
      <c r="B69" s="5" t="s">
        <v>106</v>
      </c>
      <c r="C69" s="37" t="s">
        <v>211</v>
      </c>
      <c r="D69" s="38"/>
      <c r="E69" s="38"/>
      <c r="F69" s="38"/>
      <c r="G69" s="6"/>
      <c r="H69" s="38"/>
      <c r="I69" s="6"/>
      <c r="J69" s="38"/>
      <c r="K69" s="6"/>
      <c r="L69" s="39">
        <f t="shared" si="3"/>
        <v>0</v>
      </c>
      <c r="M69" s="39">
        <f t="shared" si="3"/>
        <v>0</v>
      </c>
    </row>
    <row r="70" spans="1:13" s="40" customFormat="1" x14ac:dyDescent="0.2">
      <c r="A70" s="36" t="s">
        <v>212</v>
      </c>
      <c r="B70" s="5" t="s">
        <v>109</v>
      </c>
      <c r="C70" s="37" t="s">
        <v>213</v>
      </c>
      <c r="D70" s="38"/>
      <c r="E70" s="38"/>
      <c r="F70" s="38"/>
      <c r="G70" s="6"/>
      <c r="H70" s="38"/>
      <c r="I70" s="6"/>
      <c r="J70" s="38"/>
      <c r="K70" s="6"/>
      <c r="L70" s="39">
        <f t="shared" si="3"/>
        <v>0</v>
      </c>
      <c r="M70" s="39">
        <f t="shared" si="3"/>
        <v>0</v>
      </c>
    </row>
    <row r="71" spans="1:13" s="40" customFormat="1" x14ac:dyDescent="0.2">
      <c r="A71" s="36" t="s">
        <v>214</v>
      </c>
      <c r="B71" s="5" t="s">
        <v>112</v>
      </c>
      <c r="C71" s="37" t="s">
        <v>215</v>
      </c>
      <c r="D71" s="38"/>
      <c r="E71" s="38"/>
      <c r="F71" s="38"/>
      <c r="G71" s="6"/>
      <c r="H71" s="38"/>
      <c r="I71" s="6"/>
      <c r="J71" s="38"/>
      <c r="K71" s="6"/>
      <c r="L71" s="39">
        <f t="shared" si="3"/>
        <v>0</v>
      </c>
      <c r="M71" s="39">
        <f t="shared" si="3"/>
        <v>0</v>
      </c>
    </row>
    <row r="72" spans="1:13" s="40" customFormat="1" ht="25.5" x14ac:dyDescent="0.2">
      <c r="A72" s="36" t="s">
        <v>216</v>
      </c>
      <c r="B72" s="5" t="s">
        <v>115</v>
      </c>
      <c r="C72" s="37" t="s">
        <v>217</v>
      </c>
      <c r="D72" s="38"/>
      <c r="E72" s="38"/>
      <c r="F72" s="38"/>
      <c r="G72" s="6"/>
      <c r="H72" s="38"/>
      <c r="I72" s="6"/>
      <c r="J72" s="38"/>
      <c r="K72" s="6"/>
      <c r="L72" s="39">
        <f t="shared" si="3"/>
        <v>0</v>
      </c>
      <c r="M72" s="39">
        <f t="shared" si="3"/>
        <v>0</v>
      </c>
    </row>
    <row r="73" spans="1:13" s="40" customFormat="1" x14ac:dyDescent="0.2">
      <c r="A73" s="36" t="s">
        <v>218</v>
      </c>
      <c r="B73" s="5" t="s">
        <v>118</v>
      </c>
      <c r="C73" s="37" t="s">
        <v>219</v>
      </c>
      <c r="D73" s="38"/>
      <c r="E73" s="38"/>
      <c r="F73" s="38"/>
      <c r="G73" s="6"/>
      <c r="H73" s="38"/>
      <c r="I73" s="6"/>
      <c r="J73" s="38"/>
      <c r="K73" s="6"/>
      <c r="L73" s="39">
        <f t="shared" si="3"/>
        <v>0</v>
      </c>
      <c r="M73" s="39">
        <f t="shared" si="3"/>
        <v>0</v>
      </c>
    </row>
    <row r="74" spans="1:13" s="45" customFormat="1" ht="25.5" x14ac:dyDescent="0.2">
      <c r="A74" s="19">
        <v>68</v>
      </c>
      <c r="B74" s="32" t="s">
        <v>220</v>
      </c>
      <c r="C74" s="42" t="s">
        <v>221</v>
      </c>
      <c r="D74" s="12">
        <f>SUM(D75:D84)</f>
        <v>27717000</v>
      </c>
      <c r="E74" s="12">
        <f>SUM(E75:E84)</f>
        <v>0</v>
      </c>
      <c r="F74" s="12"/>
      <c r="G74" s="12"/>
      <c r="H74" s="12"/>
      <c r="I74" s="12"/>
      <c r="J74" s="12"/>
      <c r="K74" s="12"/>
      <c r="L74" s="12">
        <f t="shared" si="3"/>
        <v>27717000</v>
      </c>
      <c r="M74" s="12">
        <f t="shared" si="3"/>
        <v>0</v>
      </c>
    </row>
    <row r="75" spans="1:13" s="40" customFormat="1" x14ac:dyDescent="0.2">
      <c r="A75" s="36" t="s">
        <v>222</v>
      </c>
      <c r="B75" s="5" t="s">
        <v>91</v>
      </c>
      <c r="C75" s="37" t="s">
        <v>223</v>
      </c>
      <c r="D75" s="25">
        <v>27717000</v>
      </c>
      <c r="E75" s="25">
        <v>0</v>
      </c>
      <c r="F75" s="38"/>
      <c r="G75" s="6"/>
      <c r="H75" s="38"/>
      <c r="I75" s="6"/>
      <c r="J75" s="38"/>
      <c r="K75" s="6"/>
      <c r="L75" s="39">
        <f t="shared" si="3"/>
        <v>27717000</v>
      </c>
      <c r="M75" s="39">
        <f t="shared" si="3"/>
        <v>0</v>
      </c>
    </row>
    <row r="76" spans="1:13" s="40" customFormat="1" x14ac:dyDescent="0.2">
      <c r="A76" s="36" t="s">
        <v>224</v>
      </c>
      <c r="B76" s="5" t="s">
        <v>94</v>
      </c>
      <c r="C76" s="37" t="s">
        <v>225</v>
      </c>
      <c r="D76" s="38">
        <v>0</v>
      </c>
      <c r="E76" s="38">
        <v>0</v>
      </c>
      <c r="F76" s="38"/>
      <c r="G76" s="6"/>
      <c r="H76" s="38"/>
      <c r="I76" s="6"/>
      <c r="J76" s="38"/>
      <c r="K76" s="6"/>
      <c r="L76" s="39">
        <f t="shared" si="3"/>
        <v>0</v>
      </c>
      <c r="M76" s="39">
        <f t="shared" si="3"/>
        <v>0</v>
      </c>
    </row>
    <row r="77" spans="1:13" s="40" customFormat="1" ht="25.5" x14ac:dyDescent="0.2">
      <c r="A77" s="36" t="s">
        <v>226</v>
      </c>
      <c r="B77" s="5" t="s">
        <v>97</v>
      </c>
      <c r="C77" s="37" t="s">
        <v>227</v>
      </c>
      <c r="D77" s="38"/>
      <c r="E77" s="38"/>
      <c r="F77" s="38"/>
      <c r="G77" s="6"/>
      <c r="H77" s="38"/>
      <c r="I77" s="6"/>
      <c r="J77" s="38"/>
      <c r="K77" s="6"/>
      <c r="L77" s="39">
        <f t="shared" si="3"/>
        <v>0</v>
      </c>
      <c r="M77" s="39">
        <f t="shared" si="3"/>
        <v>0</v>
      </c>
    </row>
    <row r="78" spans="1:13" s="40" customFormat="1" x14ac:dyDescent="0.2">
      <c r="A78" s="36" t="s">
        <v>228</v>
      </c>
      <c r="B78" s="5" t="s">
        <v>100</v>
      </c>
      <c r="C78" s="37" t="s">
        <v>229</v>
      </c>
      <c r="D78" s="38"/>
      <c r="E78" s="38"/>
      <c r="F78" s="38"/>
      <c r="G78" s="6"/>
      <c r="H78" s="38"/>
      <c r="I78" s="6"/>
      <c r="J78" s="38"/>
      <c r="K78" s="6"/>
      <c r="L78" s="39">
        <f t="shared" si="3"/>
        <v>0</v>
      </c>
      <c r="M78" s="39">
        <f t="shared" si="3"/>
        <v>0</v>
      </c>
    </row>
    <row r="79" spans="1:13" s="40" customFormat="1" x14ac:dyDescent="0.2">
      <c r="A79" s="36" t="s">
        <v>230</v>
      </c>
      <c r="B79" s="5" t="s">
        <v>103</v>
      </c>
      <c r="C79" s="37" t="s">
        <v>231</v>
      </c>
      <c r="D79" s="38"/>
      <c r="E79" s="38"/>
      <c r="F79" s="38"/>
      <c r="G79" s="6"/>
      <c r="H79" s="38"/>
      <c r="I79" s="6"/>
      <c r="J79" s="38"/>
      <c r="K79" s="6"/>
      <c r="L79" s="39">
        <f t="shared" si="3"/>
        <v>0</v>
      </c>
      <c r="M79" s="39">
        <f t="shared" si="3"/>
        <v>0</v>
      </c>
    </row>
    <row r="80" spans="1:13" s="40" customFormat="1" x14ac:dyDescent="0.2">
      <c r="A80" s="36" t="s">
        <v>232</v>
      </c>
      <c r="B80" s="5" t="s">
        <v>106</v>
      </c>
      <c r="C80" s="37" t="s">
        <v>233</v>
      </c>
      <c r="D80" s="38"/>
      <c r="E80" s="38"/>
      <c r="F80" s="38"/>
      <c r="G80" s="6"/>
      <c r="H80" s="38"/>
      <c r="I80" s="6"/>
      <c r="J80" s="38"/>
      <c r="K80" s="6"/>
      <c r="L80" s="39">
        <f t="shared" si="3"/>
        <v>0</v>
      </c>
      <c r="M80" s="39">
        <f t="shared" si="3"/>
        <v>0</v>
      </c>
    </row>
    <row r="81" spans="1:13" s="40" customFormat="1" x14ac:dyDescent="0.2">
      <c r="A81" s="36" t="s">
        <v>234</v>
      </c>
      <c r="B81" s="5" t="s">
        <v>109</v>
      </c>
      <c r="C81" s="37" t="s">
        <v>235</v>
      </c>
      <c r="D81" s="38"/>
      <c r="E81" s="38"/>
      <c r="F81" s="38"/>
      <c r="G81" s="6"/>
      <c r="H81" s="38"/>
      <c r="I81" s="6"/>
      <c r="J81" s="38"/>
      <c r="K81" s="6"/>
      <c r="L81" s="39">
        <f t="shared" si="3"/>
        <v>0</v>
      </c>
      <c r="M81" s="39">
        <f t="shared" si="3"/>
        <v>0</v>
      </c>
    </row>
    <row r="82" spans="1:13" s="40" customFormat="1" x14ac:dyDescent="0.2">
      <c r="A82" s="36" t="s">
        <v>236</v>
      </c>
      <c r="B82" s="5" t="s">
        <v>112</v>
      </c>
      <c r="C82" s="37" t="s">
        <v>237</v>
      </c>
      <c r="D82" s="38"/>
      <c r="E82" s="38"/>
      <c r="F82" s="38"/>
      <c r="G82" s="6"/>
      <c r="H82" s="38"/>
      <c r="I82" s="6"/>
      <c r="J82" s="38"/>
      <c r="K82" s="6"/>
      <c r="L82" s="39">
        <f t="shared" si="3"/>
        <v>0</v>
      </c>
      <c r="M82" s="39">
        <f t="shared" si="3"/>
        <v>0</v>
      </c>
    </row>
    <row r="83" spans="1:13" s="40" customFormat="1" ht="25.5" x14ac:dyDescent="0.2">
      <c r="A83" s="36" t="s">
        <v>238</v>
      </c>
      <c r="B83" s="5" t="s">
        <v>115</v>
      </c>
      <c r="C83" s="37" t="s">
        <v>239</v>
      </c>
      <c r="D83" s="38"/>
      <c r="E83" s="38"/>
      <c r="F83" s="38"/>
      <c r="G83" s="6"/>
      <c r="H83" s="38"/>
      <c r="I83" s="6"/>
      <c r="J83" s="38"/>
      <c r="K83" s="6"/>
      <c r="L83" s="39">
        <f t="shared" si="3"/>
        <v>0</v>
      </c>
      <c r="M83" s="39">
        <f t="shared" si="3"/>
        <v>0</v>
      </c>
    </row>
    <row r="84" spans="1:13" s="40" customFormat="1" x14ac:dyDescent="0.2">
      <c r="A84" s="36" t="s">
        <v>240</v>
      </c>
      <c r="B84" s="5" t="s">
        <v>118</v>
      </c>
      <c r="C84" s="37" t="s">
        <v>241</v>
      </c>
      <c r="D84" s="38"/>
      <c r="E84" s="38"/>
      <c r="F84" s="38"/>
      <c r="G84" s="6"/>
      <c r="H84" s="38"/>
      <c r="I84" s="6"/>
      <c r="J84" s="38"/>
      <c r="K84" s="6"/>
      <c r="L84" s="39">
        <f t="shared" si="3"/>
        <v>0</v>
      </c>
      <c r="M84" s="39">
        <f t="shared" si="3"/>
        <v>0</v>
      </c>
    </row>
    <row r="85" spans="1:13" s="263" customFormat="1" ht="25.5" x14ac:dyDescent="0.2">
      <c r="A85" s="260">
        <v>79</v>
      </c>
      <c r="B85" s="260" t="s">
        <v>242</v>
      </c>
      <c r="C85" s="261" t="s">
        <v>243</v>
      </c>
      <c r="D85" s="262">
        <f>SUM(D50,D51,D52,D63,D74)</f>
        <v>27717000</v>
      </c>
      <c r="E85" s="262">
        <f>SUM(E50,E51,E52,E63,E74)</f>
        <v>75159091</v>
      </c>
      <c r="F85" s="262">
        <f t="shared" ref="F85:L85" si="4">SUM(F50,F51,F52,F63,F74)</f>
        <v>0</v>
      </c>
      <c r="G85" s="262">
        <f t="shared" si="4"/>
        <v>0</v>
      </c>
      <c r="H85" s="262">
        <f t="shared" si="4"/>
        <v>0</v>
      </c>
      <c r="I85" s="262">
        <f t="shared" si="4"/>
        <v>0</v>
      </c>
      <c r="J85" s="262">
        <f t="shared" si="4"/>
        <v>0</v>
      </c>
      <c r="K85" s="262">
        <f t="shared" si="4"/>
        <v>0</v>
      </c>
      <c r="L85" s="262">
        <f t="shared" si="4"/>
        <v>27717000</v>
      </c>
      <c r="M85" s="262">
        <f t="shared" ref="M85" si="5">SUM(M50,M51,M52,M63,M74)</f>
        <v>75159091</v>
      </c>
    </row>
    <row r="86" spans="1:13" x14ac:dyDescent="0.2">
      <c r="A86" s="18"/>
      <c r="D86" s="64"/>
      <c r="E86" s="64"/>
      <c r="F86" s="64"/>
      <c r="G86" s="72"/>
      <c r="H86" s="64"/>
      <c r="I86" s="72"/>
      <c r="J86" s="64"/>
      <c r="K86" s="72"/>
      <c r="L86" s="208"/>
      <c r="M86" s="208"/>
    </row>
    <row r="87" spans="1:13" s="26" customFormat="1" x14ac:dyDescent="0.2">
      <c r="A87" s="18">
        <v>80</v>
      </c>
      <c r="B87" s="16" t="s">
        <v>244</v>
      </c>
      <c r="C87" s="22" t="s">
        <v>245</v>
      </c>
      <c r="D87" s="23"/>
      <c r="E87" s="23">
        <f>SUM(E88:E90)</f>
        <v>212350</v>
      </c>
      <c r="F87" s="23"/>
      <c r="G87" s="12"/>
      <c r="H87" s="23"/>
      <c r="I87" s="12"/>
      <c r="J87" s="23"/>
      <c r="K87" s="12"/>
      <c r="L87" s="23">
        <f t="shared" ref="L87:M118" si="6">SUM(J87,H87,F87,D87)</f>
        <v>0</v>
      </c>
      <c r="M87" s="23">
        <f t="shared" si="6"/>
        <v>212350</v>
      </c>
    </row>
    <row r="88" spans="1:13" s="40" customFormat="1" x14ac:dyDescent="0.2">
      <c r="A88" s="47">
        <v>81</v>
      </c>
      <c r="B88" s="7" t="s">
        <v>246</v>
      </c>
      <c r="C88" s="37" t="s">
        <v>247</v>
      </c>
      <c r="D88" s="38"/>
      <c r="E88" s="38"/>
      <c r="F88" s="38"/>
      <c r="G88" s="6"/>
      <c r="H88" s="38"/>
      <c r="I88" s="6"/>
      <c r="J88" s="38"/>
      <c r="K88" s="6"/>
      <c r="L88" s="39">
        <f t="shared" si="6"/>
        <v>0</v>
      </c>
      <c r="M88" s="39">
        <f t="shared" si="6"/>
        <v>0</v>
      </c>
    </row>
    <row r="89" spans="1:13" s="40" customFormat="1" ht="25.5" x14ac:dyDescent="0.2">
      <c r="A89" s="47">
        <v>82</v>
      </c>
      <c r="B89" s="7" t="s">
        <v>248</v>
      </c>
      <c r="C89" s="37" t="s">
        <v>249</v>
      </c>
      <c r="D89" s="38"/>
      <c r="E89" s="38"/>
      <c r="F89" s="38"/>
      <c r="G89" s="6"/>
      <c r="H89" s="38"/>
      <c r="I89" s="6"/>
      <c r="J89" s="38"/>
      <c r="K89" s="6"/>
      <c r="L89" s="39">
        <f t="shared" si="6"/>
        <v>0</v>
      </c>
      <c r="M89" s="39">
        <f t="shared" si="6"/>
        <v>0</v>
      </c>
    </row>
    <row r="90" spans="1:13" s="40" customFormat="1" ht="25.5" x14ac:dyDescent="0.2">
      <c r="A90" s="47">
        <v>83</v>
      </c>
      <c r="B90" s="7" t="s">
        <v>250</v>
      </c>
      <c r="C90" s="37" t="s">
        <v>251</v>
      </c>
      <c r="D90" s="38"/>
      <c r="E90" s="38">
        <v>212350</v>
      </c>
      <c r="F90" s="38"/>
      <c r="G90" s="6"/>
      <c r="H90" s="38"/>
      <c r="I90" s="6"/>
      <c r="J90" s="38"/>
      <c r="K90" s="6"/>
      <c r="L90" s="39">
        <f t="shared" si="6"/>
        <v>0</v>
      </c>
      <c r="M90" s="39">
        <f t="shared" si="6"/>
        <v>212350</v>
      </c>
    </row>
    <row r="91" spans="1:13" s="26" customFormat="1" x14ac:dyDescent="0.2">
      <c r="A91" s="18">
        <v>84</v>
      </c>
      <c r="B91" s="16" t="s">
        <v>252</v>
      </c>
      <c r="C91" s="22" t="s">
        <v>253</v>
      </c>
      <c r="D91" s="23"/>
      <c r="E91" s="23"/>
      <c r="F91" s="23"/>
      <c r="G91" s="12"/>
      <c r="H91" s="23"/>
      <c r="I91" s="12"/>
      <c r="J91" s="23"/>
      <c r="K91" s="12"/>
      <c r="L91" s="23">
        <f t="shared" si="6"/>
        <v>0</v>
      </c>
      <c r="M91" s="23">
        <f t="shared" si="6"/>
        <v>0</v>
      </c>
    </row>
    <row r="92" spans="1:13" s="40" customFormat="1" x14ac:dyDescent="0.2">
      <c r="A92" s="36" t="s">
        <v>254</v>
      </c>
      <c r="B92" s="7" t="s">
        <v>255</v>
      </c>
      <c r="C92" s="37" t="s">
        <v>256</v>
      </c>
      <c r="D92" s="38"/>
      <c r="E92" s="38"/>
      <c r="F92" s="38"/>
      <c r="G92" s="6"/>
      <c r="H92" s="38"/>
      <c r="I92" s="6"/>
      <c r="J92" s="38"/>
      <c r="K92" s="6"/>
      <c r="L92" s="39">
        <f t="shared" si="6"/>
        <v>0</v>
      </c>
      <c r="M92" s="39">
        <f t="shared" si="6"/>
        <v>0</v>
      </c>
    </row>
    <row r="93" spans="1:13" s="40" customFormat="1" x14ac:dyDescent="0.2">
      <c r="A93" s="36" t="s">
        <v>257</v>
      </c>
      <c r="B93" s="7" t="s">
        <v>258</v>
      </c>
      <c r="C93" s="37" t="s">
        <v>259</v>
      </c>
      <c r="D93" s="38"/>
      <c r="E93" s="38"/>
      <c r="F93" s="38"/>
      <c r="G93" s="6"/>
      <c r="H93" s="38"/>
      <c r="I93" s="6"/>
      <c r="J93" s="38"/>
      <c r="K93" s="6"/>
      <c r="L93" s="39">
        <f t="shared" si="6"/>
        <v>0</v>
      </c>
      <c r="M93" s="39">
        <f t="shared" si="6"/>
        <v>0</v>
      </c>
    </row>
    <row r="94" spans="1:13" s="40" customFormat="1" x14ac:dyDescent="0.2">
      <c r="A94" s="36" t="s">
        <v>260</v>
      </c>
      <c r="B94" s="7" t="s">
        <v>261</v>
      </c>
      <c r="C94" s="37" t="s">
        <v>262</v>
      </c>
      <c r="D94" s="38"/>
      <c r="E94" s="38"/>
      <c r="F94" s="38"/>
      <c r="G94" s="6"/>
      <c r="H94" s="38"/>
      <c r="I94" s="6"/>
      <c r="J94" s="38"/>
      <c r="K94" s="6"/>
      <c r="L94" s="39">
        <f t="shared" si="6"/>
        <v>0</v>
      </c>
      <c r="M94" s="39">
        <f t="shared" si="6"/>
        <v>0</v>
      </c>
    </row>
    <row r="95" spans="1:13" s="40" customFormat="1" x14ac:dyDescent="0.2">
      <c r="A95" s="36" t="s">
        <v>263</v>
      </c>
      <c r="B95" s="7" t="s">
        <v>264</v>
      </c>
      <c r="C95" s="37" t="s">
        <v>265</v>
      </c>
      <c r="D95" s="38"/>
      <c r="E95" s="38"/>
      <c r="F95" s="38"/>
      <c r="G95" s="6"/>
      <c r="H95" s="38"/>
      <c r="I95" s="6"/>
      <c r="J95" s="38"/>
      <c r="K95" s="6"/>
      <c r="L95" s="39">
        <f t="shared" si="6"/>
        <v>0</v>
      </c>
      <c r="M95" s="39">
        <f t="shared" si="6"/>
        <v>0</v>
      </c>
    </row>
    <row r="96" spans="1:13" s="40" customFormat="1" x14ac:dyDescent="0.2">
      <c r="A96" s="36" t="s">
        <v>266</v>
      </c>
      <c r="B96" s="7" t="s">
        <v>267</v>
      </c>
      <c r="C96" s="37" t="s">
        <v>268</v>
      </c>
      <c r="D96" s="38"/>
      <c r="E96" s="38"/>
      <c r="F96" s="38"/>
      <c r="G96" s="6"/>
      <c r="H96" s="38"/>
      <c r="I96" s="6"/>
      <c r="J96" s="38"/>
      <c r="K96" s="6"/>
      <c r="L96" s="39">
        <f t="shared" si="6"/>
        <v>0</v>
      </c>
      <c r="M96" s="39">
        <f t="shared" si="6"/>
        <v>0</v>
      </c>
    </row>
    <row r="97" spans="1:13" s="40" customFormat="1" x14ac:dyDescent="0.2">
      <c r="A97" s="36" t="s">
        <v>269</v>
      </c>
      <c r="B97" s="7" t="s">
        <v>270</v>
      </c>
      <c r="C97" s="37" t="s">
        <v>271</v>
      </c>
      <c r="D97" s="38"/>
      <c r="E97" s="38"/>
      <c r="F97" s="38"/>
      <c r="G97" s="6"/>
      <c r="H97" s="38"/>
      <c r="I97" s="6"/>
      <c r="J97" s="38"/>
      <c r="K97" s="6"/>
      <c r="L97" s="39">
        <f t="shared" si="6"/>
        <v>0</v>
      </c>
      <c r="M97" s="39">
        <f t="shared" si="6"/>
        <v>0</v>
      </c>
    </row>
    <row r="98" spans="1:13" s="40" customFormat="1" x14ac:dyDescent="0.2">
      <c r="A98" s="36" t="s">
        <v>272</v>
      </c>
      <c r="B98" s="7" t="s">
        <v>273</v>
      </c>
      <c r="C98" s="37" t="s">
        <v>274</v>
      </c>
      <c r="D98" s="38"/>
      <c r="E98" s="38"/>
      <c r="F98" s="38"/>
      <c r="G98" s="6"/>
      <c r="H98" s="38"/>
      <c r="I98" s="6"/>
      <c r="J98" s="38"/>
      <c r="K98" s="6"/>
      <c r="L98" s="39">
        <f t="shared" si="6"/>
        <v>0</v>
      </c>
      <c r="M98" s="39">
        <f t="shared" si="6"/>
        <v>0</v>
      </c>
    </row>
    <row r="99" spans="1:13" s="40" customFormat="1" x14ac:dyDescent="0.2">
      <c r="A99" s="36" t="s">
        <v>275</v>
      </c>
      <c r="B99" s="7" t="s">
        <v>276</v>
      </c>
      <c r="C99" s="37" t="s">
        <v>277</v>
      </c>
      <c r="D99" s="38"/>
      <c r="E99" s="38"/>
      <c r="F99" s="38"/>
      <c r="G99" s="6"/>
      <c r="H99" s="38"/>
      <c r="I99" s="6"/>
      <c r="J99" s="38"/>
      <c r="K99" s="6"/>
      <c r="L99" s="39">
        <f t="shared" si="6"/>
        <v>0</v>
      </c>
      <c r="M99" s="39">
        <f t="shared" si="6"/>
        <v>0</v>
      </c>
    </row>
    <row r="100" spans="1:13" s="45" customFormat="1" x14ac:dyDescent="0.2">
      <c r="A100" s="19">
        <v>93</v>
      </c>
      <c r="B100" s="34" t="s">
        <v>278</v>
      </c>
      <c r="C100" s="42" t="s">
        <v>279</v>
      </c>
      <c r="D100" s="12"/>
      <c r="E100" s="12">
        <f>E87+E91</f>
        <v>212350</v>
      </c>
      <c r="F100" s="12"/>
      <c r="G100" s="12"/>
      <c r="H100" s="12"/>
      <c r="I100" s="12"/>
      <c r="J100" s="12"/>
      <c r="K100" s="12"/>
      <c r="L100" s="12">
        <f t="shared" si="6"/>
        <v>0</v>
      </c>
      <c r="M100" s="12">
        <f t="shared" si="6"/>
        <v>212350</v>
      </c>
    </row>
    <row r="101" spans="1:13" s="45" customFormat="1" x14ac:dyDescent="0.2">
      <c r="A101" s="19">
        <v>94</v>
      </c>
      <c r="B101" s="48" t="s">
        <v>280</v>
      </c>
      <c r="C101" s="42" t="s">
        <v>281</v>
      </c>
      <c r="D101" s="12"/>
      <c r="E101" s="12"/>
      <c r="F101" s="12"/>
      <c r="G101" s="12"/>
      <c r="H101" s="12"/>
      <c r="I101" s="12"/>
      <c r="J101" s="12"/>
      <c r="K101" s="12"/>
      <c r="L101" s="12">
        <f t="shared" si="6"/>
        <v>0</v>
      </c>
      <c r="M101" s="12">
        <f t="shared" si="6"/>
        <v>0</v>
      </c>
    </row>
    <row r="102" spans="1:13" s="40" customFormat="1" x14ac:dyDescent="0.2">
      <c r="A102" s="36" t="s">
        <v>282</v>
      </c>
      <c r="B102" s="8" t="s">
        <v>283</v>
      </c>
      <c r="C102" s="37" t="s">
        <v>284</v>
      </c>
      <c r="D102" s="38"/>
      <c r="E102" s="38"/>
      <c r="F102" s="38"/>
      <c r="G102" s="6"/>
      <c r="H102" s="38"/>
      <c r="I102" s="6"/>
      <c r="J102" s="38"/>
      <c r="K102" s="6"/>
      <c r="L102" s="39">
        <f t="shared" si="6"/>
        <v>0</v>
      </c>
      <c r="M102" s="39">
        <f t="shared" si="6"/>
        <v>0</v>
      </c>
    </row>
    <row r="103" spans="1:13" s="40" customFormat="1" ht="25.5" x14ac:dyDescent="0.2">
      <c r="A103" s="36" t="s">
        <v>285</v>
      </c>
      <c r="B103" s="8" t="s">
        <v>286</v>
      </c>
      <c r="C103" s="37" t="s">
        <v>287</v>
      </c>
      <c r="D103" s="38"/>
      <c r="E103" s="38"/>
      <c r="F103" s="38"/>
      <c r="G103" s="6"/>
      <c r="H103" s="38"/>
      <c r="I103" s="6"/>
      <c r="J103" s="38"/>
      <c r="K103" s="6"/>
      <c r="L103" s="39">
        <f t="shared" si="6"/>
        <v>0</v>
      </c>
      <c r="M103" s="39">
        <f t="shared" si="6"/>
        <v>0</v>
      </c>
    </row>
    <row r="104" spans="1:13" s="40" customFormat="1" x14ac:dyDescent="0.2">
      <c r="A104" s="36" t="s">
        <v>288</v>
      </c>
      <c r="B104" s="8" t="s">
        <v>289</v>
      </c>
      <c r="C104" s="37" t="s">
        <v>290</v>
      </c>
      <c r="D104" s="38"/>
      <c r="E104" s="38"/>
      <c r="F104" s="38"/>
      <c r="G104" s="6"/>
      <c r="H104" s="38"/>
      <c r="I104" s="6"/>
      <c r="J104" s="38"/>
      <c r="K104" s="6"/>
      <c r="L104" s="39">
        <f t="shared" si="6"/>
        <v>0</v>
      </c>
      <c r="M104" s="39">
        <f t="shared" si="6"/>
        <v>0</v>
      </c>
    </row>
    <row r="105" spans="1:13" s="40" customFormat="1" x14ac:dyDescent="0.2">
      <c r="A105" s="36" t="s">
        <v>291</v>
      </c>
      <c r="B105" s="8" t="s">
        <v>292</v>
      </c>
      <c r="C105" s="37" t="s">
        <v>293</v>
      </c>
      <c r="D105" s="38"/>
      <c r="E105" s="38"/>
      <c r="F105" s="38"/>
      <c r="G105" s="6"/>
      <c r="H105" s="38"/>
      <c r="I105" s="6"/>
      <c r="J105" s="38"/>
      <c r="K105" s="6"/>
      <c r="L105" s="39">
        <f t="shared" si="6"/>
        <v>0</v>
      </c>
      <c r="M105" s="39">
        <f t="shared" si="6"/>
        <v>0</v>
      </c>
    </row>
    <row r="106" spans="1:13" s="40" customFormat="1" x14ac:dyDescent="0.2">
      <c r="A106" s="36" t="s">
        <v>294</v>
      </c>
      <c r="B106" s="8" t="s">
        <v>295</v>
      </c>
      <c r="C106" s="37" t="s">
        <v>296</v>
      </c>
      <c r="D106" s="38"/>
      <c r="E106" s="38"/>
      <c r="F106" s="38"/>
      <c r="G106" s="6"/>
      <c r="H106" s="38"/>
      <c r="I106" s="6"/>
      <c r="J106" s="38"/>
      <c r="K106" s="6"/>
      <c r="L106" s="39">
        <f t="shared" si="6"/>
        <v>0</v>
      </c>
      <c r="M106" s="39">
        <f t="shared" si="6"/>
        <v>0</v>
      </c>
    </row>
    <row r="107" spans="1:13" s="40" customFormat="1" x14ac:dyDescent="0.2">
      <c r="A107" s="36" t="s">
        <v>297</v>
      </c>
      <c r="B107" s="8" t="s">
        <v>298</v>
      </c>
      <c r="C107" s="37" t="s">
        <v>299</v>
      </c>
      <c r="D107" s="38"/>
      <c r="E107" s="38"/>
      <c r="F107" s="38"/>
      <c r="G107" s="6"/>
      <c r="H107" s="38"/>
      <c r="I107" s="6"/>
      <c r="J107" s="38"/>
      <c r="K107" s="6"/>
      <c r="L107" s="39">
        <f t="shared" si="6"/>
        <v>0</v>
      </c>
      <c r="M107" s="39">
        <f t="shared" si="6"/>
        <v>0</v>
      </c>
    </row>
    <row r="108" spans="1:13" s="40" customFormat="1" ht="25.5" x14ac:dyDescent="0.2">
      <c r="A108" s="36" t="s">
        <v>300</v>
      </c>
      <c r="B108" s="8" t="s">
        <v>301</v>
      </c>
      <c r="C108" s="37" t="s">
        <v>302</v>
      </c>
      <c r="D108" s="38"/>
      <c r="E108" s="38"/>
      <c r="F108" s="38"/>
      <c r="G108" s="6"/>
      <c r="H108" s="38"/>
      <c r="I108" s="6"/>
      <c r="J108" s="38"/>
      <c r="K108" s="6"/>
      <c r="L108" s="39">
        <f t="shared" si="6"/>
        <v>0</v>
      </c>
      <c r="M108" s="39">
        <f t="shared" si="6"/>
        <v>0</v>
      </c>
    </row>
    <row r="109" spans="1:13" s="40" customFormat="1" x14ac:dyDescent="0.2">
      <c r="A109" s="36" t="s">
        <v>303</v>
      </c>
      <c r="B109" s="8" t="s">
        <v>304</v>
      </c>
      <c r="C109" s="37" t="s">
        <v>305</v>
      </c>
      <c r="D109" s="38"/>
      <c r="E109" s="38"/>
      <c r="F109" s="38"/>
      <c r="G109" s="6"/>
      <c r="H109" s="38"/>
      <c r="I109" s="6"/>
      <c r="J109" s="38"/>
      <c r="K109" s="6"/>
      <c r="L109" s="39">
        <f t="shared" si="6"/>
        <v>0</v>
      </c>
      <c r="M109" s="39">
        <f t="shared" si="6"/>
        <v>0</v>
      </c>
    </row>
    <row r="110" spans="1:13" s="40" customFormat="1" x14ac:dyDescent="0.2">
      <c r="A110" s="36" t="s">
        <v>306</v>
      </c>
      <c r="B110" s="8" t="s">
        <v>307</v>
      </c>
      <c r="C110" s="37" t="s">
        <v>308</v>
      </c>
      <c r="D110" s="38"/>
      <c r="E110" s="38"/>
      <c r="F110" s="38"/>
      <c r="G110" s="6"/>
      <c r="H110" s="38"/>
      <c r="I110" s="6"/>
      <c r="J110" s="38"/>
      <c r="K110" s="6"/>
      <c r="L110" s="39">
        <f t="shared" si="6"/>
        <v>0</v>
      </c>
      <c r="M110" s="39">
        <f t="shared" si="6"/>
        <v>0</v>
      </c>
    </row>
    <row r="111" spans="1:13" s="45" customFormat="1" ht="25.5" x14ac:dyDescent="0.2">
      <c r="A111" s="19">
        <v>104</v>
      </c>
      <c r="B111" s="48" t="s">
        <v>309</v>
      </c>
      <c r="C111" s="42" t="s">
        <v>310</v>
      </c>
      <c r="D111" s="12"/>
      <c r="E111" s="12"/>
      <c r="F111" s="12"/>
      <c r="G111" s="12"/>
      <c r="H111" s="12"/>
      <c r="I111" s="12"/>
      <c r="J111" s="12"/>
      <c r="K111" s="12"/>
      <c r="L111" s="12">
        <f t="shared" si="6"/>
        <v>0</v>
      </c>
      <c r="M111" s="12">
        <f t="shared" si="6"/>
        <v>0</v>
      </c>
    </row>
    <row r="112" spans="1:13" s="40" customFormat="1" x14ac:dyDescent="0.2">
      <c r="A112" s="36">
        <v>105</v>
      </c>
      <c r="B112" s="8" t="s">
        <v>311</v>
      </c>
      <c r="C112" s="37" t="s">
        <v>312</v>
      </c>
      <c r="D112" s="38"/>
      <c r="E112" s="38"/>
      <c r="F112" s="38"/>
      <c r="G112" s="6"/>
      <c r="H112" s="38"/>
      <c r="I112" s="6"/>
      <c r="J112" s="38"/>
      <c r="K112" s="6"/>
      <c r="L112" s="39">
        <f t="shared" si="6"/>
        <v>0</v>
      </c>
      <c r="M112" s="39">
        <f t="shared" si="6"/>
        <v>0</v>
      </c>
    </row>
    <row r="113" spans="1:13" s="40" customFormat="1" x14ac:dyDescent="0.2">
      <c r="A113" s="36">
        <v>106</v>
      </c>
      <c r="B113" s="8" t="s">
        <v>313</v>
      </c>
      <c r="C113" s="37" t="s">
        <v>314</v>
      </c>
      <c r="D113" s="38"/>
      <c r="E113" s="38"/>
      <c r="F113" s="38"/>
      <c r="G113" s="6"/>
      <c r="H113" s="38"/>
      <c r="I113" s="6"/>
      <c r="J113" s="38"/>
      <c r="K113" s="6"/>
      <c r="L113" s="39">
        <f t="shared" si="6"/>
        <v>0</v>
      </c>
      <c r="M113" s="39">
        <f t="shared" si="6"/>
        <v>0</v>
      </c>
    </row>
    <row r="114" spans="1:13" s="40" customFormat="1" x14ac:dyDescent="0.2">
      <c r="A114" s="36">
        <v>107</v>
      </c>
      <c r="B114" s="8" t="s">
        <v>315</v>
      </c>
      <c r="C114" s="37" t="s">
        <v>316</v>
      </c>
      <c r="D114" s="38"/>
      <c r="E114" s="38"/>
      <c r="F114" s="38"/>
      <c r="G114" s="6"/>
      <c r="H114" s="38"/>
      <c r="I114" s="6"/>
      <c r="J114" s="38"/>
      <c r="K114" s="6"/>
      <c r="L114" s="39">
        <f t="shared" si="6"/>
        <v>0</v>
      </c>
      <c r="M114" s="39">
        <f t="shared" si="6"/>
        <v>0</v>
      </c>
    </row>
    <row r="115" spans="1:13" s="40" customFormat="1" x14ac:dyDescent="0.2">
      <c r="A115" s="36">
        <v>108</v>
      </c>
      <c r="B115" s="8" t="s">
        <v>317</v>
      </c>
      <c r="C115" s="37" t="s">
        <v>318</v>
      </c>
      <c r="D115" s="38"/>
      <c r="E115" s="38"/>
      <c r="F115" s="38"/>
      <c r="G115" s="6"/>
      <c r="H115" s="38"/>
      <c r="I115" s="6"/>
      <c r="J115" s="38"/>
      <c r="K115" s="6"/>
      <c r="L115" s="39">
        <f t="shared" si="6"/>
        <v>0</v>
      </c>
      <c r="M115" s="39">
        <f t="shared" si="6"/>
        <v>0</v>
      </c>
    </row>
    <row r="116" spans="1:13" s="45" customFormat="1" x14ac:dyDescent="0.2">
      <c r="A116" s="19">
        <v>109</v>
      </c>
      <c r="B116" s="48" t="s">
        <v>319</v>
      </c>
      <c r="C116" s="42" t="s">
        <v>320</v>
      </c>
      <c r="D116" s="12">
        <f>SUM(D117:D123)</f>
        <v>217400000</v>
      </c>
      <c r="E116" s="12">
        <f>SUM(E117:E123)</f>
        <v>187994763</v>
      </c>
      <c r="F116" s="12"/>
      <c r="G116" s="12"/>
      <c r="H116" s="12"/>
      <c r="I116" s="12"/>
      <c r="J116" s="12"/>
      <c r="K116" s="12"/>
      <c r="L116" s="12">
        <f t="shared" si="6"/>
        <v>217400000</v>
      </c>
      <c r="M116" s="12">
        <f t="shared" si="6"/>
        <v>187994763</v>
      </c>
    </row>
    <row r="117" spans="1:13" s="40" customFormat="1" x14ac:dyDescent="0.2">
      <c r="A117" s="36">
        <v>110</v>
      </c>
      <c r="B117" s="8" t="s">
        <v>321</v>
      </c>
      <c r="C117" s="37" t="s">
        <v>322</v>
      </c>
      <c r="D117" s="38">
        <v>104400000</v>
      </c>
      <c r="E117" s="38">
        <v>103424906</v>
      </c>
      <c r="F117" s="38"/>
      <c r="G117" s="6"/>
      <c r="H117" s="38"/>
      <c r="I117" s="6"/>
      <c r="J117" s="38"/>
      <c r="K117" s="6"/>
      <c r="L117" s="39">
        <f t="shared" si="6"/>
        <v>104400000</v>
      </c>
      <c r="M117" s="39">
        <f t="shared" si="6"/>
        <v>103424906</v>
      </c>
    </row>
    <row r="118" spans="1:13" s="40" customFormat="1" x14ac:dyDescent="0.2">
      <c r="A118" s="36">
        <v>111</v>
      </c>
      <c r="B118" s="8" t="s">
        <v>323</v>
      </c>
      <c r="C118" s="37" t="s">
        <v>324</v>
      </c>
      <c r="D118" s="38"/>
      <c r="E118" s="38"/>
      <c r="F118" s="38"/>
      <c r="G118" s="6"/>
      <c r="H118" s="38"/>
      <c r="I118" s="6"/>
      <c r="J118" s="38"/>
      <c r="K118" s="6"/>
      <c r="L118" s="39">
        <f t="shared" si="6"/>
        <v>0</v>
      </c>
      <c r="M118" s="39">
        <f t="shared" si="6"/>
        <v>0</v>
      </c>
    </row>
    <row r="119" spans="1:13" s="40" customFormat="1" x14ac:dyDescent="0.2">
      <c r="A119" s="36">
        <v>112</v>
      </c>
      <c r="B119" s="8" t="s">
        <v>325</v>
      </c>
      <c r="C119" s="37" t="s">
        <v>326</v>
      </c>
      <c r="D119" s="38">
        <v>26000000</v>
      </c>
      <c r="E119" s="38">
        <v>26781018</v>
      </c>
      <c r="F119" s="38"/>
      <c r="G119" s="6"/>
      <c r="H119" s="38"/>
      <c r="I119" s="6"/>
      <c r="J119" s="38"/>
      <c r="K119" s="6"/>
      <c r="L119" s="39">
        <f t="shared" ref="L119:M150" si="7">SUM(J119,H119,F119,D119)</f>
        <v>26000000</v>
      </c>
      <c r="M119" s="39">
        <f t="shared" si="7"/>
        <v>26781018</v>
      </c>
    </row>
    <row r="120" spans="1:13" s="40" customFormat="1" x14ac:dyDescent="0.2">
      <c r="A120" s="36">
        <v>113</v>
      </c>
      <c r="B120" s="8" t="s">
        <v>327</v>
      </c>
      <c r="C120" s="37" t="s">
        <v>328</v>
      </c>
      <c r="D120" s="38">
        <v>87000000</v>
      </c>
      <c r="E120" s="38">
        <v>57788839</v>
      </c>
      <c r="F120" s="38"/>
      <c r="G120" s="6"/>
      <c r="H120" s="38"/>
      <c r="I120" s="6"/>
      <c r="J120" s="38"/>
      <c r="K120" s="6"/>
      <c r="L120" s="39">
        <f t="shared" si="7"/>
        <v>87000000</v>
      </c>
      <c r="M120" s="39">
        <f t="shared" si="7"/>
        <v>57788839</v>
      </c>
    </row>
    <row r="121" spans="1:13" s="40" customFormat="1" x14ac:dyDescent="0.2">
      <c r="A121" s="36">
        <v>114</v>
      </c>
      <c r="B121" s="8" t="s">
        <v>329</v>
      </c>
      <c r="C121" s="37" t="s">
        <v>330</v>
      </c>
      <c r="D121" s="38"/>
      <c r="E121" s="38"/>
      <c r="F121" s="38"/>
      <c r="G121" s="6"/>
      <c r="H121" s="38"/>
      <c r="I121" s="6"/>
      <c r="J121" s="38"/>
      <c r="K121" s="6"/>
      <c r="L121" s="39">
        <f t="shared" si="7"/>
        <v>0</v>
      </c>
      <c r="M121" s="39">
        <f t="shared" si="7"/>
        <v>0</v>
      </c>
    </row>
    <row r="122" spans="1:13" s="40" customFormat="1" x14ac:dyDescent="0.2">
      <c r="A122" s="36">
        <v>115</v>
      </c>
      <c r="B122" s="8" t="s">
        <v>331</v>
      </c>
      <c r="C122" s="37" t="s">
        <v>332</v>
      </c>
      <c r="D122" s="38"/>
      <c r="E122" s="38"/>
      <c r="F122" s="38"/>
      <c r="G122" s="6"/>
      <c r="H122" s="38"/>
      <c r="I122" s="6"/>
      <c r="J122" s="38"/>
      <c r="K122" s="6"/>
      <c r="L122" s="39">
        <f t="shared" si="7"/>
        <v>0</v>
      </c>
      <c r="M122" s="39">
        <f t="shared" si="7"/>
        <v>0</v>
      </c>
    </row>
    <row r="123" spans="1:13" s="40" customFormat="1" x14ac:dyDescent="0.2">
      <c r="A123" s="36">
        <v>116</v>
      </c>
      <c r="B123" s="8" t="s">
        <v>333</v>
      </c>
      <c r="C123" s="37" t="s">
        <v>334</v>
      </c>
      <c r="D123" s="38"/>
      <c r="E123" s="38"/>
      <c r="F123" s="38"/>
      <c r="G123" s="6"/>
      <c r="H123" s="38"/>
      <c r="I123" s="6"/>
      <c r="J123" s="38"/>
      <c r="K123" s="6"/>
      <c r="L123" s="39">
        <f t="shared" si="7"/>
        <v>0</v>
      </c>
      <c r="M123" s="39">
        <f t="shared" si="7"/>
        <v>0</v>
      </c>
    </row>
    <row r="124" spans="1:13" s="45" customFormat="1" x14ac:dyDescent="0.2">
      <c r="A124" s="19">
        <v>117</v>
      </c>
      <c r="B124" s="17" t="s">
        <v>335</v>
      </c>
      <c r="C124" s="42" t="s">
        <v>336</v>
      </c>
      <c r="D124" s="12">
        <f>SUM(D125:D146)</f>
        <v>370000000</v>
      </c>
      <c r="E124" s="12">
        <f>SUM(E125:E146)</f>
        <v>607632149</v>
      </c>
      <c r="F124" s="12"/>
      <c r="G124" s="12"/>
      <c r="H124" s="12"/>
      <c r="I124" s="12"/>
      <c r="J124" s="12"/>
      <c r="K124" s="12"/>
      <c r="L124" s="12">
        <f t="shared" si="7"/>
        <v>370000000</v>
      </c>
      <c r="M124" s="12">
        <f t="shared" si="7"/>
        <v>607632149</v>
      </c>
    </row>
    <row r="125" spans="1:13" x14ac:dyDescent="0.2">
      <c r="A125" s="29" t="s">
        <v>337</v>
      </c>
      <c r="B125" s="9" t="s">
        <v>338</v>
      </c>
      <c r="C125" s="22" t="s">
        <v>339</v>
      </c>
      <c r="E125" s="25"/>
      <c r="F125" s="25"/>
      <c r="G125" s="3"/>
      <c r="H125" s="25"/>
      <c r="I125" s="3"/>
      <c r="J125" s="25"/>
      <c r="K125" s="3"/>
      <c r="L125" s="23">
        <f t="shared" si="7"/>
        <v>0</v>
      </c>
      <c r="M125" s="23">
        <f t="shared" si="7"/>
        <v>0</v>
      </c>
    </row>
    <row r="126" spans="1:13" x14ac:dyDescent="0.2">
      <c r="A126" s="29" t="s">
        <v>340</v>
      </c>
      <c r="B126" s="9" t="s">
        <v>341</v>
      </c>
      <c r="C126" s="22" t="s">
        <v>342</v>
      </c>
      <c r="E126" s="25"/>
      <c r="F126" s="25"/>
      <c r="G126" s="3"/>
      <c r="H126" s="25"/>
      <c r="I126" s="3"/>
      <c r="J126" s="25"/>
      <c r="K126" s="3"/>
      <c r="L126" s="23">
        <f t="shared" si="7"/>
        <v>0</v>
      </c>
      <c r="M126" s="23">
        <f t="shared" si="7"/>
        <v>0</v>
      </c>
    </row>
    <row r="127" spans="1:13" x14ac:dyDescent="0.2">
      <c r="A127" s="29" t="s">
        <v>343</v>
      </c>
      <c r="B127" s="9" t="s">
        <v>344</v>
      </c>
      <c r="C127" s="22" t="s">
        <v>345</v>
      </c>
      <c r="E127" s="25"/>
      <c r="F127" s="25"/>
      <c r="G127" s="3"/>
      <c r="H127" s="25"/>
      <c r="I127" s="3"/>
      <c r="J127" s="25"/>
      <c r="K127" s="3"/>
      <c r="L127" s="23">
        <f t="shared" si="7"/>
        <v>0</v>
      </c>
      <c r="M127" s="23">
        <f t="shared" si="7"/>
        <v>0</v>
      </c>
    </row>
    <row r="128" spans="1:13" x14ac:dyDescent="0.2">
      <c r="A128" s="29" t="s">
        <v>346</v>
      </c>
      <c r="B128" s="9" t="s">
        <v>347</v>
      </c>
      <c r="C128" s="22" t="s">
        <v>348</v>
      </c>
      <c r="E128" s="25"/>
      <c r="F128" s="25"/>
      <c r="G128" s="3"/>
      <c r="H128" s="25"/>
      <c r="I128" s="3"/>
      <c r="J128" s="25"/>
      <c r="K128" s="3"/>
      <c r="L128" s="23">
        <f t="shared" si="7"/>
        <v>0</v>
      </c>
      <c r="M128" s="23">
        <f t="shared" si="7"/>
        <v>0</v>
      </c>
    </row>
    <row r="129" spans="1:13" x14ac:dyDescent="0.2">
      <c r="A129" s="29" t="s">
        <v>349</v>
      </c>
      <c r="B129" s="9" t="s">
        <v>350</v>
      </c>
      <c r="C129" s="22" t="s">
        <v>351</v>
      </c>
      <c r="E129" s="25"/>
      <c r="F129" s="25"/>
      <c r="G129" s="3"/>
      <c r="H129" s="25"/>
      <c r="I129" s="3"/>
      <c r="J129" s="25"/>
      <c r="K129" s="3"/>
      <c r="L129" s="23">
        <f t="shared" si="7"/>
        <v>0</v>
      </c>
      <c r="M129" s="23">
        <f t="shared" si="7"/>
        <v>0</v>
      </c>
    </row>
    <row r="130" spans="1:13" x14ac:dyDescent="0.2">
      <c r="A130" s="29" t="s">
        <v>352</v>
      </c>
      <c r="B130" s="9" t="s">
        <v>353</v>
      </c>
      <c r="C130" s="22" t="s">
        <v>354</v>
      </c>
      <c r="E130" s="25"/>
      <c r="F130" s="25"/>
      <c r="G130" s="3"/>
      <c r="H130" s="25"/>
      <c r="I130" s="3"/>
      <c r="J130" s="25"/>
      <c r="K130" s="3"/>
      <c r="L130" s="23">
        <f t="shared" si="7"/>
        <v>0</v>
      </c>
      <c r="M130" s="23">
        <f t="shared" si="7"/>
        <v>0</v>
      </c>
    </row>
    <row r="131" spans="1:13" ht="25.5" x14ac:dyDescent="0.2">
      <c r="A131" s="29" t="s">
        <v>355</v>
      </c>
      <c r="B131" s="9" t="s">
        <v>356</v>
      </c>
      <c r="C131" s="22" t="s">
        <v>357</v>
      </c>
      <c r="D131" s="25">
        <v>370000000</v>
      </c>
      <c r="E131" s="25">
        <v>607632149</v>
      </c>
      <c r="F131" s="25"/>
      <c r="G131" s="3"/>
      <c r="H131" s="25"/>
      <c r="I131" s="3"/>
      <c r="J131" s="25"/>
      <c r="K131" s="3"/>
      <c r="L131" s="23">
        <f t="shared" si="7"/>
        <v>370000000</v>
      </c>
      <c r="M131" s="23">
        <f t="shared" si="7"/>
        <v>607632149</v>
      </c>
    </row>
    <row r="132" spans="1:13" ht="25.5" x14ac:dyDescent="0.2">
      <c r="A132" s="29" t="s">
        <v>358</v>
      </c>
      <c r="B132" s="9" t="s">
        <v>359</v>
      </c>
      <c r="C132" s="22" t="s">
        <v>360</v>
      </c>
      <c r="E132" s="25"/>
      <c r="F132" s="25"/>
      <c r="G132" s="3"/>
      <c r="H132" s="25"/>
      <c r="I132" s="3"/>
      <c r="J132" s="25"/>
      <c r="K132" s="3"/>
      <c r="L132" s="23">
        <f t="shared" si="7"/>
        <v>0</v>
      </c>
      <c r="M132" s="23">
        <f t="shared" si="7"/>
        <v>0</v>
      </c>
    </row>
    <row r="133" spans="1:13" x14ac:dyDescent="0.2">
      <c r="A133" s="29" t="s">
        <v>361</v>
      </c>
      <c r="B133" s="9" t="s">
        <v>362</v>
      </c>
      <c r="C133" s="22" t="s">
        <v>363</v>
      </c>
      <c r="E133" s="25"/>
      <c r="F133" s="25"/>
      <c r="G133" s="3"/>
      <c r="H133" s="25"/>
      <c r="I133" s="3"/>
      <c r="J133" s="25"/>
      <c r="K133" s="3"/>
      <c r="L133" s="23">
        <f t="shared" si="7"/>
        <v>0</v>
      </c>
      <c r="M133" s="23">
        <f t="shared" si="7"/>
        <v>0</v>
      </c>
    </row>
    <row r="134" spans="1:13" x14ac:dyDescent="0.2">
      <c r="A134" s="29" t="s">
        <v>364</v>
      </c>
      <c r="B134" s="9" t="s">
        <v>365</v>
      </c>
      <c r="C134" s="22" t="s">
        <v>366</v>
      </c>
      <c r="E134" s="25"/>
      <c r="F134" s="25"/>
      <c r="G134" s="3"/>
      <c r="H134" s="25"/>
      <c r="I134" s="3"/>
      <c r="J134" s="25"/>
      <c r="K134" s="3"/>
      <c r="L134" s="23">
        <f t="shared" si="7"/>
        <v>0</v>
      </c>
      <c r="M134" s="23">
        <f t="shared" si="7"/>
        <v>0</v>
      </c>
    </row>
    <row r="135" spans="1:13" ht="25.5" x14ac:dyDescent="0.2">
      <c r="A135" s="29" t="s">
        <v>367</v>
      </c>
      <c r="B135" s="9" t="s">
        <v>368</v>
      </c>
      <c r="C135" s="22" t="s">
        <v>369</v>
      </c>
      <c r="E135" s="25"/>
      <c r="F135" s="25"/>
      <c r="G135" s="3"/>
      <c r="H135" s="25"/>
      <c r="I135" s="3"/>
      <c r="J135" s="25"/>
      <c r="K135" s="3"/>
      <c r="L135" s="23">
        <f t="shared" si="7"/>
        <v>0</v>
      </c>
      <c r="M135" s="23">
        <f t="shared" si="7"/>
        <v>0</v>
      </c>
    </row>
    <row r="136" spans="1:13" ht="25.5" x14ac:dyDescent="0.2">
      <c r="A136" s="29" t="s">
        <v>370</v>
      </c>
      <c r="B136" s="9" t="s">
        <v>371</v>
      </c>
      <c r="C136" s="22" t="s">
        <v>372</v>
      </c>
      <c r="E136" s="25"/>
      <c r="F136" s="25"/>
      <c r="G136" s="3"/>
      <c r="H136" s="25"/>
      <c r="I136" s="3"/>
      <c r="J136" s="25"/>
      <c r="K136" s="3"/>
      <c r="L136" s="23">
        <f t="shared" si="7"/>
        <v>0</v>
      </c>
      <c r="M136" s="23">
        <f t="shared" si="7"/>
        <v>0</v>
      </c>
    </row>
    <row r="137" spans="1:13" ht="25.5" x14ac:dyDescent="0.2">
      <c r="A137" s="29" t="s">
        <v>373</v>
      </c>
      <c r="B137" s="10" t="s">
        <v>374</v>
      </c>
      <c r="C137" s="22" t="s">
        <v>375</v>
      </c>
      <c r="E137" s="25"/>
      <c r="F137" s="25"/>
      <c r="G137" s="3"/>
      <c r="H137" s="25"/>
      <c r="I137" s="3"/>
      <c r="J137" s="25"/>
      <c r="K137" s="3"/>
      <c r="L137" s="23">
        <f t="shared" si="7"/>
        <v>0</v>
      </c>
      <c r="M137" s="23">
        <f t="shared" si="7"/>
        <v>0</v>
      </c>
    </row>
    <row r="138" spans="1:13" ht="25.5" x14ac:dyDescent="0.2">
      <c r="A138" s="29" t="s">
        <v>376</v>
      </c>
      <c r="B138" s="9" t="s">
        <v>377</v>
      </c>
      <c r="C138" s="22" t="s">
        <v>378</v>
      </c>
      <c r="E138" s="25"/>
      <c r="F138" s="25"/>
      <c r="G138" s="3"/>
      <c r="H138" s="25"/>
      <c r="I138" s="3"/>
      <c r="J138" s="25"/>
      <c r="K138" s="3"/>
      <c r="L138" s="23">
        <f t="shared" si="7"/>
        <v>0</v>
      </c>
      <c r="M138" s="23">
        <f t="shared" si="7"/>
        <v>0</v>
      </c>
    </row>
    <row r="139" spans="1:13" ht="38.25" x14ac:dyDescent="0.2">
      <c r="A139" s="29" t="s">
        <v>379</v>
      </c>
      <c r="B139" s="9" t="s">
        <v>380</v>
      </c>
      <c r="C139" s="22" t="s">
        <v>381</v>
      </c>
      <c r="E139" s="25"/>
      <c r="F139" s="25"/>
      <c r="G139" s="3"/>
      <c r="H139" s="25"/>
      <c r="I139" s="3"/>
      <c r="J139" s="25"/>
      <c r="K139" s="3"/>
      <c r="L139" s="23">
        <f t="shared" si="7"/>
        <v>0</v>
      </c>
      <c r="M139" s="23">
        <f t="shared" si="7"/>
        <v>0</v>
      </c>
    </row>
    <row r="140" spans="1:13" x14ac:dyDescent="0.2">
      <c r="A140" s="29" t="s">
        <v>382</v>
      </c>
      <c r="B140" s="9" t="s">
        <v>383</v>
      </c>
      <c r="C140" s="22" t="s">
        <v>384</v>
      </c>
      <c r="E140" s="25"/>
      <c r="F140" s="25"/>
      <c r="G140" s="3"/>
      <c r="H140" s="25"/>
      <c r="I140" s="3"/>
      <c r="J140" s="25"/>
      <c r="K140" s="3"/>
      <c r="L140" s="23">
        <f t="shared" si="7"/>
        <v>0</v>
      </c>
      <c r="M140" s="23">
        <f t="shared" si="7"/>
        <v>0</v>
      </c>
    </row>
    <row r="141" spans="1:13" x14ac:dyDescent="0.2">
      <c r="A141" s="29" t="s">
        <v>385</v>
      </c>
      <c r="B141" s="9" t="s">
        <v>386</v>
      </c>
      <c r="C141" s="22" t="s">
        <v>387</v>
      </c>
      <c r="E141" s="25"/>
      <c r="F141" s="25"/>
      <c r="G141" s="3"/>
      <c r="H141" s="25"/>
      <c r="I141" s="3"/>
      <c r="J141" s="25"/>
      <c r="K141" s="3"/>
      <c r="L141" s="23">
        <f t="shared" si="7"/>
        <v>0</v>
      </c>
      <c r="M141" s="23">
        <f t="shared" si="7"/>
        <v>0</v>
      </c>
    </row>
    <row r="142" spans="1:13" x14ac:dyDescent="0.2">
      <c r="A142" s="29" t="s">
        <v>388</v>
      </c>
      <c r="B142" s="9" t="s">
        <v>389</v>
      </c>
      <c r="C142" s="22" t="s">
        <v>390</v>
      </c>
      <c r="E142" s="25"/>
      <c r="F142" s="25"/>
      <c r="G142" s="3"/>
      <c r="H142" s="25"/>
      <c r="I142" s="3"/>
      <c r="J142" s="25"/>
      <c r="K142" s="3"/>
      <c r="L142" s="23">
        <f t="shared" si="7"/>
        <v>0</v>
      </c>
      <c r="M142" s="23">
        <f t="shared" si="7"/>
        <v>0</v>
      </c>
    </row>
    <row r="143" spans="1:13" x14ac:dyDescent="0.2">
      <c r="A143" s="29" t="s">
        <v>391</v>
      </c>
      <c r="B143" s="9" t="s">
        <v>392</v>
      </c>
      <c r="C143" s="22" t="s">
        <v>393</v>
      </c>
      <c r="E143" s="25"/>
      <c r="F143" s="25"/>
      <c r="G143" s="3"/>
      <c r="H143" s="25"/>
      <c r="I143" s="3"/>
      <c r="J143" s="25"/>
      <c r="K143" s="3"/>
      <c r="L143" s="23">
        <f t="shared" si="7"/>
        <v>0</v>
      </c>
      <c r="M143" s="23">
        <f t="shared" si="7"/>
        <v>0</v>
      </c>
    </row>
    <row r="144" spans="1:13" x14ac:dyDescent="0.2">
      <c r="A144" s="29" t="s">
        <v>394</v>
      </c>
      <c r="B144" s="9" t="s">
        <v>395</v>
      </c>
      <c r="C144" s="22" t="s">
        <v>396</v>
      </c>
      <c r="E144" s="25"/>
      <c r="F144" s="25"/>
      <c r="G144" s="3"/>
      <c r="H144" s="25"/>
      <c r="I144" s="3"/>
      <c r="J144" s="25"/>
      <c r="K144" s="3"/>
      <c r="L144" s="23">
        <f t="shared" si="7"/>
        <v>0</v>
      </c>
      <c r="M144" s="23">
        <f t="shared" si="7"/>
        <v>0</v>
      </c>
    </row>
    <row r="145" spans="1:13" x14ac:dyDescent="0.2">
      <c r="A145" s="29" t="s">
        <v>397</v>
      </c>
      <c r="B145" s="9" t="s">
        <v>398</v>
      </c>
      <c r="C145" s="22" t="s">
        <v>399</v>
      </c>
      <c r="E145" s="25"/>
      <c r="F145" s="25"/>
      <c r="G145" s="3"/>
      <c r="H145" s="25"/>
      <c r="I145" s="3"/>
      <c r="J145" s="25"/>
      <c r="K145" s="3"/>
      <c r="L145" s="23">
        <f t="shared" si="7"/>
        <v>0</v>
      </c>
      <c r="M145" s="23">
        <f t="shared" si="7"/>
        <v>0</v>
      </c>
    </row>
    <row r="146" spans="1:13" ht="51" x14ac:dyDescent="0.2">
      <c r="A146" s="29" t="s">
        <v>400</v>
      </c>
      <c r="B146" s="9" t="s">
        <v>401</v>
      </c>
      <c r="C146" s="22" t="s">
        <v>402</v>
      </c>
      <c r="E146" s="25"/>
      <c r="F146" s="25"/>
      <c r="G146" s="3"/>
      <c r="H146" s="25"/>
      <c r="I146" s="3"/>
      <c r="J146" s="25"/>
      <c r="K146" s="3"/>
      <c r="L146" s="23">
        <f t="shared" si="7"/>
        <v>0</v>
      </c>
      <c r="M146" s="23">
        <f t="shared" si="7"/>
        <v>0</v>
      </c>
    </row>
    <row r="147" spans="1:13" s="26" customFormat="1" x14ac:dyDescent="0.2">
      <c r="A147" s="18">
        <v>140</v>
      </c>
      <c r="B147" s="18" t="s">
        <v>403</v>
      </c>
      <c r="C147" s="22" t="s">
        <v>404</v>
      </c>
      <c r="D147" s="23"/>
      <c r="E147" s="23"/>
      <c r="F147" s="23"/>
      <c r="G147" s="12"/>
      <c r="H147" s="23"/>
      <c r="I147" s="12"/>
      <c r="J147" s="23"/>
      <c r="K147" s="12"/>
      <c r="L147" s="23">
        <f t="shared" si="7"/>
        <v>0</v>
      </c>
      <c r="M147" s="23">
        <f t="shared" si="7"/>
        <v>0</v>
      </c>
    </row>
    <row r="148" spans="1:13" s="40" customFormat="1" x14ac:dyDescent="0.2">
      <c r="A148" s="47">
        <v>141</v>
      </c>
      <c r="B148" s="8" t="s">
        <v>405</v>
      </c>
      <c r="C148" s="37" t="s">
        <v>406</v>
      </c>
      <c r="D148" s="38"/>
      <c r="E148" s="38"/>
      <c r="F148" s="38"/>
      <c r="G148" s="6"/>
      <c r="H148" s="38"/>
      <c r="I148" s="6"/>
      <c r="J148" s="38"/>
      <c r="K148" s="6"/>
      <c r="L148" s="39">
        <f t="shared" si="7"/>
        <v>0</v>
      </c>
      <c r="M148" s="39">
        <f t="shared" si="7"/>
        <v>0</v>
      </c>
    </row>
    <row r="149" spans="1:13" s="40" customFormat="1" x14ac:dyDescent="0.2">
      <c r="A149" s="47">
        <v>142</v>
      </c>
      <c r="B149" s="8" t="s">
        <v>407</v>
      </c>
      <c r="C149" s="37" t="s">
        <v>408</v>
      </c>
      <c r="D149" s="38"/>
      <c r="E149" s="38"/>
      <c r="F149" s="38"/>
      <c r="G149" s="6"/>
      <c r="H149" s="38"/>
      <c r="I149" s="6"/>
      <c r="J149" s="38"/>
      <c r="K149" s="6"/>
      <c r="L149" s="39">
        <f t="shared" si="7"/>
        <v>0</v>
      </c>
      <c r="M149" s="39">
        <f t="shared" si="7"/>
        <v>0</v>
      </c>
    </row>
    <row r="150" spans="1:13" s="40" customFormat="1" x14ac:dyDescent="0.2">
      <c r="A150" s="47">
        <v>143</v>
      </c>
      <c r="B150" s="8" t="s">
        <v>409</v>
      </c>
      <c r="C150" s="37" t="s">
        <v>410</v>
      </c>
      <c r="D150" s="38"/>
      <c r="E150" s="38"/>
      <c r="F150" s="38"/>
      <c r="G150" s="6"/>
      <c r="H150" s="38"/>
      <c r="I150" s="6"/>
      <c r="J150" s="38"/>
      <c r="K150" s="6"/>
      <c r="L150" s="39">
        <f t="shared" si="7"/>
        <v>0</v>
      </c>
      <c r="M150" s="39">
        <f t="shared" si="7"/>
        <v>0</v>
      </c>
    </row>
    <row r="151" spans="1:13" x14ac:dyDescent="0.2">
      <c r="A151" s="18">
        <v>144</v>
      </c>
      <c r="B151" s="11" t="s">
        <v>411</v>
      </c>
      <c r="C151" s="22" t="s">
        <v>412</v>
      </c>
      <c r="E151" s="25"/>
      <c r="F151" s="25"/>
      <c r="G151" s="3"/>
      <c r="H151" s="25"/>
      <c r="I151" s="3"/>
      <c r="J151" s="25"/>
      <c r="K151" s="3"/>
      <c r="L151" s="23">
        <f t="shared" ref="L151:M182" si="8">SUM(J151,H151,F151,D151)</f>
        <v>0</v>
      </c>
      <c r="M151" s="23">
        <f t="shared" si="8"/>
        <v>0</v>
      </c>
    </row>
    <row r="152" spans="1:13" s="45" customFormat="1" x14ac:dyDescent="0.2">
      <c r="A152" s="19">
        <v>145</v>
      </c>
      <c r="B152" s="19" t="s">
        <v>413</v>
      </c>
      <c r="C152" s="42" t="s">
        <v>414</v>
      </c>
      <c r="D152" s="12">
        <f>SUM(D153:D156)</f>
        <v>26000000</v>
      </c>
      <c r="E152" s="12">
        <f>SUM(E153:E156)</f>
        <v>27322824</v>
      </c>
      <c r="F152" s="12"/>
      <c r="G152" s="12"/>
      <c r="H152" s="12"/>
      <c r="I152" s="12"/>
      <c r="J152" s="12"/>
      <c r="K152" s="12"/>
      <c r="L152" s="12">
        <f t="shared" si="8"/>
        <v>26000000</v>
      </c>
      <c r="M152" s="12">
        <f t="shared" si="8"/>
        <v>27322824</v>
      </c>
    </row>
    <row r="153" spans="1:13" s="40" customFormat="1" ht="25.5" x14ac:dyDescent="0.2">
      <c r="A153" s="47">
        <v>146</v>
      </c>
      <c r="B153" s="8" t="s">
        <v>415</v>
      </c>
      <c r="C153" s="37" t="s">
        <v>416</v>
      </c>
      <c r="D153" s="38"/>
      <c r="E153" s="38"/>
      <c r="F153" s="38"/>
      <c r="G153" s="6"/>
      <c r="H153" s="38"/>
      <c r="I153" s="6"/>
      <c r="J153" s="38"/>
      <c r="K153" s="6"/>
      <c r="L153" s="39">
        <f t="shared" si="8"/>
        <v>0</v>
      </c>
      <c r="M153" s="39">
        <f t="shared" si="8"/>
        <v>0</v>
      </c>
    </row>
    <row r="154" spans="1:13" s="40" customFormat="1" ht="25.5" x14ac:dyDescent="0.2">
      <c r="A154" s="47">
        <v>147</v>
      </c>
      <c r="B154" s="8" t="s">
        <v>417</v>
      </c>
      <c r="C154" s="37" t="s">
        <v>418</v>
      </c>
      <c r="D154" s="38">
        <v>26000000</v>
      </c>
      <c r="E154" s="38">
        <v>27322824</v>
      </c>
      <c r="F154" s="38"/>
      <c r="G154" s="6"/>
      <c r="H154" s="38"/>
      <c r="I154" s="6"/>
      <c r="J154" s="38"/>
      <c r="K154" s="6"/>
      <c r="L154" s="39">
        <f t="shared" si="8"/>
        <v>26000000</v>
      </c>
      <c r="M154" s="39">
        <f t="shared" si="8"/>
        <v>27322824</v>
      </c>
    </row>
    <row r="155" spans="1:13" s="40" customFormat="1" x14ac:dyDescent="0.2">
      <c r="A155" s="47">
        <v>148</v>
      </c>
      <c r="B155" s="8" t="s">
        <v>419</v>
      </c>
      <c r="C155" s="37" t="s">
        <v>420</v>
      </c>
      <c r="D155" s="38"/>
      <c r="E155" s="38"/>
      <c r="F155" s="38"/>
      <c r="G155" s="6"/>
      <c r="H155" s="38"/>
      <c r="I155" s="6"/>
      <c r="J155" s="38"/>
      <c r="K155" s="6"/>
      <c r="L155" s="39">
        <f t="shared" si="8"/>
        <v>0</v>
      </c>
      <c r="M155" s="39">
        <f t="shared" si="8"/>
        <v>0</v>
      </c>
    </row>
    <row r="156" spans="1:13" s="40" customFormat="1" x14ac:dyDescent="0.2">
      <c r="A156" s="47">
        <v>149</v>
      </c>
      <c r="B156" s="8" t="s">
        <v>421</v>
      </c>
      <c r="C156" s="37" t="s">
        <v>422</v>
      </c>
      <c r="D156" s="38"/>
      <c r="E156" s="38"/>
      <c r="F156" s="38"/>
      <c r="G156" s="6"/>
      <c r="H156" s="38"/>
      <c r="I156" s="6"/>
      <c r="J156" s="38"/>
      <c r="K156" s="6"/>
      <c r="L156" s="39">
        <f t="shared" si="8"/>
        <v>0</v>
      </c>
      <c r="M156" s="39">
        <f t="shared" si="8"/>
        <v>0</v>
      </c>
    </row>
    <row r="157" spans="1:13" s="45" customFormat="1" ht="25.5" x14ac:dyDescent="0.2">
      <c r="A157" s="19">
        <v>150</v>
      </c>
      <c r="B157" s="17" t="s">
        <v>423</v>
      </c>
      <c r="C157" s="42" t="s">
        <v>424</v>
      </c>
      <c r="D157" s="42">
        <f>SUM(D158:D174)</f>
        <v>1000000</v>
      </c>
      <c r="E157" s="42">
        <f>SUM(E158:E174)</f>
        <v>535453</v>
      </c>
      <c r="F157" s="12"/>
      <c r="G157" s="12"/>
      <c r="H157" s="12"/>
      <c r="I157" s="12"/>
      <c r="J157" s="12"/>
      <c r="K157" s="12"/>
      <c r="L157" s="12">
        <f t="shared" si="8"/>
        <v>1000000</v>
      </c>
      <c r="M157" s="12">
        <f t="shared" si="8"/>
        <v>535453</v>
      </c>
    </row>
    <row r="158" spans="1:13" x14ac:dyDescent="0.2">
      <c r="A158" s="29">
        <v>151</v>
      </c>
      <c r="B158" s="9" t="s">
        <v>425</v>
      </c>
      <c r="C158" s="22" t="s">
        <v>426</v>
      </c>
      <c r="E158" s="25"/>
      <c r="F158" s="25"/>
      <c r="G158" s="3"/>
      <c r="H158" s="25"/>
      <c r="I158" s="3"/>
      <c r="J158" s="25"/>
      <c r="K158" s="3"/>
      <c r="L158" s="23">
        <f t="shared" si="8"/>
        <v>0</v>
      </c>
      <c r="M158" s="23">
        <f t="shared" si="8"/>
        <v>0</v>
      </c>
    </row>
    <row r="159" spans="1:13" x14ac:dyDescent="0.2">
      <c r="A159" s="29">
        <v>152</v>
      </c>
      <c r="B159" s="9" t="s">
        <v>427</v>
      </c>
      <c r="C159" s="22" t="s">
        <v>428</v>
      </c>
      <c r="E159" s="25"/>
      <c r="F159" s="25"/>
      <c r="G159" s="3"/>
      <c r="H159" s="25"/>
      <c r="I159" s="3"/>
      <c r="J159" s="25"/>
      <c r="K159" s="3"/>
      <c r="L159" s="23">
        <f t="shared" si="8"/>
        <v>0</v>
      </c>
      <c r="M159" s="23">
        <f t="shared" si="8"/>
        <v>0</v>
      </c>
    </row>
    <row r="160" spans="1:13" ht="25.5" x14ac:dyDescent="0.2">
      <c r="A160" s="29">
        <v>153</v>
      </c>
      <c r="B160" s="9" t="s">
        <v>429</v>
      </c>
      <c r="C160" s="22" t="s">
        <v>430</v>
      </c>
      <c r="E160" s="25"/>
      <c r="F160" s="25"/>
      <c r="G160" s="3"/>
      <c r="H160" s="25"/>
      <c r="I160" s="3"/>
      <c r="J160" s="25"/>
      <c r="K160" s="3"/>
      <c r="L160" s="23">
        <f t="shared" si="8"/>
        <v>0</v>
      </c>
      <c r="M160" s="23">
        <f t="shared" si="8"/>
        <v>0</v>
      </c>
    </row>
    <row r="161" spans="1:13" x14ac:dyDescent="0.2">
      <c r="A161" s="29">
        <v>154</v>
      </c>
      <c r="B161" s="9" t="s">
        <v>431</v>
      </c>
      <c r="C161" s="22" t="s">
        <v>432</v>
      </c>
      <c r="E161" s="25"/>
      <c r="F161" s="25"/>
      <c r="G161" s="3"/>
      <c r="H161" s="25"/>
      <c r="I161" s="3"/>
      <c r="J161" s="25"/>
      <c r="K161" s="3"/>
      <c r="L161" s="23">
        <f t="shared" si="8"/>
        <v>0</v>
      </c>
      <c r="M161" s="23">
        <f t="shared" si="8"/>
        <v>0</v>
      </c>
    </row>
    <row r="162" spans="1:13" x14ac:dyDescent="0.2">
      <c r="A162" s="29">
        <v>155</v>
      </c>
      <c r="B162" s="9" t="s">
        <v>433</v>
      </c>
      <c r="C162" s="22" t="s">
        <v>434</v>
      </c>
      <c r="E162" s="25"/>
      <c r="F162" s="25"/>
      <c r="G162" s="3"/>
      <c r="H162" s="25"/>
      <c r="I162" s="3"/>
      <c r="J162" s="25"/>
      <c r="K162" s="3"/>
      <c r="L162" s="23">
        <f t="shared" si="8"/>
        <v>0</v>
      </c>
      <c r="M162" s="23">
        <f t="shared" si="8"/>
        <v>0</v>
      </c>
    </row>
    <row r="163" spans="1:13" x14ac:dyDescent="0.2">
      <c r="A163" s="29">
        <v>156</v>
      </c>
      <c r="B163" s="9" t="s">
        <v>435</v>
      </c>
      <c r="C163" s="22" t="s">
        <v>436</v>
      </c>
      <c r="E163" s="25"/>
      <c r="F163" s="25"/>
      <c r="G163" s="3"/>
      <c r="H163" s="25"/>
      <c r="I163" s="3"/>
      <c r="J163" s="25"/>
      <c r="K163" s="3"/>
      <c r="L163" s="23">
        <f t="shared" si="8"/>
        <v>0</v>
      </c>
      <c r="M163" s="23">
        <f t="shared" si="8"/>
        <v>0</v>
      </c>
    </row>
    <row r="164" spans="1:13" x14ac:dyDescent="0.2">
      <c r="A164" s="29">
        <v>157</v>
      </c>
      <c r="B164" s="9" t="s">
        <v>437</v>
      </c>
      <c r="C164" s="22" t="s">
        <v>438</v>
      </c>
      <c r="E164" s="25"/>
      <c r="F164" s="25"/>
      <c r="G164" s="3"/>
      <c r="H164" s="25"/>
      <c r="I164" s="3"/>
      <c r="J164" s="25"/>
      <c r="K164" s="3"/>
      <c r="L164" s="23">
        <f t="shared" si="8"/>
        <v>0</v>
      </c>
      <c r="M164" s="23">
        <f t="shared" si="8"/>
        <v>0</v>
      </c>
    </row>
    <row r="165" spans="1:13" x14ac:dyDescent="0.2">
      <c r="A165" s="29">
        <v>158</v>
      </c>
      <c r="B165" s="9" t="s">
        <v>439</v>
      </c>
      <c r="C165" s="22" t="s">
        <v>440</v>
      </c>
      <c r="E165" s="25"/>
      <c r="F165" s="25"/>
      <c r="G165" s="3"/>
      <c r="H165" s="25"/>
      <c r="I165" s="3"/>
      <c r="J165" s="25"/>
      <c r="K165" s="3"/>
      <c r="L165" s="23">
        <f t="shared" si="8"/>
        <v>0</v>
      </c>
      <c r="M165" s="23">
        <f t="shared" si="8"/>
        <v>0</v>
      </c>
    </row>
    <row r="166" spans="1:13" x14ac:dyDescent="0.2">
      <c r="A166" s="29">
        <v>159</v>
      </c>
      <c r="B166" s="9" t="s">
        <v>441</v>
      </c>
      <c r="C166" s="22" t="s">
        <v>442</v>
      </c>
      <c r="D166" s="25">
        <v>1000000</v>
      </c>
      <c r="E166" s="25">
        <v>535453</v>
      </c>
      <c r="F166" s="25"/>
      <c r="G166" s="3"/>
      <c r="H166" s="25"/>
      <c r="I166" s="3"/>
      <c r="J166" s="25"/>
      <c r="K166" s="3"/>
      <c r="L166" s="23">
        <f t="shared" si="8"/>
        <v>1000000</v>
      </c>
      <c r="M166" s="23">
        <f t="shared" si="8"/>
        <v>535453</v>
      </c>
    </row>
    <row r="167" spans="1:13" x14ac:dyDescent="0.2">
      <c r="A167" s="29">
        <v>160</v>
      </c>
      <c r="B167" s="9" t="s">
        <v>443</v>
      </c>
      <c r="C167" s="22" t="s">
        <v>444</v>
      </c>
      <c r="E167" s="25"/>
      <c r="F167" s="25"/>
      <c r="G167" s="3"/>
      <c r="H167" s="25"/>
      <c r="I167" s="3"/>
      <c r="J167" s="25"/>
      <c r="K167" s="3"/>
      <c r="L167" s="23">
        <f t="shared" si="8"/>
        <v>0</v>
      </c>
      <c r="M167" s="23">
        <f t="shared" si="8"/>
        <v>0</v>
      </c>
    </row>
    <row r="168" spans="1:13" x14ac:dyDescent="0.2">
      <c r="A168" s="29">
        <v>161</v>
      </c>
      <c r="B168" s="9" t="s">
        <v>445</v>
      </c>
      <c r="C168" s="22" t="s">
        <v>446</v>
      </c>
      <c r="E168" s="25"/>
      <c r="F168" s="25"/>
      <c r="G168" s="3"/>
      <c r="H168" s="25"/>
      <c r="I168" s="3"/>
      <c r="J168" s="25"/>
      <c r="K168" s="3"/>
      <c r="L168" s="23">
        <f t="shared" si="8"/>
        <v>0</v>
      </c>
      <c r="M168" s="23">
        <f t="shared" si="8"/>
        <v>0</v>
      </c>
    </row>
    <row r="169" spans="1:13" x14ac:dyDescent="0.2">
      <c r="A169" s="29">
        <v>162</v>
      </c>
      <c r="B169" s="9" t="s">
        <v>447</v>
      </c>
      <c r="C169" s="22" t="s">
        <v>448</v>
      </c>
      <c r="E169" s="25"/>
      <c r="F169" s="25"/>
      <c r="G169" s="3"/>
      <c r="H169" s="25"/>
      <c r="I169" s="3"/>
      <c r="J169" s="25"/>
      <c r="K169" s="3"/>
      <c r="L169" s="23">
        <f t="shared" si="8"/>
        <v>0</v>
      </c>
      <c r="M169" s="23">
        <f t="shared" si="8"/>
        <v>0</v>
      </c>
    </row>
    <row r="170" spans="1:13" x14ac:dyDescent="0.2">
      <c r="A170" s="29">
        <v>163</v>
      </c>
      <c r="B170" s="9" t="s">
        <v>449</v>
      </c>
      <c r="C170" s="22" t="s">
        <v>450</v>
      </c>
      <c r="E170" s="25"/>
      <c r="F170" s="25"/>
      <c r="G170" s="3"/>
      <c r="H170" s="25"/>
      <c r="I170" s="3"/>
      <c r="J170" s="25"/>
      <c r="K170" s="3"/>
      <c r="L170" s="23">
        <f t="shared" si="8"/>
        <v>0</v>
      </c>
      <c r="M170" s="23">
        <f t="shared" si="8"/>
        <v>0</v>
      </c>
    </row>
    <row r="171" spans="1:13" x14ac:dyDescent="0.2">
      <c r="A171" s="29">
        <v>164</v>
      </c>
      <c r="B171" s="9" t="s">
        <v>451</v>
      </c>
      <c r="C171" s="22" t="s">
        <v>452</v>
      </c>
      <c r="E171" s="25"/>
      <c r="F171" s="25"/>
      <c r="G171" s="3"/>
      <c r="H171" s="25"/>
      <c r="I171" s="3"/>
      <c r="J171" s="25"/>
      <c r="K171" s="3"/>
      <c r="L171" s="23">
        <f t="shared" si="8"/>
        <v>0</v>
      </c>
      <c r="M171" s="23">
        <f t="shared" si="8"/>
        <v>0</v>
      </c>
    </row>
    <row r="172" spans="1:13" x14ac:dyDescent="0.2">
      <c r="A172" s="29">
        <v>165</v>
      </c>
      <c r="B172" s="9" t="s">
        <v>453</v>
      </c>
      <c r="C172" s="22" t="s">
        <v>454</v>
      </c>
      <c r="E172" s="25"/>
      <c r="F172" s="25"/>
      <c r="G172" s="3"/>
      <c r="H172" s="25"/>
      <c r="I172" s="3"/>
      <c r="J172" s="25"/>
      <c r="K172" s="3"/>
      <c r="L172" s="23">
        <f t="shared" si="8"/>
        <v>0</v>
      </c>
      <c r="M172" s="23">
        <f t="shared" si="8"/>
        <v>0</v>
      </c>
    </row>
    <row r="173" spans="1:13" ht="51" x14ac:dyDescent="0.2">
      <c r="A173" s="29">
        <v>166</v>
      </c>
      <c r="B173" s="9" t="s">
        <v>455</v>
      </c>
      <c r="C173" s="22" t="s">
        <v>456</v>
      </c>
      <c r="E173" s="25"/>
      <c r="F173" s="25"/>
      <c r="G173" s="3"/>
      <c r="H173" s="25"/>
      <c r="I173" s="3"/>
      <c r="J173" s="25"/>
      <c r="K173" s="3"/>
      <c r="L173" s="23">
        <f t="shared" si="8"/>
        <v>0</v>
      </c>
      <c r="M173" s="23">
        <f t="shared" si="8"/>
        <v>0</v>
      </c>
    </row>
    <row r="174" spans="1:13" ht="25.5" x14ac:dyDescent="0.2">
      <c r="A174" s="29">
        <v>167</v>
      </c>
      <c r="B174" s="9" t="s">
        <v>457</v>
      </c>
      <c r="C174" s="22" t="s">
        <v>458</v>
      </c>
      <c r="E174" s="25"/>
      <c r="F174" s="25"/>
      <c r="G174" s="3"/>
      <c r="H174" s="25"/>
      <c r="I174" s="3"/>
      <c r="J174" s="25"/>
      <c r="K174" s="3"/>
      <c r="L174" s="23">
        <f t="shared" si="8"/>
        <v>0</v>
      </c>
      <c r="M174" s="23">
        <f t="shared" si="8"/>
        <v>0</v>
      </c>
    </row>
    <row r="175" spans="1:13" s="45" customFormat="1" ht="25.5" x14ac:dyDescent="0.2">
      <c r="A175" s="19">
        <v>168</v>
      </c>
      <c r="B175" s="34" t="s">
        <v>459</v>
      </c>
      <c r="C175" s="42" t="s">
        <v>460</v>
      </c>
      <c r="D175" s="12">
        <f>SUM(D124,D147,D151,D152,D157)</f>
        <v>397000000</v>
      </c>
      <c r="E175" s="12">
        <f>SUM(E124,E147,E151,E152,E157)</f>
        <v>635490426</v>
      </c>
      <c r="F175" s="12"/>
      <c r="G175" s="12"/>
      <c r="H175" s="12"/>
      <c r="I175" s="12"/>
      <c r="J175" s="12"/>
      <c r="K175" s="12"/>
      <c r="L175" s="12">
        <f t="shared" si="8"/>
        <v>397000000</v>
      </c>
      <c r="M175" s="12">
        <f t="shared" si="8"/>
        <v>635490426</v>
      </c>
    </row>
    <row r="176" spans="1:13" s="45" customFormat="1" x14ac:dyDescent="0.2">
      <c r="A176" s="19">
        <v>169</v>
      </c>
      <c r="B176" s="48" t="s">
        <v>461</v>
      </c>
      <c r="C176" s="42" t="s">
        <v>462</v>
      </c>
      <c r="D176" s="12">
        <f>SUM(D177:D192)</f>
        <v>4800000</v>
      </c>
      <c r="E176" s="12">
        <f>SUM(E177:E192)</f>
        <v>3733764</v>
      </c>
      <c r="F176" s="12"/>
      <c r="G176" s="12"/>
      <c r="H176" s="12"/>
      <c r="I176" s="12"/>
      <c r="J176" s="12"/>
      <c r="K176" s="12"/>
      <c r="L176" s="12">
        <f t="shared" si="8"/>
        <v>4800000</v>
      </c>
      <c r="M176" s="12">
        <f t="shared" si="8"/>
        <v>3733764</v>
      </c>
    </row>
    <row r="177" spans="1:13" x14ac:dyDescent="0.2">
      <c r="A177" s="29">
        <v>170</v>
      </c>
      <c r="B177" s="9" t="s">
        <v>463</v>
      </c>
      <c r="C177" s="22" t="s">
        <v>464</v>
      </c>
      <c r="E177" s="25"/>
      <c r="F177" s="25"/>
      <c r="G177" s="3"/>
      <c r="H177" s="25"/>
      <c r="I177" s="3"/>
      <c r="J177" s="25"/>
      <c r="K177" s="3"/>
      <c r="L177" s="23">
        <f t="shared" si="8"/>
        <v>0</v>
      </c>
      <c r="M177" s="23">
        <f t="shared" si="8"/>
        <v>0</v>
      </c>
    </row>
    <row r="178" spans="1:13" x14ac:dyDescent="0.2">
      <c r="A178" s="29">
        <v>171</v>
      </c>
      <c r="B178" s="9" t="s">
        <v>465</v>
      </c>
      <c r="C178" s="22" t="s">
        <v>466</v>
      </c>
      <c r="E178" s="25">
        <v>5320</v>
      </c>
      <c r="F178" s="25"/>
      <c r="G178" s="3"/>
      <c r="H178" s="25"/>
      <c r="I178" s="3"/>
      <c r="J178" s="25"/>
      <c r="K178" s="3"/>
      <c r="L178" s="23">
        <f t="shared" si="8"/>
        <v>0</v>
      </c>
      <c r="M178" s="23">
        <f t="shared" si="8"/>
        <v>5320</v>
      </c>
    </row>
    <row r="179" spans="1:13" x14ac:dyDescent="0.2">
      <c r="A179" s="29">
        <v>172</v>
      </c>
      <c r="B179" s="9" t="s">
        <v>467</v>
      </c>
      <c r="C179" s="22" t="s">
        <v>468</v>
      </c>
      <c r="E179" s="25"/>
      <c r="F179" s="25"/>
      <c r="G179" s="3"/>
      <c r="H179" s="25"/>
      <c r="I179" s="3"/>
      <c r="J179" s="25"/>
      <c r="K179" s="3"/>
      <c r="L179" s="23">
        <f t="shared" si="8"/>
        <v>0</v>
      </c>
      <c r="M179" s="23">
        <f t="shared" si="8"/>
        <v>0</v>
      </c>
    </row>
    <row r="180" spans="1:13" x14ac:dyDescent="0.2">
      <c r="A180" s="29">
        <v>173</v>
      </c>
      <c r="B180" s="9" t="s">
        <v>469</v>
      </c>
      <c r="C180" s="22" t="s">
        <v>470</v>
      </c>
      <c r="E180" s="25"/>
      <c r="F180" s="25"/>
      <c r="G180" s="3"/>
      <c r="H180" s="25"/>
      <c r="I180" s="3"/>
      <c r="J180" s="25"/>
      <c r="K180" s="3"/>
      <c r="L180" s="23">
        <f t="shared" si="8"/>
        <v>0</v>
      </c>
      <c r="M180" s="23">
        <f t="shared" si="8"/>
        <v>0</v>
      </c>
    </row>
    <row r="181" spans="1:13" x14ac:dyDescent="0.2">
      <c r="A181" s="29">
        <v>174</v>
      </c>
      <c r="B181" s="9" t="s">
        <v>471</v>
      </c>
      <c r="C181" s="22" t="s">
        <v>472</v>
      </c>
      <c r="E181" s="25"/>
      <c r="F181" s="25"/>
      <c r="G181" s="3"/>
      <c r="H181" s="25"/>
      <c r="I181" s="3"/>
      <c r="J181" s="25"/>
      <c r="K181" s="3"/>
      <c r="L181" s="23">
        <f t="shared" si="8"/>
        <v>0</v>
      </c>
      <c r="M181" s="23">
        <f t="shared" si="8"/>
        <v>0</v>
      </c>
    </row>
    <row r="182" spans="1:13" ht="38.25" x14ac:dyDescent="0.2">
      <c r="A182" s="29">
        <v>175</v>
      </c>
      <c r="B182" s="9" t="s">
        <v>473</v>
      </c>
      <c r="C182" s="22" t="s">
        <v>474</v>
      </c>
      <c r="E182" s="25"/>
      <c r="F182" s="25"/>
      <c r="G182" s="3"/>
      <c r="H182" s="25"/>
      <c r="I182" s="3"/>
      <c r="J182" s="25"/>
      <c r="K182" s="3"/>
      <c r="L182" s="23">
        <f t="shared" si="8"/>
        <v>0</v>
      </c>
      <c r="M182" s="23">
        <f t="shared" si="8"/>
        <v>0</v>
      </c>
    </row>
    <row r="183" spans="1:13" x14ac:dyDescent="0.2">
      <c r="A183" s="29">
        <v>176</v>
      </c>
      <c r="B183" s="9" t="s">
        <v>475</v>
      </c>
      <c r="C183" s="22" t="s">
        <v>476</v>
      </c>
      <c r="E183" s="25"/>
      <c r="F183" s="25"/>
      <c r="G183" s="3"/>
      <c r="H183" s="25"/>
      <c r="I183" s="3"/>
      <c r="J183" s="25"/>
      <c r="K183" s="3"/>
      <c r="L183" s="23">
        <f t="shared" ref="L183:M193" si="9">SUM(J183,H183,F183,D183)</f>
        <v>0</v>
      </c>
      <c r="M183" s="23">
        <f t="shared" si="9"/>
        <v>0</v>
      </c>
    </row>
    <row r="184" spans="1:13" x14ac:dyDescent="0.2">
      <c r="A184" s="29">
        <v>177</v>
      </c>
      <c r="B184" s="9" t="s">
        <v>477</v>
      </c>
      <c r="C184" s="22" t="s">
        <v>478</v>
      </c>
      <c r="E184" s="25"/>
      <c r="F184" s="25"/>
      <c r="G184" s="3"/>
      <c r="H184" s="25"/>
      <c r="I184" s="3"/>
      <c r="J184" s="25"/>
      <c r="K184" s="3"/>
      <c r="L184" s="23">
        <f t="shared" si="9"/>
        <v>0</v>
      </c>
      <c r="M184" s="23">
        <f t="shared" si="9"/>
        <v>0</v>
      </c>
    </row>
    <row r="185" spans="1:13" x14ac:dyDescent="0.2">
      <c r="A185" s="29">
        <v>178</v>
      </c>
      <c r="B185" s="9" t="s">
        <v>479</v>
      </c>
      <c r="C185" s="22" t="s">
        <v>480</v>
      </c>
      <c r="E185" s="25"/>
      <c r="F185" s="25"/>
      <c r="G185" s="3"/>
      <c r="H185" s="25"/>
      <c r="I185" s="3"/>
      <c r="J185" s="25"/>
      <c r="K185" s="3"/>
      <c r="L185" s="23">
        <f t="shared" si="9"/>
        <v>0</v>
      </c>
      <c r="M185" s="23">
        <f t="shared" si="9"/>
        <v>0</v>
      </c>
    </row>
    <row r="186" spans="1:13" x14ac:dyDescent="0.2">
      <c r="A186" s="29">
        <v>179</v>
      </c>
      <c r="B186" s="9" t="s">
        <v>481</v>
      </c>
      <c r="C186" s="22" t="s">
        <v>482</v>
      </c>
      <c r="E186" s="25"/>
      <c r="F186" s="25"/>
      <c r="G186" s="3"/>
      <c r="H186" s="25"/>
      <c r="I186" s="3"/>
      <c r="J186" s="25"/>
      <c r="K186" s="3"/>
      <c r="L186" s="23">
        <f t="shared" si="9"/>
        <v>0</v>
      </c>
      <c r="M186" s="23">
        <f t="shared" si="9"/>
        <v>0</v>
      </c>
    </row>
    <row r="187" spans="1:13" ht="38.25" x14ac:dyDescent="0.2">
      <c r="A187" s="29">
        <v>180</v>
      </c>
      <c r="B187" s="9" t="s">
        <v>483</v>
      </c>
      <c r="C187" s="22" t="s">
        <v>484</v>
      </c>
      <c r="D187" s="25">
        <v>1500000</v>
      </c>
      <c r="E187" s="25">
        <v>470188</v>
      </c>
      <c r="F187" s="25"/>
      <c r="G187" s="3"/>
      <c r="H187" s="25"/>
      <c r="I187" s="3"/>
      <c r="J187" s="25"/>
      <c r="K187" s="3"/>
      <c r="L187" s="23">
        <f t="shared" si="9"/>
        <v>1500000</v>
      </c>
      <c r="M187" s="23">
        <f t="shared" si="9"/>
        <v>470188</v>
      </c>
    </row>
    <row r="188" spans="1:13" x14ac:dyDescent="0.2">
      <c r="A188" s="29">
        <v>181</v>
      </c>
      <c r="B188" s="10" t="s">
        <v>485</v>
      </c>
      <c r="C188" s="22" t="s">
        <v>486</v>
      </c>
      <c r="D188" s="25">
        <v>300000</v>
      </c>
      <c r="E188" s="25">
        <v>96611</v>
      </c>
      <c r="F188" s="25"/>
      <c r="G188" s="3"/>
      <c r="H188" s="25"/>
      <c r="I188" s="3"/>
      <c r="J188" s="25"/>
      <c r="K188" s="3"/>
      <c r="L188" s="23">
        <f t="shared" si="9"/>
        <v>300000</v>
      </c>
      <c r="M188" s="23">
        <f t="shared" si="9"/>
        <v>96611</v>
      </c>
    </row>
    <row r="189" spans="1:13" x14ac:dyDescent="0.2">
      <c r="A189" s="29">
        <v>182</v>
      </c>
      <c r="B189" s="10" t="s">
        <v>487</v>
      </c>
      <c r="C189" s="22" t="s">
        <v>488</v>
      </c>
      <c r="E189" s="25"/>
      <c r="F189" s="25"/>
      <c r="G189" s="3"/>
      <c r="H189" s="25"/>
      <c r="I189" s="3"/>
      <c r="J189" s="25"/>
      <c r="K189" s="3"/>
      <c r="L189" s="23">
        <f t="shared" si="9"/>
        <v>0</v>
      </c>
      <c r="M189" s="23">
        <f t="shared" si="9"/>
        <v>0</v>
      </c>
    </row>
    <row r="190" spans="1:13" x14ac:dyDescent="0.2">
      <c r="A190" s="29">
        <v>183</v>
      </c>
      <c r="B190" s="9" t="s">
        <v>489</v>
      </c>
      <c r="C190" s="22" t="s">
        <v>490</v>
      </c>
      <c r="E190" s="25"/>
      <c r="F190" s="25"/>
      <c r="G190" s="3"/>
      <c r="H190" s="25"/>
      <c r="I190" s="3"/>
      <c r="J190" s="25"/>
      <c r="K190" s="3"/>
      <c r="L190" s="23">
        <f t="shared" si="9"/>
        <v>0</v>
      </c>
      <c r="M190" s="23">
        <f t="shared" si="9"/>
        <v>0</v>
      </c>
    </row>
    <row r="191" spans="1:13" x14ac:dyDescent="0.2">
      <c r="A191" s="29">
        <v>184</v>
      </c>
      <c r="B191" s="9" t="s">
        <v>491</v>
      </c>
      <c r="C191" s="22" t="s">
        <v>492</v>
      </c>
      <c r="E191" s="25">
        <v>3161645</v>
      </c>
      <c r="F191" s="25"/>
      <c r="G191" s="3"/>
      <c r="H191" s="25"/>
      <c r="I191" s="3"/>
      <c r="J191" s="25"/>
      <c r="K191" s="3"/>
      <c r="L191" s="23">
        <f t="shared" si="9"/>
        <v>0</v>
      </c>
      <c r="M191" s="23">
        <f t="shared" si="9"/>
        <v>3161645</v>
      </c>
    </row>
    <row r="192" spans="1:13" ht="63.75" x14ac:dyDescent="0.2">
      <c r="A192" s="18" t="s">
        <v>493</v>
      </c>
      <c r="B192" s="9" t="s">
        <v>494</v>
      </c>
      <c r="C192" s="22" t="s">
        <v>495</v>
      </c>
      <c r="D192" s="25">
        <v>3000000</v>
      </c>
      <c r="E192" s="25">
        <v>0</v>
      </c>
      <c r="F192" s="25"/>
      <c r="G192" s="3"/>
      <c r="H192" s="25"/>
      <c r="I192" s="3"/>
      <c r="J192" s="25"/>
      <c r="K192" s="3"/>
      <c r="L192" s="23">
        <f t="shared" si="9"/>
        <v>3000000</v>
      </c>
      <c r="M192" s="23">
        <f t="shared" si="9"/>
        <v>0</v>
      </c>
    </row>
    <row r="193" spans="1:13" s="263" customFormat="1" x14ac:dyDescent="0.2">
      <c r="A193" s="272">
        <v>185</v>
      </c>
      <c r="B193" s="260" t="s">
        <v>496</v>
      </c>
      <c r="C193" s="273" t="s">
        <v>497</v>
      </c>
      <c r="D193" s="262">
        <f>SUM(D100,D101,D111,D116,D175,D176)</f>
        <v>619200000</v>
      </c>
      <c r="E193" s="262">
        <f>SUM(E100,E101,E111,E116,E175,E176)</f>
        <v>827431303</v>
      </c>
      <c r="F193" s="262">
        <f t="shared" ref="F193:K193" si="10">SUM(F100,F101,F111,F116,F175,F176)</f>
        <v>0</v>
      </c>
      <c r="G193" s="262">
        <f t="shared" si="10"/>
        <v>0</v>
      </c>
      <c r="H193" s="262">
        <f t="shared" si="10"/>
        <v>0</v>
      </c>
      <c r="I193" s="262">
        <f t="shared" si="10"/>
        <v>0</v>
      </c>
      <c r="J193" s="262">
        <f t="shared" si="10"/>
        <v>0</v>
      </c>
      <c r="K193" s="262">
        <f t="shared" si="10"/>
        <v>0</v>
      </c>
      <c r="L193" s="262">
        <f t="shared" si="9"/>
        <v>619200000</v>
      </c>
      <c r="M193" s="262">
        <f t="shared" si="9"/>
        <v>827431303</v>
      </c>
    </row>
    <row r="194" spans="1:13" x14ac:dyDescent="0.2">
      <c r="A194" s="18"/>
      <c r="B194" s="11"/>
      <c r="C194" s="22"/>
      <c r="E194" s="25"/>
      <c r="F194" s="25"/>
      <c r="G194" s="3"/>
      <c r="H194" s="25"/>
      <c r="I194" s="3"/>
      <c r="J194" s="25"/>
      <c r="K194" s="3"/>
      <c r="L194" s="23"/>
      <c r="M194" s="23"/>
    </row>
    <row r="195" spans="1:13" x14ac:dyDescent="0.2">
      <c r="A195" s="18">
        <v>186</v>
      </c>
      <c r="B195" s="4" t="s">
        <v>498</v>
      </c>
      <c r="C195" s="22" t="s">
        <v>499</v>
      </c>
      <c r="E195" s="25"/>
      <c r="F195" s="25"/>
      <c r="G195" s="3"/>
      <c r="H195" s="25"/>
      <c r="I195" s="3"/>
      <c r="J195" s="25"/>
      <c r="K195" s="3"/>
      <c r="L195" s="23">
        <f t="shared" ref="L195:M224" si="11">SUM(J195,H195,F195,D195)</f>
        <v>0</v>
      </c>
      <c r="M195" s="23">
        <f t="shared" si="11"/>
        <v>0</v>
      </c>
    </row>
    <row r="196" spans="1:13" s="45" customFormat="1" x14ac:dyDescent="0.2">
      <c r="A196" s="19">
        <v>187</v>
      </c>
      <c r="B196" s="20" t="s">
        <v>500</v>
      </c>
      <c r="C196" s="42" t="s">
        <v>501</v>
      </c>
      <c r="D196" s="12">
        <f t="shared" ref="D196:K196" si="12">SUM(D197:D199)</f>
        <v>99405600</v>
      </c>
      <c r="E196" s="12">
        <f t="shared" si="12"/>
        <v>58178083</v>
      </c>
      <c r="F196" s="12">
        <f t="shared" si="12"/>
        <v>180000</v>
      </c>
      <c r="G196" s="12">
        <f t="shared" si="12"/>
        <v>201886</v>
      </c>
      <c r="H196" s="12">
        <f t="shared" si="12"/>
        <v>150000</v>
      </c>
      <c r="I196" s="12">
        <f t="shared" si="12"/>
        <v>333400</v>
      </c>
      <c r="J196" s="12">
        <f t="shared" si="12"/>
        <v>965000</v>
      </c>
      <c r="K196" s="12">
        <f t="shared" si="12"/>
        <v>474200</v>
      </c>
      <c r="L196" s="12">
        <f>SUM(J196,H196,F196,D196)</f>
        <v>100700600</v>
      </c>
      <c r="M196" s="12">
        <f t="shared" si="11"/>
        <v>59187569</v>
      </c>
    </row>
    <row r="197" spans="1:13" x14ac:dyDescent="0.2">
      <c r="A197" s="18" t="s">
        <v>493</v>
      </c>
      <c r="B197" s="9" t="s">
        <v>502</v>
      </c>
      <c r="C197" s="22" t="s">
        <v>503</v>
      </c>
      <c r="D197" s="25">
        <v>150000</v>
      </c>
      <c r="E197" s="25">
        <v>48237710</v>
      </c>
      <c r="F197" s="25">
        <v>180000</v>
      </c>
      <c r="G197" s="25">
        <v>201886</v>
      </c>
      <c r="H197" s="25">
        <v>150000</v>
      </c>
      <c r="I197" s="25">
        <v>333400</v>
      </c>
      <c r="J197" s="25">
        <v>600000</v>
      </c>
      <c r="K197" s="25">
        <v>474200</v>
      </c>
      <c r="L197" s="23">
        <f>SUM(J197,H197,F197,D197)</f>
        <v>1080000</v>
      </c>
      <c r="M197" s="23">
        <f t="shared" si="11"/>
        <v>49247196</v>
      </c>
    </row>
    <row r="198" spans="1:13" s="40" customFormat="1" ht="25.5" x14ac:dyDescent="0.2">
      <c r="A198" s="47">
        <v>188</v>
      </c>
      <c r="B198" s="8" t="s">
        <v>504</v>
      </c>
      <c r="C198" s="37" t="s">
        <v>505</v>
      </c>
      <c r="D198" s="38">
        <v>99255600</v>
      </c>
      <c r="E198" s="38">
        <v>9940373</v>
      </c>
      <c r="F198" s="38"/>
      <c r="G198" s="6"/>
      <c r="H198" s="38"/>
      <c r="I198" s="38"/>
      <c r="J198" s="38">
        <v>365000</v>
      </c>
      <c r="K198" s="38">
        <v>0</v>
      </c>
      <c r="L198" s="39">
        <f>SUM(J198,H198,F198,D198)</f>
        <v>99620600</v>
      </c>
      <c r="M198" s="39">
        <f t="shared" si="11"/>
        <v>9940373</v>
      </c>
    </row>
    <row r="199" spans="1:13" s="40" customFormat="1" ht="25.5" x14ac:dyDescent="0.2">
      <c r="A199" s="47">
        <v>189</v>
      </c>
      <c r="B199" s="8" t="s">
        <v>506</v>
      </c>
      <c r="C199" s="37" t="s">
        <v>507</v>
      </c>
      <c r="D199" s="38"/>
      <c r="E199" s="38"/>
      <c r="F199" s="38"/>
      <c r="G199" s="6"/>
      <c r="H199" s="38"/>
      <c r="I199" s="38"/>
      <c r="J199" s="38"/>
      <c r="K199" s="38"/>
      <c r="L199" s="39">
        <f t="shared" si="11"/>
        <v>0</v>
      </c>
      <c r="M199" s="39">
        <f t="shared" si="11"/>
        <v>0</v>
      </c>
    </row>
    <row r="200" spans="1:13" s="44" customFormat="1" x14ac:dyDescent="0.2">
      <c r="A200" s="19">
        <v>190</v>
      </c>
      <c r="B200" s="20" t="s">
        <v>508</v>
      </c>
      <c r="C200" s="42" t="s">
        <v>509</v>
      </c>
      <c r="D200" s="3">
        <v>1600000</v>
      </c>
      <c r="E200" s="3">
        <v>1243731</v>
      </c>
      <c r="F200" s="3">
        <v>700000</v>
      </c>
      <c r="G200" s="3">
        <v>855996</v>
      </c>
      <c r="H200" s="3"/>
      <c r="I200" s="3"/>
      <c r="J200" s="3"/>
      <c r="K200" s="3"/>
      <c r="L200" s="12">
        <f t="shared" si="11"/>
        <v>2300000</v>
      </c>
      <c r="M200" s="12">
        <f t="shared" si="11"/>
        <v>2099727</v>
      </c>
    </row>
    <row r="201" spans="1:13" s="40" customFormat="1" x14ac:dyDescent="0.2">
      <c r="A201" s="47">
        <v>191</v>
      </c>
      <c r="B201" s="8" t="s">
        <v>510</v>
      </c>
      <c r="C201" s="37" t="s">
        <v>511</v>
      </c>
      <c r="D201" s="38"/>
      <c r="E201" s="38"/>
      <c r="F201" s="38"/>
      <c r="G201" s="6"/>
      <c r="H201" s="38"/>
      <c r="I201" s="38"/>
      <c r="J201" s="38"/>
      <c r="K201" s="38"/>
      <c r="L201" s="39">
        <f t="shared" si="11"/>
        <v>0</v>
      </c>
      <c r="M201" s="39">
        <f t="shared" si="11"/>
        <v>0</v>
      </c>
    </row>
    <row r="202" spans="1:13" s="45" customFormat="1" x14ac:dyDescent="0.2">
      <c r="A202" s="19">
        <v>192</v>
      </c>
      <c r="B202" s="21" t="s">
        <v>512</v>
      </c>
      <c r="C202" s="42" t="s">
        <v>513</v>
      </c>
      <c r="D202" s="12">
        <f t="shared" ref="D202:K202" si="13">SUM(D203:D208)</f>
        <v>0</v>
      </c>
      <c r="E202" s="12">
        <v>8204678</v>
      </c>
      <c r="F202" s="12">
        <f t="shared" si="13"/>
        <v>0</v>
      </c>
      <c r="G202" s="12">
        <f t="shared" si="13"/>
        <v>0</v>
      </c>
      <c r="H202" s="12">
        <f t="shared" si="13"/>
        <v>0</v>
      </c>
      <c r="I202" s="12">
        <f t="shared" si="13"/>
        <v>0</v>
      </c>
      <c r="J202" s="12">
        <f t="shared" si="13"/>
        <v>0</v>
      </c>
      <c r="K202" s="12">
        <f t="shared" si="13"/>
        <v>0</v>
      </c>
      <c r="L202" s="12">
        <f t="shared" si="11"/>
        <v>0</v>
      </c>
      <c r="M202" s="12">
        <f t="shared" si="11"/>
        <v>8204678</v>
      </c>
    </row>
    <row r="203" spans="1:13" s="40" customFormat="1" x14ac:dyDescent="0.2">
      <c r="A203" s="47">
        <v>193</v>
      </c>
      <c r="B203" s="8" t="s">
        <v>514</v>
      </c>
      <c r="C203" s="37" t="s">
        <v>515</v>
      </c>
      <c r="D203" s="38"/>
      <c r="E203" s="38"/>
      <c r="F203" s="38"/>
      <c r="G203" s="6"/>
      <c r="H203" s="38"/>
      <c r="I203" s="38"/>
      <c r="J203" s="38"/>
      <c r="K203" s="38"/>
      <c r="L203" s="39">
        <f t="shared" si="11"/>
        <v>0</v>
      </c>
      <c r="M203" s="39">
        <f t="shared" si="11"/>
        <v>0</v>
      </c>
    </row>
    <row r="204" spans="1:13" s="40" customFormat="1" ht="25.5" x14ac:dyDescent="0.2">
      <c r="A204" s="47">
        <v>194</v>
      </c>
      <c r="B204" s="8" t="s">
        <v>516</v>
      </c>
      <c r="C204" s="37" t="s">
        <v>517</v>
      </c>
      <c r="D204" s="38"/>
      <c r="E204" s="38"/>
      <c r="F204" s="38"/>
      <c r="G204" s="6"/>
      <c r="H204" s="38"/>
      <c r="I204" s="38"/>
      <c r="J204" s="38"/>
      <c r="K204" s="38"/>
      <c r="L204" s="39">
        <f t="shared" si="11"/>
        <v>0</v>
      </c>
      <c r="M204" s="39">
        <f t="shared" si="11"/>
        <v>0</v>
      </c>
    </row>
    <row r="205" spans="1:13" s="40" customFormat="1" ht="25.5" x14ac:dyDescent="0.2">
      <c r="A205" s="47">
        <v>195</v>
      </c>
      <c r="B205" s="8" t="s">
        <v>518</v>
      </c>
      <c r="C205" s="37" t="s">
        <v>519</v>
      </c>
      <c r="D205" s="38"/>
      <c r="E205" s="38"/>
      <c r="F205" s="38"/>
      <c r="G205" s="6"/>
      <c r="H205" s="38"/>
      <c r="I205" s="38"/>
      <c r="J205" s="38"/>
      <c r="K205" s="38"/>
      <c r="L205" s="39">
        <f t="shared" si="11"/>
        <v>0</v>
      </c>
      <c r="M205" s="39">
        <f t="shared" si="11"/>
        <v>0</v>
      </c>
    </row>
    <row r="206" spans="1:13" s="40" customFormat="1" ht="25.5" x14ac:dyDescent="0.2">
      <c r="A206" s="47">
        <v>196</v>
      </c>
      <c r="B206" s="8" t="s">
        <v>520</v>
      </c>
      <c r="C206" s="37" t="s">
        <v>521</v>
      </c>
      <c r="D206" s="38"/>
      <c r="E206" s="38"/>
      <c r="F206" s="38"/>
      <c r="G206" s="6"/>
      <c r="H206" s="38"/>
      <c r="I206" s="38"/>
      <c r="J206" s="38"/>
      <c r="K206" s="38"/>
      <c r="L206" s="39">
        <f t="shared" si="11"/>
        <v>0</v>
      </c>
      <c r="M206" s="39">
        <f t="shared" si="11"/>
        <v>0</v>
      </c>
    </row>
    <row r="207" spans="1:13" s="40" customFormat="1" ht="25.5" x14ac:dyDescent="0.2">
      <c r="A207" s="47">
        <v>197</v>
      </c>
      <c r="B207" s="8" t="s">
        <v>522</v>
      </c>
      <c r="C207" s="37" t="s">
        <v>523</v>
      </c>
      <c r="D207" s="38"/>
      <c r="E207" s="38"/>
      <c r="F207" s="38"/>
      <c r="G207" s="6"/>
      <c r="H207" s="38"/>
      <c r="I207" s="38"/>
      <c r="J207" s="38"/>
      <c r="K207" s="38"/>
      <c r="L207" s="39">
        <f t="shared" si="11"/>
        <v>0</v>
      </c>
      <c r="M207" s="39">
        <f t="shared" si="11"/>
        <v>0</v>
      </c>
    </row>
    <row r="208" spans="1:13" s="40" customFormat="1" x14ac:dyDescent="0.2">
      <c r="A208" s="47">
        <v>198</v>
      </c>
      <c r="B208" s="8" t="s">
        <v>524</v>
      </c>
      <c r="C208" s="37" t="s">
        <v>525</v>
      </c>
      <c r="D208" s="38"/>
      <c r="E208" s="38"/>
      <c r="F208" s="38"/>
      <c r="G208" s="6"/>
      <c r="H208" s="38"/>
      <c r="I208" s="38"/>
      <c r="J208" s="38"/>
      <c r="K208" s="38"/>
      <c r="L208" s="39">
        <f t="shared" si="11"/>
        <v>0</v>
      </c>
      <c r="M208" s="39">
        <f t="shared" si="11"/>
        <v>0</v>
      </c>
    </row>
    <row r="209" spans="1:13" x14ac:dyDescent="0.2">
      <c r="A209" s="18">
        <v>199</v>
      </c>
      <c r="B209" s="2" t="s">
        <v>526</v>
      </c>
      <c r="C209" s="22" t="s">
        <v>527</v>
      </c>
      <c r="D209" s="25">
        <v>13853239</v>
      </c>
      <c r="E209" s="25">
        <v>11626854</v>
      </c>
      <c r="F209" s="25">
        <v>0</v>
      </c>
      <c r="G209" s="3"/>
      <c r="H209" s="25">
        <v>6165000</v>
      </c>
      <c r="I209" s="25">
        <v>6749484</v>
      </c>
      <c r="J209" s="25"/>
      <c r="K209" s="25"/>
      <c r="L209" s="23">
        <f>SUM(J209,H209,F209,D209)</f>
        <v>20018239</v>
      </c>
      <c r="M209" s="23">
        <f t="shared" si="11"/>
        <v>18376338</v>
      </c>
    </row>
    <row r="210" spans="1:13" x14ac:dyDescent="0.2">
      <c r="A210" s="18">
        <v>200</v>
      </c>
      <c r="B210" s="2" t="s">
        <v>528</v>
      </c>
      <c r="C210" s="22" t="s">
        <v>529</v>
      </c>
      <c r="D210" s="25">
        <v>31757358</v>
      </c>
      <c r="E210" s="25">
        <v>24602657</v>
      </c>
      <c r="F210" s="25">
        <v>237600</v>
      </c>
      <c r="G210" s="25">
        <v>243704</v>
      </c>
      <c r="H210" s="25">
        <v>1705050</v>
      </c>
      <c r="I210" s="25">
        <v>1791392</v>
      </c>
      <c r="J210" s="25"/>
      <c r="K210" s="25"/>
      <c r="L210" s="23">
        <f t="shared" si="11"/>
        <v>33700008</v>
      </c>
      <c r="M210" s="23">
        <f t="shared" si="11"/>
        <v>26637753</v>
      </c>
    </row>
    <row r="211" spans="1:13" x14ac:dyDescent="0.2">
      <c r="A211" s="18">
        <v>201</v>
      </c>
      <c r="B211" s="2" t="s">
        <v>530</v>
      </c>
      <c r="C211" s="22" t="s">
        <v>531</v>
      </c>
      <c r="E211" s="25"/>
      <c r="F211" s="25"/>
      <c r="G211" s="3"/>
      <c r="H211" s="25">
        <v>1000000</v>
      </c>
      <c r="I211" s="25">
        <v>325000</v>
      </c>
      <c r="J211" s="25"/>
      <c r="K211" s="25"/>
      <c r="L211" s="23">
        <f t="shared" si="11"/>
        <v>1000000</v>
      </c>
      <c r="M211" s="23">
        <f t="shared" si="11"/>
        <v>325000</v>
      </c>
    </row>
    <row r="212" spans="1:13" s="45" customFormat="1" x14ac:dyDescent="0.2">
      <c r="A212" s="41">
        <v>202</v>
      </c>
      <c r="B212" s="21" t="s">
        <v>532</v>
      </c>
      <c r="C212" s="43" t="s">
        <v>533</v>
      </c>
      <c r="D212" s="12">
        <f t="shared" ref="D212:K212" si="14">SUM(D213:D215)</f>
        <v>0</v>
      </c>
      <c r="E212" s="12">
        <f t="shared" si="14"/>
        <v>2134351</v>
      </c>
      <c r="F212" s="12">
        <f t="shared" si="14"/>
        <v>0</v>
      </c>
      <c r="G212" s="12">
        <f t="shared" si="14"/>
        <v>5</v>
      </c>
      <c r="H212" s="12">
        <f t="shared" si="14"/>
        <v>34</v>
      </c>
      <c r="I212" s="12">
        <f t="shared" si="14"/>
        <v>3</v>
      </c>
      <c r="J212" s="12">
        <f t="shared" si="14"/>
        <v>0</v>
      </c>
      <c r="K212" s="12">
        <f t="shared" si="14"/>
        <v>3</v>
      </c>
      <c r="L212" s="12">
        <f t="shared" si="11"/>
        <v>34</v>
      </c>
      <c r="M212" s="12">
        <f t="shared" si="11"/>
        <v>2134362</v>
      </c>
    </row>
    <row r="213" spans="1:13" s="40" customFormat="1" x14ac:dyDescent="0.2">
      <c r="A213" s="49">
        <v>203</v>
      </c>
      <c r="B213" s="8" t="s">
        <v>534</v>
      </c>
      <c r="C213" s="50" t="s">
        <v>535</v>
      </c>
      <c r="D213" s="38">
        <v>0</v>
      </c>
      <c r="E213" s="38">
        <v>647</v>
      </c>
      <c r="F213" s="38"/>
      <c r="G213" s="6"/>
      <c r="H213" s="38"/>
      <c r="I213" s="38"/>
      <c r="J213" s="38"/>
      <c r="K213" s="38"/>
      <c r="L213" s="39">
        <f t="shared" si="11"/>
        <v>0</v>
      </c>
      <c r="M213" s="39">
        <f t="shared" si="11"/>
        <v>647</v>
      </c>
    </row>
    <row r="214" spans="1:13" s="40" customFormat="1" x14ac:dyDescent="0.2">
      <c r="A214" s="49">
        <v>204</v>
      </c>
      <c r="B214" s="8" t="s">
        <v>536</v>
      </c>
      <c r="C214" s="50" t="s">
        <v>537</v>
      </c>
      <c r="D214" s="38"/>
      <c r="E214" s="38">
        <v>2133704</v>
      </c>
      <c r="F214" s="38"/>
      <c r="G214" s="6">
        <v>5</v>
      </c>
      <c r="H214" s="38">
        <v>34</v>
      </c>
      <c r="I214" s="38">
        <v>3</v>
      </c>
      <c r="J214" s="38"/>
      <c r="K214" s="38">
        <v>3</v>
      </c>
      <c r="L214" s="39">
        <f t="shared" si="11"/>
        <v>34</v>
      </c>
      <c r="M214" s="39">
        <f t="shared" si="11"/>
        <v>2133715</v>
      </c>
    </row>
    <row r="215" spans="1:13" s="40" customFormat="1" x14ac:dyDescent="0.2">
      <c r="A215" s="49">
        <v>205</v>
      </c>
      <c r="B215" s="8" t="s">
        <v>538</v>
      </c>
      <c r="C215" s="50" t="s">
        <v>539</v>
      </c>
      <c r="D215" s="38"/>
      <c r="E215" s="38"/>
      <c r="F215" s="38"/>
      <c r="G215" s="6"/>
      <c r="H215" s="38"/>
      <c r="I215" s="38"/>
      <c r="J215" s="38"/>
      <c r="K215" s="38"/>
      <c r="L215" s="39">
        <f t="shared" si="11"/>
        <v>0</v>
      </c>
      <c r="M215" s="39">
        <f t="shared" si="11"/>
        <v>0</v>
      </c>
    </row>
    <row r="216" spans="1:13" s="26" customFormat="1" x14ac:dyDescent="0.2">
      <c r="A216" s="11">
        <v>206</v>
      </c>
      <c r="B216" s="4" t="s">
        <v>540</v>
      </c>
      <c r="C216" s="46" t="s">
        <v>541</v>
      </c>
      <c r="D216" s="23"/>
      <c r="E216" s="23"/>
      <c r="F216" s="23"/>
      <c r="G216" s="12"/>
      <c r="H216" s="23"/>
      <c r="I216" s="23"/>
      <c r="J216" s="23"/>
      <c r="K216" s="23"/>
      <c r="L216" s="23">
        <f t="shared" si="11"/>
        <v>0</v>
      </c>
      <c r="M216" s="23">
        <f t="shared" si="11"/>
        <v>0</v>
      </c>
    </row>
    <row r="217" spans="1:13" s="40" customFormat="1" ht="25.5" x14ac:dyDescent="0.2">
      <c r="A217" s="49">
        <v>207</v>
      </c>
      <c r="B217" s="8" t="s">
        <v>542</v>
      </c>
      <c r="C217" s="50" t="s">
        <v>543</v>
      </c>
      <c r="D217" s="38"/>
      <c r="E217" s="38"/>
      <c r="F217" s="38"/>
      <c r="G217" s="6"/>
      <c r="H217" s="38"/>
      <c r="I217" s="38"/>
      <c r="J217" s="38"/>
      <c r="K217" s="38"/>
      <c r="L217" s="39">
        <f t="shared" si="11"/>
        <v>0</v>
      </c>
      <c r="M217" s="39">
        <f t="shared" si="11"/>
        <v>0</v>
      </c>
    </row>
    <row r="218" spans="1:13" s="40" customFormat="1" ht="25.5" x14ac:dyDescent="0.2">
      <c r="A218" s="49">
        <v>208</v>
      </c>
      <c r="B218" s="8" t="s">
        <v>544</v>
      </c>
      <c r="C218" s="50" t="s">
        <v>545</v>
      </c>
      <c r="D218" s="38"/>
      <c r="E218" s="38"/>
      <c r="F218" s="38"/>
      <c r="G218" s="6"/>
      <c r="H218" s="38"/>
      <c r="I218" s="38"/>
      <c r="J218" s="38"/>
      <c r="K218" s="38"/>
      <c r="L218" s="39">
        <f t="shared" si="11"/>
        <v>0</v>
      </c>
      <c r="M218" s="39">
        <f t="shared" si="11"/>
        <v>0</v>
      </c>
    </row>
    <row r="219" spans="1:13" s="40" customFormat="1" ht="25.5" x14ac:dyDescent="0.2">
      <c r="A219" s="49">
        <v>209</v>
      </c>
      <c r="B219" s="8" t="s">
        <v>546</v>
      </c>
      <c r="C219" s="50" t="s">
        <v>547</v>
      </c>
      <c r="D219" s="38"/>
      <c r="E219" s="38"/>
      <c r="F219" s="38"/>
      <c r="G219" s="6"/>
      <c r="H219" s="38"/>
      <c r="I219" s="38"/>
      <c r="J219" s="38"/>
      <c r="K219" s="38"/>
      <c r="L219" s="39">
        <f t="shared" si="11"/>
        <v>0</v>
      </c>
      <c r="M219" s="39">
        <f t="shared" si="11"/>
        <v>0</v>
      </c>
    </row>
    <row r="220" spans="1:13" s="40" customFormat="1" x14ac:dyDescent="0.2">
      <c r="A220" s="49">
        <v>210</v>
      </c>
      <c r="B220" s="8" t="s">
        <v>548</v>
      </c>
      <c r="C220" s="50" t="s">
        <v>549</v>
      </c>
      <c r="D220" s="38"/>
      <c r="E220" s="38"/>
      <c r="F220" s="38"/>
      <c r="G220" s="6"/>
      <c r="H220" s="38"/>
      <c r="I220" s="38"/>
      <c r="J220" s="38"/>
      <c r="K220" s="38"/>
      <c r="L220" s="39">
        <f t="shared" si="11"/>
        <v>0</v>
      </c>
      <c r="M220" s="39">
        <f t="shared" si="11"/>
        <v>0</v>
      </c>
    </row>
    <row r="221" spans="1:13" x14ac:dyDescent="0.2">
      <c r="A221" s="11">
        <v>211</v>
      </c>
      <c r="B221" s="4" t="s">
        <v>550</v>
      </c>
      <c r="C221" s="46" t="s">
        <v>551</v>
      </c>
      <c r="E221" s="25">
        <v>144750</v>
      </c>
      <c r="F221" s="25"/>
      <c r="G221" s="3"/>
      <c r="H221" s="25"/>
      <c r="I221" s="25"/>
      <c r="J221" s="25"/>
      <c r="K221" s="25"/>
      <c r="L221" s="23">
        <f t="shared" si="11"/>
        <v>0</v>
      </c>
      <c r="M221" s="23">
        <f t="shared" si="11"/>
        <v>144750</v>
      </c>
    </row>
    <row r="222" spans="1:13" s="45" customFormat="1" x14ac:dyDescent="0.2">
      <c r="A222" s="41">
        <v>212</v>
      </c>
      <c r="B222" s="24" t="s">
        <v>552</v>
      </c>
      <c r="C222" s="43" t="s">
        <v>553</v>
      </c>
      <c r="D222" s="12">
        <f>SUM(D223:D224)</f>
        <v>4161008</v>
      </c>
      <c r="E222" s="12">
        <f>SUM(E223:E224)</f>
        <v>3953049</v>
      </c>
      <c r="F222" s="12">
        <f>SUM(F223:F224)</f>
        <v>225000</v>
      </c>
      <c r="G222" s="12">
        <f>SUM(G223:G224)</f>
        <v>79872</v>
      </c>
      <c r="H222" s="12">
        <v>0</v>
      </c>
      <c r="I222" s="12">
        <f>SUM(I223:I224)</f>
        <v>311438</v>
      </c>
      <c r="J222" s="12">
        <f>SUM(J223:J224)</f>
        <v>65000</v>
      </c>
      <c r="K222" s="12">
        <f>SUM(K223:K224)</f>
        <v>2067</v>
      </c>
      <c r="L222" s="12">
        <f>SUM(J222,H222,F222,D222)</f>
        <v>4451008</v>
      </c>
      <c r="M222" s="12">
        <f t="shared" si="11"/>
        <v>4346426</v>
      </c>
    </row>
    <row r="223" spans="1:13" ht="63.75" x14ac:dyDescent="0.2">
      <c r="A223" s="11">
        <v>213</v>
      </c>
      <c r="B223" s="8" t="s">
        <v>554</v>
      </c>
      <c r="C223" s="46" t="s">
        <v>555</v>
      </c>
      <c r="D223" s="25">
        <v>4161008</v>
      </c>
      <c r="E223" s="25">
        <v>3953049</v>
      </c>
      <c r="F223" s="25">
        <v>225000</v>
      </c>
      <c r="G223" s="25">
        <v>79872</v>
      </c>
      <c r="H223" s="25"/>
      <c r="I223" s="25">
        <v>311438</v>
      </c>
      <c r="J223" s="25">
        <v>65000</v>
      </c>
      <c r="K223" s="25">
        <v>2067</v>
      </c>
      <c r="L223" s="23">
        <f t="shared" si="11"/>
        <v>4451008</v>
      </c>
      <c r="M223" s="23">
        <f t="shared" si="11"/>
        <v>4346426</v>
      </c>
    </row>
    <row r="224" spans="1:13" s="40" customFormat="1" x14ac:dyDescent="0.2">
      <c r="A224" s="49">
        <v>214</v>
      </c>
      <c r="B224" s="8" t="s">
        <v>556</v>
      </c>
      <c r="C224" s="50" t="s">
        <v>557</v>
      </c>
      <c r="D224" s="38">
        <f>SUM(D225:D227)</f>
        <v>0</v>
      </c>
      <c r="E224" s="38">
        <f>SUM(E225:E227)</f>
        <v>0</v>
      </c>
      <c r="F224" s="38">
        <f>SUM(F225:F227)</f>
        <v>0</v>
      </c>
      <c r="G224" s="6"/>
      <c r="H224" s="38">
        <f>SUM(H225:H227)</f>
        <v>0</v>
      </c>
      <c r="I224" s="38">
        <f>SUM(I225:I227)</f>
        <v>0</v>
      </c>
      <c r="J224" s="38">
        <f>SUM(J225:J227)</f>
        <v>0</v>
      </c>
      <c r="K224" s="38">
        <f>SUM(K225:K227)</f>
        <v>0</v>
      </c>
      <c r="L224" s="39">
        <f t="shared" si="11"/>
        <v>0</v>
      </c>
      <c r="M224" s="39">
        <f t="shared" si="11"/>
        <v>0</v>
      </c>
    </row>
    <row r="225" spans="1:13" x14ac:dyDescent="0.2">
      <c r="A225" s="11"/>
      <c r="B225" s="8"/>
      <c r="E225" s="25"/>
      <c r="F225" s="25"/>
      <c r="G225" s="3"/>
      <c r="H225" s="25"/>
      <c r="I225" s="25"/>
      <c r="J225" s="25"/>
      <c r="K225" s="25"/>
      <c r="L225" s="23"/>
      <c r="M225" s="23"/>
    </row>
    <row r="226" spans="1:13" x14ac:dyDescent="0.2">
      <c r="A226" s="11"/>
      <c r="B226" s="8"/>
      <c r="E226" s="25"/>
      <c r="F226" s="25"/>
      <c r="G226" s="3"/>
      <c r="H226" s="25"/>
      <c r="I226" s="25"/>
      <c r="J226" s="25"/>
      <c r="K226" s="25"/>
      <c r="L226" s="23"/>
      <c r="M226" s="23"/>
    </row>
    <row r="227" spans="1:13" x14ac:dyDescent="0.2">
      <c r="A227" s="11"/>
      <c r="B227" s="8"/>
      <c r="E227" s="25"/>
      <c r="F227" s="25"/>
      <c r="G227" s="3"/>
      <c r="H227" s="25"/>
      <c r="I227" s="25"/>
      <c r="J227" s="25"/>
      <c r="K227" s="25"/>
      <c r="L227" s="23"/>
      <c r="M227" s="23"/>
    </row>
    <row r="228" spans="1:13" s="263" customFormat="1" x14ac:dyDescent="0.2">
      <c r="A228" s="272">
        <v>215</v>
      </c>
      <c r="B228" s="260" t="s">
        <v>558</v>
      </c>
      <c r="C228" s="273" t="s">
        <v>559</v>
      </c>
      <c r="D228" s="262">
        <f t="shared" ref="D228:H228" si="15">SUM(D195,D196,D200,D212,D209,D210,D211,D216,D222,D221,D202)</f>
        <v>150777205</v>
      </c>
      <c r="E228" s="262">
        <f t="shared" ref="E228" si="16">SUM(E195,E196,E200,E212,E209,E210,E211,E216,E222,E221,E202)</f>
        <v>110088153</v>
      </c>
      <c r="F228" s="262">
        <f t="shared" si="15"/>
        <v>1342600</v>
      </c>
      <c r="G228" s="262">
        <f>SUM(G195,G196,G200,G212,G209,G210,G211,G216,G222,G221,G202)</f>
        <v>1381463</v>
      </c>
      <c r="H228" s="262">
        <f t="shared" si="15"/>
        <v>9020084</v>
      </c>
      <c r="I228" s="262">
        <f t="shared" ref="I228" si="17">SUM(I195,I196,I200,I212,I209,I210,I211,I216,I222,I221,I202)</f>
        <v>9510717</v>
      </c>
      <c r="J228" s="262">
        <f>SUM(J195,J196,J200,J202,J209,J210,J211,J212,J216,J221,J222)</f>
        <v>1030000</v>
      </c>
      <c r="K228" s="262">
        <f>SUM(K195,K196,K200,K202,K209,K210,K211,K212,K216,K221,K222)</f>
        <v>476270</v>
      </c>
      <c r="L228" s="262">
        <f>SUM(J228,H228,F228,D228)</f>
        <v>162169889</v>
      </c>
      <c r="M228" s="262">
        <f>SUM(K228,I228,G228,E228)</f>
        <v>121456603</v>
      </c>
    </row>
    <row r="229" spans="1:13" x14ac:dyDescent="0.2">
      <c r="A229" s="18"/>
      <c r="D229" s="64"/>
      <c r="E229" s="64"/>
      <c r="F229" s="64"/>
      <c r="G229" s="72"/>
      <c r="H229" s="64"/>
      <c r="I229" s="64"/>
      <c r="J229" s="64"/>
      <c r="K229" s="64"/>
      <c r="L229" s="208"/>
      <c r="M229" s="208"/>
    </row>
    <row r="230" spans="1:13" s="45" customFormat="1" x14ac:dyDescent="0.2">
      <c r="A230" s="41">
        <v>216</v>
      </c>
      <c r="B230" s="34" t="s">
        <v>560</v>
      </c>
      <c r="C230" s="43" t="s">
        <v>561</v>
      </c>
      <c r="D230" s="12"/>
      <c r="E230" s="12"/>
      <c r="F230" s="12"/>
      <c r="G230" s="12"/>
      <c r="H230" s="12"/>
      <c r="I230" s="12"/>
      <c r="J230" s="12"/>
      <c r="K230" s="12"/>
      <c r="L230" s="12">
        <f t="shared" ref="L230:M238" si="18">SUM(J230,H230,F230,D230)</f>
        <v>0</v>
      </c>
      <c r="M230" s="12">
        <f t="shared" si="18"/>
        <v>0</v>
      </c>
    </row>
    <row r="231" spans="1:13" s="40" customFormat="1" ht="25.5" x14ac:dyDescent="0.2">
      <c r="A231" s="49">
        <v>217</v>
      </c>
      <c r="B231" s="7" t="s">
        <v>562</v>
      </c>
      <c r="C231" s="50" t="s">
        <v>563</v>
      </c>
      <c r="D231" s="38"/>
      <c r="E231" s="38"/>
      <c r="F231" s="38"/>
      <c r="G231" s="38"/>
      <c r="H231" s="38"/>
      <c r="I231" s="38"/>
      <c r="J231" s="38"/>
      <c r="K231" s="38"/>
      <c r="L231" s="39">
        <f t="shared" si="18"/>
        <v>0</v>
      </c>
      <c r="M231" s="39">
        <f t="shared" si="18"/>
        <v>0</v>
      </c>
    </row>
    <row r="232" spans="1:13" s="40" customFormat="1" x14ac:dyDescent="0.2">
      <c r="A232" s="49">
        <v>219</v>
      </c>
      <c r="B232" s="7" t="s">
        <v>564</v>
      </c>
      <c r="C232" s="50" t="s">
        <v>565</v>
      </c>
      <c r="D232" s="38"/>
      <c r="E232" s="38"/>
      <c r="F232" s="38"/>
      <c r="G232" s="38"/>
      <c r="H232" s="38"/>
      <c r="I232" s="38"/>
      <c r="J232" s="38"/>
      <c r="K232" s="38"/>
      <c r="L232" s="39">
        <f t="shared" si="18"/>
        <v>0</v>
      </c>
      <c r="M232" s="39">
        <f t="shared" si="18"/>
        <v>0</v>
      </c>
    </row>
    <row r="233" spans="1:13" s="44" customFormat="1" x14ac:dyDescent="0.2">
      <c r="A233" s="41">
        <v>218</v>
      </c>
      <c r="B233" s="34" t="s">
        <v>566</v>
      </c>
      <c r="C233" s="43" t="s">
        <v>567</v>
      </c>
      <c r="D233" s="3"/>
      <c r="E233" s="3">
        <v>18598236</v>
      </c>
      <c r="F233" s="3"/>
      <c r="G233" s="3"/>
      <c r="H233" s="3"/>
      <c r="I233" s="3"/>
      <c r="J233" s="3"/>
      <c r="K233" s="3"/>
      <c r="L233" s="12">
        <f t="shared" si="18"/>
        <v>0</v>
      </c>
      <c r="M233" s="12">
        <f t="shared" si="18"/>
        <v>18598236</v>
      </c>
    </row>
    <row r="234" spans="1:13" s="44" customFormat="1" x14ac:dyDescent="0.2">
      <c r="A234" s="41">
        <v>220</v>
      </c>
      <c r="B234" s="34" t="s">
        <v>568</v>
      </c>
      <c r="C234" s="43" t="s">
        <v>569</v>
      </c>
      <c r="D234" s="3"/>
      <c r="E234" s="3">
        <v>275591</v>
      </c>
      <c r="F234" s="3"/>
      <c r="G234" s="3">
        <v>450000</v>
      </c>
      <c r="H234" s="3"/>
      <c r="I234" s="3"/>
      <c r="J234" s="3"/>
      <c r="K234" s="3"/>
      <c r="L234" s="12">
        <f t="shared" si="18"/>
        <v>0</v>
      </c>
      <c r="M234" s="12">
        <f t="shared" si="18"/>
        <v>725591</v>
      </c>
    </row>
    <row r="235" spans="1:13" s="44" customFormat="1" x14ac:dyDescent="0.2">
      <c r="A235" s="41">
        <v>221</v>
      </c>
      <c r="B235" s="34" t="s">
        <v>570</v>
      </c>
      <c r="C235" s="43" t="s">
        <v>571</v>
      </c>
      <c r="D235" s="3"/>
      <c r="E235" s="3"/>
      <c r="F235" s="3"/>
      <c r="G235" s="3"/>
      <c r="H235" s="3"/>
      <c r="I235" s="3"/>
      <c r="J235" s="3"/>
      <c r="K235" s="3"/>
      <c r="L235" s="12">
        <f t="shared" si="18"/>
        <v>0</v>
      </c>
      <c r="M235" s="12">
        <f t="shared" si="18"/>
        <v>0</v>
      </c>
    </row>
    <row r="236" spans="1:13" s="40" customFormat="1" x14ac:dyDescent="0.2">
      <c r="A236" s="49">
        <v>222</v>
      </c>
      <c r="B236" s="7" t="s">
        <v>572</v>
      </c>
      <c r="C236" s="50" t="s">
        <v>573</v>
      </c>
      <c r="D236" s="38"/>
      <c r="E236" s="38"/>
      <c r="F236" s="38"/>
      <c r="G236" s="38"/>
      <c r="H236" s="38"/>
      <c r="I236" s="38"/>
      <c r="J236" s="38"/>
      <c r="K236" s="38"/>
      <c r="L236" s="39">
        <f t="shared" si="18"/>
        <v>0</v>
      </c>
      <c r="M236" s="39">
        <f t="shared" si="18"/>
        <v>0</v>
      </c>
    </row>
    <row r="237" spans="1:13" s="44" customFormat="1" x14ac:dyDescent="0.2">
      <c r="A237" s="41">
        <v>223</v>
      </c>
      <c r="B237" s="34" t="s">
        <v>574</v>
      </c>
      <c r="C237" s="43" t="s">
        <v>575</v>
      </c>
      <c r="D237" s="3"/>
      <c r="E237" s="3"/>
      <c r="F237" s="3"/>
      <c r="G237" s="3"/>
      <c r="H237" s="3"/>
      <c r="I237" s="3"/>
      <c r="J237" s="3"/>
      <c r="K237" s="3"/>
      <c r="L237" s="12">
        <f t="shared" si="18"/>
        <v>0</v>
      </c>
      <c r="M237" s="12">
        <f t="shared" si="18"/>
        <v>0</v>
      </c>
    </row>
    <row r="238" spans="1:13" s="263" customFormat="1" x14ac:dyDescent="0.2">
      <c r="A238" s="260">
        <v>224</v>
      </c>
      <c r="B238" s="260" t="s">
        <v>576</v>
      </c>
      <c r="C238" s="270" t="s">
        <v>577</v>
      </c>
      <c r="D238" s="271">
        <f>SUM(D230:D237)</f>
        <v>0</v>
      </c>
      <c r="E238" s="271">
        <f>SUM(E230:E237)</f>
        <v>18873827</v>
      </c>
      <c r="F238" s="271">
        <f t="shared" ref="F238:G238" si="19">SUM(F230:F237)</f>
        <v>0</v>
      </c>
      <c r="G238" s="271">
        <f t="shared" si="19"/>
        <v>450000</v>
      </c>
      <c r="H238" s="271"/>
      <c r="I238" s="271"/>
      <c r="J238" s="271"/>
      <c r="K238" s="271"/>
      <c r="L238" s="271">
        <f t="shared" si="18"/>
        <v>0</v>
      </c>
      <c r="M238" s="271">
        <f t="shared" si="18"/>
        <v>19323827</v>
      </c>
    </row>
    <row r="239" spans="1:13" x14ac:dyDescent="0.2">
      <c r="A239" s="11"/>
      <c r="B239" s="11"/>
      <c r="E239" s="25"/>
      <c r="F239" s="25"/>
      <c r="G239" s="3"/>
      <c r="H239" s="25"/>
      <c r="I239" s="25"/>
      <c r="J239" s="25"/>
      <c r="K239" s="25"/>
      <c r="L239" s="23"/>
      <c r="M239" s="23"/>
    </row>
    <row r="240" spans="1:13" s="44" customFormat="1" ht="25.5" x14ac:dyDescent="0.2">
      <c r="A240" s="41">
        <v>225</v>
      </c>
      <c r="B240" s="34" t="s">
        <v>578</v>
      </c>
      <c r="C240" s="43" t="s">
        <v>579</v>
      </c>
      <c r="D240" s="3"/>
      <c r="E240" s="3"/>
      <c r="F240" s="3"/>
      <c r="G240" s="3"/>
      <c r="H240" s="3"/>
      <c r="I240" s="3"/>
      <c r="J240" s="3"/>
      <c r="K240" s="3"/>
      <c r="L240" s="12">
        <f t="shared" ref="L240:M265" si="20">SUM(J240,H240,F240,D240)</f>
        <v>0</v>
      </c>
      <c r="M240" s="12">
        <f t="shared" si="20"/>
        <v>0</v>
      </c>
    </row>
    <row r="241" spans="1:13" s="44" customFormat="1" ht="25.5" x14ac:dyDescent="0.2">
      <c r="A241" s="41">
        <v>226</v>
      </c>
      <c r="B241" s="34" t="s">
        <v>580</v>
      </c>
      <c r="C241" s="43" t="s">
        <v>581</v>
      </c>
      <c r="D241" s="3"/>
      <c r="E241" s="3"/>
      <c r="F241" s="3"/>
      <c r="G241" s="3"/>
      <c r="H241" s="3"/>
      <c r="I241" s="3"/>
      <c r="J241" s="3"/>
      <c r="K241" s="3"/>
      <c r="L241" s="12">
        <f t="shared" si="20"/>
        <v>0</v>
      </c>
      <c r="M241" s="12">
        <f t="shared" si="20"/>
        <v>0</v>
      </c>
    </row>
    <row r="242" spans="1:13" s="44" customFormat="1" ht="38.25" x14ac:dyDescent="0.2">
      <c r="A242" s="41">
        <v>227</v>
      </c>
      <c r="B242" s="34" t="s">
        <v>582</v>
      </c>
      <c r="C242" s="43" t="s">
        <v>583</v>
      </c>
      <c r="D242" s="3"/>
      <c r="E242" s="3"/>
      <c r="F242" s="3"/>
      <c r="G242" s="3"/>
      <c r="H242" s="3"/>
      <c r="I242" s="3"/>
      <c r="J242" s="3"/>
      <c r="K242" s="3"/>
      <c r="L242" s="12">
        <f t="shared" si="20"/>
        <v>0</v>
      </c>
      <c r="M242" s="12">
        <f t="shared" si="20"/>
        <v>0</v>
      </c>
    </row>
    <row r="243" spans="1:13" s="45" customFormat="1" ht="25.5" x14ac:dyDescent="0.2">
      <c r="A243" s="41">
        <v>228</v>
      </c>
      <c r="B243" s="34" t="s">
        <v>584</v>
      </c>
      <c r="C243" s="43" t="s">
        <v>585</v>
      </c>
      <c r="D243" s="12">
        <f>SUM(D244:D252)</f>
        <v>0</v>
      </c>
      <c r="E243" s="12">
        <f>SUM(E244:E252)</f>
        <v>0</v>
      </c>
      <c r="F243" s="12"/>
      <c r="G243" s="12"/>
      <c r="H243" s="12"/>
      <c r="I243" s="12"/>
      <c r="J243" s="12"/>
      <c r="K243" s="12"/>
      <c r="L243" s="12">
        <f t="shared" si="20"/>
        <v>0</v>
      </c>
      <c r="M243" s="12">
        <f t="shared" si="20"/>
        <v>0</v>
      </c>
    </row>
    <row r="244" spans="1:13" s="40" customFormat="1" x14ac:dyDescent="0.2">
      <c r="A244" s="36">
        <v>229</v>
      </c>
      <c r="B244" s="8" t="s">
        <v>586</v>
      </c>
      <c r="C244" s="50" t="s">
        <v>587</v>
      </c>
      <c r="D244" s="38"/>
      <c r="E244" s="38"/>
      <c r="F244" s="38"/>
      <c r="G244" s="6"/>
      <c r="H244" s="38"/>
      <c r="I244" s="38"/>
      <c r="J244" s="38"/>
      <c r="K244" s="38"/>
      <c r="L244" s="39">
        <f t="shared" si="20"/>
        <v>0</v>
      </c>
      <c r="M244" s="39">
        <f t="shared" si="20"/>
        <v>0</v>
      </c>
    </row>
    <row r="245" spans="1:13" s="40" customFormat="1" x14ac:dyDescent="0.2">
      <c r="A245" s="36">
        <v>230</v>
      </c>
      <c r="B245" s="8" t="s">
        <v>588</v>
      </c>
      <c r="C245" s="50" t="s">
        <v>589</v>
      </c>
      <c r="D245" s="38"/>
      <c r="E245" s="38"/>
      <c r="F245" s="38"/>
      <c r="G245" s="6"/>
      <c r="H245" s="38"/>
      <c r="I245" s="38"/>
      <c r="J245" s="38"/>
      <c r="K245" s="38"/>
      <c r="L245" s="39">
        <f t="shared" si="20"/>
        <v>0</v>
      </c>
      <c r="M245" s="39">
        <f t="shared" si="20"/>
        <v>0</v>
      </c>
    </row>
    <row r="246" spans="1:13" s="40" customFormat="1" x14ac:dyDescent="0.2">
      <c r="A246" s="36">
        <v>231</v>
      </c>
      <c r="B246" s="8" t="s">
        <v>590</v>
      </c>
      <c r="C246" s="50" t="s">
        <v>591</v>
      </c>
      <c r="D246" s="38"/>
      <c r="E246" s="38"/>
      <c r="F246" s="38"/>
      <c r="G246" s="6"/>
      <c r="H246" s="38"/>
      <c r="I246" s="38"/>
      <c r="J246" s="38"/>
      <c r="K246" s="38"/>
      <c r="L246" s="39">
        <f t="shared" si="20"/>
        <v>0</v>
      </c>
      <c r="M246" s="39">
        <f t="shared" si="20"/>
        <v>0</v>
      </c>
    </row>
    <row r="247" spans="1:13" s="40" customFormat="1" x14ac:dyDescent="0.2">
      <c r="A247" s="36">
        <v>232</v>
      </c>
      <c r="B247" s="8" t="s">
        <v>592</v>
      </c>
      <c r="C247" s="50" t="s">
        <v>593</v>
      </c>
      <c r="D247" s="38"/>
      <c r="E247" s="38"/>
      <c r="F247" s="38"/>
      <c r="G247" s="6"/>
      <c r="H247" s="38"/>
      <c r="I247" s="38"/>
      <c r="J247" s="38"/>
      <c r="K247" s="38"/>
      <c r="L247" s="39">
        <f t="shared" si="20"/>
        <v>0</v>
      </c>
      <c r="M247" s="39">
        <f t="shared" si="20"/>
        <v>0</v>
      </c>
    </row>
    <row r="248" spans="1:13" s="40" customFormat="1" x14ac:dyDescent="0.2">
      <c r="A248" s="36">
        <v>233</v>
      </c>
      <c r="B248" s="8" t="s">
        <v>594</v>
      </c>
      <c r="C248" s="50" t="s">
        <v>595</v>
      </c>
      <c r="D248" s="38"/>
      <c r="E248" s="38"/>
      <c r="F248" s="38"/>
      <c r="G248" s="6"/>
      <c r="H248" s="38"/>
      <c r="I248" s="38"/>
      <c r="J248" s="38"/>
      <c r="K248" s="38"/>
      <c r="L248" s="39">
        <f t="shared" si="20"/>
        <v>0</v>
      </c>
      <c r="M248" s="39">
        <f t="shared" si="20"/>
        <v>0</v>
      </c>
    </row>
    <row r="249" spans="1:13" s="40" customFormat="1" ht="25.5" x14ac:dyDescent="0.2">
      <c r="A249" s="36">
        <v>234</v>
      </c>
      <c r="B249" s="8" t="s">
        <v>596</v>
      </c>
      <c r="C249" s="50" t="s">
        <v>597</v>
      </c>
      <c r="D249" s="38"/>
      <c r="E249" s="38"/>
      <c r="F249" s="38"/>
      <c r="G249" s="6"/>
      <c r="H249" s="38"/>
      <c r="I249" s="38"/>
      <c r="J249" s="38"/>
      <c r="K249" s="38"/>
      <c r="L249" s="39">
        <f t="shared" si="20"/>
        <v>0</v>
      </c>
      <c r="M249" s="39">
        <f t="shared" si="20"/>
        <v>0</v>
      </c>
    </row>
    <row r="250" spans="1:13" s="40" customFormat="1" ht="25.5" x14ac:dyDescent="0.2">
      <c r="A250" s="36">
        <v>235</v>
      </c>
      <c r="B250" s="8" t="s">
        <v>598</v>
      </c>
      <c r="C250" s="50" t="s">
        <v>599</v>
      </c>
      <c r="D250" s="38"/>
      <c r="E250" s="38"/>
      <c r="F250" s="38"/>
      <c r="G250" s="6"/>
      <c r="H250" s="38"/>
      <c r="I250" s="38"/>
      <c r="J250" s="38"/>
      <c r="K250" s="38"/>
      <c r="L250" s="39">
        <f t="shared" si="20"/>
        <v>0</v>
      </c>
      <c r="M250" s="39">
        <f t="shared" si="20"/>
        <v>0</v>
      </c>
    </row>
    <row r="251" spans="1:13" s="40" customFormat="1" x14ac:dyDescent="0.2">
      <c r="A251" s="36">
        <v>236</v>
      </c>
      <c r="B251" s="8" t="s">
        <v>600</v>
      </c>
      <c r="C251" s="50" t="s">
        <v>601</v>
      </c>
      <c r="D251" s="38"/>
      <c r="E251" s="38"/>
      <c r="F251" s="38"/>
      <c r="G251" s="6"/>
      <c r="H251" s="38"/>
      <c r="I251" s="38"/>
      <c r="J251" s="38"/>
      <c r="K251" s="38"/>
      <c r="L251" s="39">
        <f t="shared" si="20"/>
        <v>0</v>
      </c>
      <c r="M251" s="39">
        <f t="shared" si="20"/>
        <v>0</v>
      </c>
    </row>
    <row r="252" spans="1:13" s="40" customFormat="1" x14ac:dyDescent="0.2">
      <c r="A252" s="36">
        <v>237</v>
      </c>
      <c r="B252" s="8" t="s">
        <v>602</v>
      </c>
      <c r="C252" s="50" t="s">
        <v>603</v>
      </c>
      <c r="D252" s="38"/>
      <c r="E252" s="38"/>
      <c r="F252" s="38"/>
      <c r="G252" s="6"/>
      <c r="H252" s="38"/>
      <c r="I252" s="38"/>
      <c r="J252" s="38"/>
      <c r="K252" s="38"/>
      <c r="L252" s="39">
        <f t="shared" si="20"/>
        <v>0</v>
      </c>
      <c r="M252" s="39">
        <f t="shared" si="20"/>
        <v>0</v>
      </c>
    </row>
    <row r="253" spans="1:13" s="45" customFormat="1" ht="25.5" x14ac:dyDescent="0.2">
      <c r="A253" s="31">
        <v>238</v>
      </c>
      <c r="B253" s="32" t="s">
        <v>604</v>
      </c>
      <c r="C253" s="43" t="s">
        <v>605</v>
      </c>
      <c r="D253" s="12">
        <f>SUM(D254:D264)</f>
        <v>0</v>
      </c>
      <c r="E253" s="12">
        <f>SUM(E254:E264)</f>
        <v>97104</v>
      </c>
      <c r="F253" s="12"/>
      <c r="G253" s="12"/>
      <c r="H253" s="12"/>
      <c r="I253" s="12"/>
      <c r="J253" s="12"/>
      <c r="K253" s="12"/>
      <c r="L253" s="12">
        <f t="shared" si="20"/>
        <v>0</v>
      </c>
      <c r="M253" s="12">
        <f t="shared" si="20"/>
        <v>97104</v>
      </c>
    </row>
    <row r="254" spans="1:13" s="40" customFormat="1" x14ac:dyDescent="0.2">
      <c r="A254" s="36">
        <v>239</v>
      </c>
      <c r="B254" s="5" t="s">
        <v>606</v>
      </c>
      <c r="C254" s="50" t="s">
        <v>607</v>
      </c>
      <c r="D254" s="38"/>
      <c r="E254" s="38"/>
      <c r="F254" s="38"/>
      <c r="G254" s="6"/>
      <c r="H254" s="38"/>
      <c r="I254" s="38"/>
      <c r="J254" s="38"/>
      <c r="K254" s="38"/>
      <c r="L254" s="39">
        <f t="shared" si="20"/>
        <v>0</v>
      </c>
      <c r="M254" s="39">
        <f t="shared" si="20"/>
        <v>0</v>
      </c>
    </row>
    <row r="255" spans="1:13" s="40" customFormat="1" x14ac:dyDescent="0.2">
      <c r="A255" s="36">
        <v>240</v>
      </c>
      <c r="B255" s="5" t="s">
        <v>608</v>
      </c>
      <c r="C255" s="50" t="s">
        <v>609</v>
      </c>
      <c r="D255" s="38"/>
      <c r="E255" s="38"/>
      <c r="F255" s="38"/>
      <c r="G255" s="6"/>
      <c r="H255" s="38"/>
      <c r="I255" s="38"/>
      <c r="J255" s="38"/>
      <c r="K255" s="38"/>
      <c r="L255" s="39">
        <f t="shared" si="20"/>
        <v>0</v>
      </c>
      <c r="M255" s="39">
        <f t="shared" si="20"/>
        <v>0</v>
      </c>
    </row>
    <row r="256" spans="1:13" s="40" customFormat="1" x14ac:dyDescent="0.2">
      <c r="A256" s="36">
        <v>241</v>
      </c>
      <c r="B256" s="5" t="s">
        <v>610</v>
      </c>
      <c r="C256" s="50" t="s">
        <v>611</v>
      </c>
      <c r="D256" s="38"/>
      <c r="E256" s="38"/>
      <c r="F256" s="38"/>
      <c r="G256" s="6"/>
      <c r="H256" s="38"/>
      <c r="I256" s="38"/>
      <c r="J256" s="38"/>
      <c r="K256" s="38"/>
      <c r="L256" s="39">
        <f t="shared" si="20"/>
        <v>0</v>
      </c>
      <c r="M256" s="39">
        <f t="shared" si="20"/>
        <v>0</v>
      </c>
    </row>
    <row r="257" spans="1:13" s="40" customFormat="1" x14ac:dyDescent="0.2">
      <c r="A257" s="36">
        <v>242</v>
      </c>
      <c r="B257" s="5" t="s">
        <v>612</v>
      </c>
      <c r="C257" s="50" t="s">
        <v>613</v>
      </c>
      <c r="D257" s="38"/>
      <c r="E257" s="38">
        <v>97104</v>
      </c>
      <c r="F257" s="38"/>
      <c r="G257" s="6"/>
      <c r="H257" s="38"/>
      <c r="I257" s="38"/>
      <c r="J257" s="38"/>
      <c r="K257" s="38"/>
      <c r="L257" s="39">
        <f t="shared" si="20"/>
        <v>0</v>
      </c>
      <c r="M257" s="39">
        <f t="shared" si="20"/>
        <v>97104</v>
      </c>
    </row>
    <row r="258" spans="1:13" s="40" customFormat="1" x14ac:dyDescent="0.2">
      <c r="A258" s="36">
        <v>243</v>
      </c>
      <c r="B258" s="5" t="s">
        <v>614</v>
      </c>
      <c r="C258" s="50" t="s">
        <v>615</v>
      </c>
      <c r="D258" s="38"/>
      <c r="E258" s="38"/>
      <c r="F258" s="38"/>
      <c r="G258" s="6"/>
      <c r="H258" s="38"/>
      <c r="I258" s="38"/>
      <c r="J258" s="38"/>
      <c r="K258" s="38"/>
      <c r="L258" s="39">
        <f t="shared" si="20"/>
        <v>0</v>
      </c>
      <c r="M258" s="39">
        <f t="shared" si="20"/>
        <v>0</v>
      </c>
    </row>
    <row r="259" spans="1:13" s="40" customFormat="1" ht="25.5" x14ac:dyDescent="0.2">
      <c r="A259" s="36">
        <v>244</v>
      </c>
      <c r="B259" s="5" t="s">
        <v>616</v>
      </c>
      <c r="C259" s="50" t="s">
        <v>617</v>
      </c>
      <c r="D259" s="38"/>
      <c r="E259" s="38"/>
      <c r="F259" s="38"/>
      <c r="G259" s="6"/>
      <c r="H259" s="38"/>
      <c r="I259" s="38"/>
      <c r="J259" s="38"/>
      <c r="K259" s="38"/>
      <c r="L259" s="39">
        <f t="shared" si="20"/>
        <v>0</v>
      </c>
      <c r="M259" s="39">
        <f t="shared" si="20"/>
        <v>0</v>
      </c>
    </row>
    <row r="260" spans="1:13" s="40" customFormat="1" ht="25.5" x14ac:dyDescent="0.2">
      <c r="A260" s="36">
        <v>245</v>
      </c>
      <c r="B260" s="5" t="s">
        <v>618</v>
      </c>
      <c r="C260" s="50" t="s">
        <v>619</v>
      </c>
      <c r="D260" s="38"/>
      <c r="E260" s="38"/>
      <c r="F260" s="38"/>
      <c r="G260" s="6"/>
      <c r="H260" s="38"/>
      <c r="I260" s="38"/>
      <c r="J260" s="38"/>
      <c r="K260" s="38"/>
      <c r="L260" s="39">
        <f t="shared" si="20"/>
        <v>0</v>
      </c>
      <c r="M260" s="39">
        <f t="shared" si="20"/>
        <v>0</v>
      </c>
    </row>
    <row r="261" spans="1:13" s="40" customFormat="1" x14ac:dyDescent="0.2">
      <c r="A261" s="36">
        <v>246</v>
      </c>
      <c r="B261" s="5" t="s">
        <v>620</v>
      </c>
      <c r="C261" s="50" t="s">
        <v>621</v>
      </c>
      <c r="D261" s="38"/>
      <c r="E261" s="38"/>
      <c r="F261" s="38"/>
      <c r="G261" s="6"/>
      <c r="H261" s="38"/>
      <c r="I261" s="38"/>
      <c r="J261" s="38"/>
      <c r="K261" s="38"/>
      <c r="L261" s="39">
        <f t="shared" si="20"/>
        <v>0</v>
      </c>
      <c r="M261" s="39">
        <f t="shared" si="20"/>
        <v>0</v>
      </c>
    </row>
    <row r="262" spans="1:13" s="40" customFormat="1" x14ac:dyDescent="0.2">
      <c r="A262" s="36">
        <v>247</v>
      </c>
      <c r="B262" s="5" t="s">
        <v>622</v>
      </c>
      <c r="C262" s="50" t="s">
        <v>623</v>
      </c>
      <c r="D262" s="38"/>
      <c r="E262" s="38"/>
      <c r="F262" s="38"/>
      <c r="G262" s="6"/>
      <c r="H262" s="38"/>
      <c r="I262" s="38"/>
      <c r="J262" s="38"/>
      <c r="K262" s="38"/>
      <c r="L262" s="39">
        <f t="shared" si="20"/>
        <v>0</v>
      </c>
      <c r="M262" s="39">
        <f t="shared" si="20"/>
        <v>0</v>
      </c>
    </row>
    <row r="263" spans="1:13" s="40" customFormat="1" x14ac:dyDescent="0.2">
      <c r="A263" s="36">
        <v>248</v>
      </c>
      <c r="B263" s="5" t="s">
        <v>624</v>
      </c>
      <c r="C263" s="50" t="s">
        <v>625</v>
      </c>
      <c r="D263" s="38"/>
      <c r="E263" s="38"/>
      <c r="F263" s="38"/>
      <c r="G263" s="6"/>
      <c r="H263" s="38"/>
      <c r="I263" s="38"/>
      <c r="J263" s="38"/>
      <c r="K263" s="38"/>
      <c r="L263" s="39">
        <f t="shared" si="20"/>
        <v>0</v>
      </c>
      <c r="M263" s="39">
        <f t="shared" si="20"/>
        <v>0</v>
      </c>
    </row>
    <row r="264" spans="1:13" s="40" customFormat="1" x14ac:dyDescent="0.2">
      <c r="A264" s="36">
        <v>249</v>
      </c>
      <c r="B264" s="5" t="s">
        <v>626</v>
      </c>
      <c r="C264" s="50" t="s">
        <v>627</v>
      </c>
      <c r="D264" s="38"/>
      <c r="E264" s="38"/>
      <c r="F264" s="38"/>
      <c r="G264" s="6"/>
      <c r="H264" s="38"/>
      <c r="I264" s="38"/>
      <c r="J264" s="38"/>
      <c r="K264" s="38"/>
      <c r="L264" s="39">
        <f t="shared" si="20"/>
        <v>0</v>
      </c>
      <c r="M264" s="39">
        <f t="shared" si="20"/>
        <v>0</v>
      </c>
    </row>
    <row r="265" spans="1:13" s="263" customFormat="1" ht="25.5" x14ac:dyDescent="0.2">
      <c r="A265" s="260">
        <v>250</v>
      </c>
      <c r="B265" s="269" t="s">
        <v>628</v>
      </c>
      <c r="C265" s="261" t="s">
        <v>629</v>
      </c>
      <c r="D265" s="262">
        <f>SUM(D240,D241,D242,D253,D243)</f>
        <v>0</v>
      </c>
      <c r="E265" s="262">
        <f>SUM(E240,E241,E242,E253,E243)</f>
        <v>97104</v>
      </c>
      <c r="F265" s="262"/>
      <c r="G265" s="262"/>
      <c r="H265" s="262"/>
      <c r="I265" s="262"/>
      <c r="J265" s="262"/>
      <c r="K265" s="262"/>
      <c r="L265" s="262">
        <f t="shared" si="20"/>
        <v>0</v>
      </c>
      <c r="M265" s="262">
        <f t="shared" si="20"/>
        <v>97104</v>
      </c>
    </row>
    <row r="266" spans="1:13" x14ac:dyDescent="0.2">
      <c r="A266" s="11"/>
      <c r="B266" s="11"/>
      <c r="E266" s="25"/>
      <c r="F266" s="25"/>
      <c r="G266" s="3"/>
      <c r="H266" s="25"/>
      <c r="I266" s="25"/>
      <c r="J266" s="25"/>
      <c r="K266" s="25"/>
      <c r="L266" s="23"/>
      <c r="M266" s="23"/>
    </row>
    <row r="267" spans="1:13" s="44" customFormat="1" ht="25.5" x14ac:dyDescent="0.2">
      <c r="A267" s="41">
        <v>251</v>
      </c>
      <c r="B267" s="34" t="s">
        <v>630</v>
      </c>
      <c r="C267" s="43" t="s">
        <v>631</v>
      </c>
      <c r="D267" s="3"/>
      <c r="E267" s="3"/>
      <c r="F267" s="3"/>
      <c r="G267" s="3"/>
      <c r="H267" s="3"/>
      <c r="I267" s="3"/>
      <c r="J267" s="3"/>
      <c r="K267" s="3"/>
      <c r="L267" s="12">
        <f t="shared" ref="L267:M292" si="21">SUM(J267,H267,F267,D267)</f>
        <v>0</v>
      </c>
      <c r="M267" s="12">
        <f t="shared" si="21"/>
        <v>0</v>
      </c>
    </row>
    <row r="268" spans="1:13" s="44" customFormat="1" ht="25.5" x14ac:dyDescent="0.2">
      <c r="A268" s="41">
        <v>252</v>
      </c>
      <c r="B268" s="34" t="s">
        <v>632</v>
      </c>
      <c r="C268" s="43" t="s">
        <v>633</v>
      </c>
      <c r="D268" s="3"/>
      <c r="E268" s="3"/>
      <c r="F268" s="3"/>
      <c r="G268" s="3"/>
      <c r="H268" s="3"/>
      <c r="I268" s="3"/>
      <c r="J268" s="3"/>
      <c r="K268" s="3"/>
      <c r="L268" s="12">
        <f t="shared" si="21"/>
        <v>0</v>
      </c>
      <c r="M268" s="12">
        <f t="shared" si="21"/>
        <v>0</v>
      </c>
    </row>
    <row r="269" spans="1:13" s="44" customFormat="1" ht="38.25" x14ac:dyDescent="0.2">
      <c r="A269" s="41">
        <v>253</v>
      </c>
      <c r="B269" s="34" t="s">
        <v>634</v>
      </c>
      <c r="C269" s="43" t="s">
        <v>635</v>
      </c>
      <c r="D269" s="3"/>
      <c r="E269" s="3"/>
      <c r="F269" s="3"/>
      <c r="G269" s="3"/>
      <c r="H269" s="3"/>
      <c r="I269" s="3"/>
      <c r="J269" s="3"/>
      <c r="K269" s="3"/>
      <c r="L269" s="12">
        <f t="shared" si="21"/>
        <v>0</v>
      </c>
      <c r="M269" s="12">
        <f t="shared" si="21"/>
        <v>0</v>
      </c>
    </row>
    <row r="270" spans="1:13" s="45" customFormat="1" ht="38.25" x14ac:dyDescent="0.2">
      <c r="A270" s="41">
        <v>254</v>
      </c>
      <c r="B270" s="32" t="s">
        <v>636</v>
      </c>
      <c r="C270" s="43" t="s">
        <v>637</v>
      </c>
      <c r="D270" s="12"/>
      <c r="E270" s="12"/>
      <c r="F270" s="12"/>
      <c r="G270" s="12"/>
      <c r="H270" s="12"/>
      <c r="I270" s="12"/>
      <c r="J270" s="12"/>
      <c r="K270" s="12"/>
      <c r="L270" s="12">
        <f t="shared" si="21"/>
        <v>0</v>
      </c>
      <c r="M270" s="12">
        <f t="shared" si="21"/>
        <v>0</v>
      </c>
    </row>
    <row r="271" spans="1:13" s="40" customFormat="1" x14ac:dyDescent="0.2">
      <c r="A271" s="36">
        <v>255</v>
      </c>
      <c r="B271" s="8" t="s">
        <v>586</v>
      </c>
      <c r="C271" s="50" t="s">
        <v>638</v>
      </c>
      <c r="D271" s="38"/>
      <c r="E271" s="38"/>
      <c r="F271" s="38"/>
      <c r="G271" s="38"/>
      <c r="H271" s="38"/>
      <c r="I271" s="38"/>
      <c r="J271" s="38"/>
      <c r="K271" s="38"/>
      <c r="L271" s="39">
        <f t="shared" si="21"/>
        <v>0</v>
      </c>
      <c r="M271" s="39">
        <f t="shared" si="21"/>
        <v>0</v>
      </c>
    </row>
    <row r="272" spans="1:13" s="40" customFormat="1" x14ac:dyDescent="0.2">
      <c r="A272" s="36">
        <v>256</v>
      </c>
      <c r="B272" s="8" t="s">
        <v>588</v>
      </c>
      <c r="C272" s="50" t="s">
        <v>639</v>
      </c>
      <c r="D272" s="38"/>
      <c r="E272" s="38"/>
      <c r="F272" s="38"/>
      <c r="G272" s="38"/>
      <c r="H272" s="38"/>
      <c r="I272" s="38"/>
      <c r="J272" s="38"/>
      <c r="K272" s="38"/>
      <c r="L272" s="39">
        <f t="shared" si="21"/>
        <v>0</v>
      </c>
      <c r="M272" s="39">
        <f t="shared" si="21"/>
        <v>0</v>
      </c>
    </row>
    <row r="273" spans="1:13" s="40" customFormat="1" x14ac:dyDescent="0.2">
      <c r="A273" s="36">
        <v>257</v>
      </c>
      <c r="B273" s="8" t="s">
        <v>590</v>
      </c>
      <c r="C273" s="50" t="s">
        <v>640</v>
      </c>
      <c r="D273" s="38"/>
      <c r="E273" s="38"/>
      <c r="F273" s="38"/>
      <c r="G273" s="38"/>
      <c r="H273" s="38"/>
      <c r="I273" s="38"/>
      <c r="J273" s="38"/>
      <c r="K273" s="38"/>
      <c r="L273" s="39">
        <f t="shared" si="21"/>
        <v>0</v>
      </c>
      <c r="M273" s="39">
        <f t="shared" si="21"/>
        <v>0</v>
      </c>
    </row>
    <row r="274" spans="1:13" s="40" customFormat="1" x14ac:dyDescent="0.2">
      <c r="A274" s="36">
        <v>258</v>
      </c>
      <c r="B274" s="8" t="s">
        <v>592</v>
      </c>
      <c r="C274" s="50" t="s">
        <v>641</v>
      </c>
      <c r="D274" s="38"/>
      <c r="E274" s="38"/>
      <c r="F274" s="38"/>
      <c r="G274" s="38"/>
      <c r="H274" s="38"/>
      <c r="I274" s="38"/>
      <c r="J274" s="38"/>
      <c r="K274" s="38"/>
      <c r="L274" s="39">
        <f t="shared" si="21"/>
        <v>0</v>
      </c>
      <c r="M274" s="39">
        <f t="shared" si="21"/>
        <v>0</v>
      </c>
    </row>
    <row r="275" spans="1:13" s="40" customFormat="1" x14ac:dyDescent="0.2">
      <c r="A275" s="36">
        <v>259</v>
      </c>
      <c r="B275" s="8" t="s">
        <v>594</v>
      </c>
      <c r="C275" s="50" t="s">
        <v>642</v>
      </c>
      <c r="D275" s="38"/>
      <c r="E275" s="38"/>
      <c r="F275" s="38"/>
      <c r="G275" s="38"/>
      <c r="H275" s="38"/>
      <c r="I275" s="38"/>
      <c r="J275" s="38"/>
      <c r="K275" s="38"/>
      <c r="L275" s="39">
        <f t="shared" si="21"/>
        <v>0</v>
      </c>
      <c r="M275" s="39">
        <f t="shared" si="21"/>
        <v>0</v>
      </c>
    </row>
    <row r="276" spans="1:13" s="40" customFormat="1" ht="25.5" x14ac:dyDescent="0.2">
      <c r="A276" s="36">
        <v>260</v>
      </c>
      <c r="B276" s="8" t="s">
        <v>596</v>
      </c>
      <c r="C276" s="50" t="s">
        <v>643</v>
      </c>
      <c r="D276" s="38"/>
      <c r="E276" s="38"/>
      <c r="F276" s="38"/>
      <c r="G276" s="38"/>
      <c r="H276" s="38"/>
      <c r="I276" s="38"/>
      <c r="J276" s="38"/>
      <c r="K276" s="38"/>
      <c r="L276" s="39">
        <f t="shared" si="21"/>
        <v>0</v>
      </c>
      <c r="M276" s="39">
        <f t="shared" si="21"/>
        <v>0</v>
      </c>
    </row>
    <row r="277" spans="1:13" s="40" customFormat="1" ht="25.5" x14ac:dyDescent="0.2">
      <c r="A277" s="36">
        <v>261</v>
      </c>
      <c r="B277" s="8" t="s">
        <v>598</v>
      </c>
      <c r="C277" s="50" t="s">
        <v>644</v>
      </c>
      <c r="D277" s="38"/>
      <c r="E277" s="38"/>
      <c r="F277" s="38"/>
      <c r="G277" s="38"/>
      <c r="H277" s="38"/>
      <c r="I277" s="38"/>
      <c r="J277" s="38"/>
      <c r="K277" s="38"/>
      <c r="L277" s="39">
        <f t="shared" si="21"/>
        <v>0</v>
      </c>
      <c r="M277" s="39">
        <f t="shared" si="21"/>
        <v>0</v>
      </c>
    </row>
    <row r="278" spans="1:13" s="40" customFormat="1" x14ac:dyDescent="0.2">
      <c r="A278" s="36">
        <v>262</v>
      </c>
      <c r="B278" s="8" t="s">
        <v>600</v>
      </c>
      <c r="C278" s="50" t="s">
        <v>645</v>
      </c>
      <c r="D278" s="38"/>
      <c r="E278" s="38"/>
      <c r="F278" s="38"/>
      <c r="G278" s="38"/>
      <c r="H278" s="38"/>
      <c r="I278" s="38"/>
      <c r="J278" s="38"/>
      <c r="K278" s="38"/>
      <c r="L278" s="39">
        <f t="shared" si="21"/>
        <v>0</v>
      </c>
      <c r="M278" s="39">
        <f t="shared" si="21"/>
        <v>0</v>
      </c>
    </row>
    <row r="279" spans="1:13" s="40" customFormat="1" x14ac:dyDescent="0.2">
      <c r="A279" s="36">
        <v>263</v>
      </c>
      <c r="B279" s="8" t="s">
        <v>602</v>
      </c>
      <c r="C279" s="50" t="s">
        <v>646</v>
      </c>
      <c r="D279" s="38"/>
      <c r="E279" s="38"/>
      <c r="F279" s="38"/>
      <c r="G279" s="38"/>
      <c r="H279" s="38"/>
      <c r="I279" s="38"/>
      <c r="J279" s="38"/>
      <c r="K279" s="38"/>
      <c r="L279" s="39">
        <f t="shared" si="21"/>
        <v>0</v>
      </c>
      <c r="M279" s="39">
        <f t="shared" si="21"/>
        <v>0</v>
      </c>
    </row>
    <row r="280" spans="1:13" s="45" customFormat="1" ht="25.5" x14ac:dyDescent="0.2">
      <c r="A280" s="41">
        <v>264</v>
      </c>
      <c r="B280" s="32" t="s">
        <v>647</v>
      </c>
      <c r="C280" s="43" t="s">
        <v>648</v>
      </c>
      <c r="D280" s="12"/>
      <c r="E280" s="12">
        <f>SUM(E281:E291)</f>
        <v>2000000</v>
      </c>
      <c r="F280" s="12"/>
      <c r="G280" s="12"/>
      <c r="H280" s="12"/>
      <c r="I280" s="12"/>
      <c r="J280" s="12"/>
      <c r="K280" s="12"/>
      <c r="L280" s="12">
        <f t="shared" si="21"/>
        <v>0</v>
      </c>
      <c r="M280" s="12">
        <f t="shared" si="21"/>
        <v>2000000</v>
      </c>
    </row>
    <row r="281" spans="1:13" s="40" customFormat="1" x14ac:dyDescent="0.2">
      <c r="A281" s="36">
        <v>265</v>
      </c>
      <c r="B281" s="51" t="s">
        <v>606</v>
      </c>
      <c r="C281" s="50" t="s">
        <v>649</v>
      </c>
      <c r="D281" s="38"/>
      <c r="E281" s="38"/>
      <c r="F281" s="38"/>
      <c r="G281" s="38"/>
      <c r="H281" s="38"/>
      <c r="I281" s="38"/>
      <c r="J281" s="38"/>
      <c r="K281" s="38"/>
      <c r="L281" s="39">
        <f t="shared" si="21"/>
        <v>0</v>
      </c>
      <c r="M281" s="39">
        <f t="shared" si="21"/>
        <v>0</v>
      </c>
    </row>
    <row r="282" spans="1:13" s="40" customFormat="1" x14ac:dyDescent="0.2">
      <c r="A282" s="36">
        <v>266</v>
      </c>
      <c r="B282" s="51" t="s">
        <v>608</v>
      </c>
      <c r="C282" s="50" t="s">
        <v>650</v>
      </c>
      <c r="D282" s="38"/>
      <c r="E282" s="38"/>
      <c r="F282" s="38"/>
      <c r="G282" s="38"/>
      <c r="H282" s="38"/>
      <c r="I282" s="38"/>
      <c r="J282" s="38"/>
      <c r="K282" s="38"/>
      <c r="L282" s="39">
        <f t="shared" si="21"/>
        <v>0</v>
      </c>
      <c r="M282" s="39">
        <f t="shared" si="21"/>
        <v>0</v>
      </c>
    </row>
    <row r="283" spans="1:13" s="40" customFormat="1" x14ac:dyDescent="0.2">
      <c r="A283" s="36">
        <v>267</v>
      </c>
      <c r="B283" s="51" t="s">
        <v>610</v>
      </c>
      <c r="C283" s="50" t="s">
        <v>651</v>
      </c>
      <c r="D283" s="38"/>
      <c r="E283" s="38">
        <v>2000000</v>
      </c>
      <c r="F283" s="38"/>
      <c r="G283" s="38"/>
      <c r="H283" s="38"/>
      <c r="I283" s="38"/>
      <c r="J283" s="38"/>
      <c r="K283" s="38"/>
      <c r="L283" s="39">
        <f t="shared" si="21"/>
        <v>0</v>
      </c>
      <c r="M283" s="39">
        <f t="shared" si="21"/>
        <v>2000000</v>
      </c>
    </row>
    <row r="284" spans="1:13" s="40" customFormat="1" x14ac:dyDescent="0.2">
      <c r="A284" s="36">
        <v>268</v>
      </c>
      <c r="B284" s="51" t="s">
        <v>612</v>
      </c>
      <c r="C284" s="50" t="s">
        <v>652</v>
      </c>
      <c r="D284" s="38"/>
      <c r="E284" s="38"/>
      <c r="F284" s="38"/>
      <c r="G284" s="38"/>
      <c r="H284" s="38"/>
      <c r="I284" s="38"/>
      <c r="J284" s="38"/>
      <c r="K284" s="38"/>
      <c r="L284" s="39">
        <f t="shared" si="21"/>
        <v>0</v>
      </c>
      <c r="M284" s="39">
        <f t="shared" si="21"/>
        <v>0</v>
      </c>
    </row>
    <row r="285" spans="1:13" s="40" customFormat="1" x14ac:dyDescent="0.2">
      <c r="A285" s="36">
        <v>269</v>
      </c>
      <c r="B285" s="51" t="s">
        <v>614</v>
      </c>
      <c r="C285" s="50" t="s">
        <v>653</v>
      </c>
      <c r="D285" s="38"/>
      <c r="E285" s="38"/>
      <c r="F285" s="38"/>
      <c r="G285" s="38"/>
      <c r="H285" s="38"/>
      <c r="I285" s="38"/>
      <c r="J285" s="38"/>
      <c r="K285" s="38"/>
      <c r="L285" s="39">
        <f t="shared" si="21"/>
        <v>0</v>
      </c>
      <c r="M285" s="39">
        <f t="shared" si="21"/>
        <v>0</v>
      </c>
    </row>
    <row r="286" spans="1:13" s="40" customFormat="1" ht="25.5" x14ac:dyDescent="0.2">
      <c r="A286" s="36">
        <v>270</v>
      </c>
      <c r="B286" s="51" t="s">
        <v>616</v>
      </c>
      <c r="C286" s="50" t="s">
        <v>654</v>
      </c>
      <c r="D286" s="38"/>
      <c r="E286" s="38"/>
      <c r="F286" s="38"/>
      <c r="G286" s="38"/>
      <c r="H286" s="38"/>
      <c r="I286" s="38"/>
      <c r="J286" s="38"/>
      <c r="K286" s="38"/>
      <c r="L286" s="39">
        <f t="shared" si="21"/>
        <v>0</v>
      </c>
      <c r="M286" s="39">
        <f t="shared" si="21"/>
        <v>0</v>
      </c>
    </row>
    <row r="287" spans="1:13" s="40" customFormat="1" ht="25.5" x14ac:dyDescent="0.2">
      <c r="A287" s="36">
        <v>271</v>
      </c>
      <c r="B287" s="51" t="s">
        <v>618</v>
      </c>
      <c r="C287" s="50" t="s">
        <v>655</v>
      </c>
      <c r="D287" s="38"/>
      <c r="E287" s="38"/>
      <c r="F287" s="38"/>
      <c r="G287" s="38"/>
      <c r="H287" s="38"/>
      <c r="I287" s="38"/>
      <c r="J287" s="38"/>
      <c r="K287" s="38"/>
      <c r="L287" s="39">
        <f t="shared" si="21"/>
        <v>0</v>
      </c>
      <c r="M287" s="39">
        <f t="shared" si="21"/>
        <v>0</v>
      </c>
    </row>
    <row r="288" spans="1:13" s="40" customFormat="1" x14ac:dyDescent="0.2">
      <c r="A288" s="36">
        <v>272</v>
      </c>
      <c r="B288" s="51" t="s">
        <v>620</v>
      </c>
      <c r="C288" s="50" t="s">
        <v>656</v>
      </c>
      <c r="D288" s="38"/>
      <c r="E288" s="38"/>
      <c r="F288" s="38"/>
      <c r="G288" s="38"/>
      <c r="H288" s="38"/>
      <c r="I288" s="38"/>
      <c r="J288" s="38"/>
      <c r="K288" s="38"/>
      <c r="L288" s="39">
        <f t="shared" si="21"/>
        <v>0</v>
      </c>
      <c r="M288" s="39">
        <f t="shared" si="21"/>
        <v>0</v>
      </c>
    </row>
    <row r="289" spans="1:14" s="40" customFormat="1" x14ac:dyDescent="0.2">
      <c r="A289" s="36">
        <v>273</v>
      </c>
      <c r="B289" s="51" t="s">
        <v>622</v>
      </c>
      <c r="C289" s="50" t="s">
        <v>657</v>
      </c>
      <c r="D289" s="38"/>
      <c r="E289" s="38"/>
      <c r="F289" s="38"/>
      <c r="G289" s="38"/>
      <c r="H289" s="38"/>
      <c r="I289" s="38"/>
      <c r="J289" s="38"/>
      <c r="K289" s="38"/>
      <c r="L289" s="39">
        <f t="shared" si="21"/>
        <v>0</v>
      </c>
      <c r="M289" s="39">
        <f t="shared" si="21"/>
        <v>0</v>
      </c>
    </row>
    <row r="290" spans="1:14" s="40" customFormat="1" x14ac:dyDescent="0.2">
      <c r="A290" s="36">
        <v>274</v>
      </c>
      <c r="B290" s="51" t="s">
        <v>624</v>
      </c>
      <c r="C290" s="50" t="s">
        <v>658</v>
      </c>
      <c r="D290" s="38"/>
      <c r="E290" s="38"/>
      <c r="F290" s="38"/>
      <c r="G290" s="38"/>
      <c r="H290" s="38"/>
      <c r="I290" s="38"/>
      <c r="J290" s="38"/>
      <c r="K290" s="38"/>
      <c r="L290" s="39">
        <f t="shared" si="21"/>
        <v>0</v>
      </c>
      <c r="M290" s="39">
        <f t="shared" si="21"/>
        <v>0</v>
      </c>
    </row>
    <row r="291" spans="1:14" s="40" customFormat="1" x14ac:dyDescent="0.2">
      <c r="A291" s="36">
        <v>275</v>
      </c>
      <c r="B291" s="51" t="s">
        <v>626</v>
      </c>
      <c r="C291" s="50" t="s">
        <v>659</v>
      </c>
      <c r="D291" s="38"/>
      <c r="E291" s="38"/>
      <c r="F291" s="38"/>
      <c r="G291" s="38"/>
      <c r="H291" s="38"/>
      <c r="I291" s="38"/>
      <c r="J291" s="38"/>
      <c r="K291" s="38"/>
      <c r="L291" s="39">
        <f t="shared" si="21"/>
        <v>0</v>
      </c>
      <c r="M291" s="39">
        <f t="shared" si="21"/>
        <v>0</v>
      </c>
    </row>
    <row r="292" spans="1:14" s="263" customFormat="1" x14ac:dyDescent="0.2">
      <c r="A292" s="260">
        <v>276</v>
      </c>
      <c r="B292" s="268" t="s">
        <v>660</v>
      </c>
      <c r="C292" s="261" t="s">
        <v>661</v>
      </c>
      <c r="D292" s="262"/>
      <c r="E292" s="262">
        <f>E280+E270+E269+E268+E267</f>
        <v>2000000</v>
      </c>
      <c r="F292" s="262"/>
      <c r="G292" s="262"/>
      <c r="H292" s="262"/>
      <c r="I292" s="262"/>
      <c r="J292" s="262"/>
      <c r="K292" s="262"/>
      <c r="L292" s="262">
        <f t="shared" si="21"/>
        <v>0</v>
      </c>
      <c r="M292" s="262">
        <f t="shared" si="21"/>
        <v>2000000</v>
      </c>
    </row>
    <row r="293" spans="1:14" x14ac:dyDescent="0.2">
      <c r="A293" s="41"/>
      <c r="B293" s="41"/>
      <c r="C293" s="43"/>
      <c r="E293" s="25"/>
      <c r="F293" s="25"/>
      <c r="G293" s="3"/>
      <c r="H293" s="25"/>
      <c r="I293" s="25"/>
      <c r="J293" s="25"/>
      <c r="K293" s="25"/>
      <c r="L293" s="23"/>
      <c r="M293" s="23"/>
    </row>
    <row r="294" spans="1:14" s="45" customFormat="1" ht="25.5" x14ac:dyDescent="0.2">
      <c r="A294" s="31">
        <v>277</v>
      </c>
      <c r="B294" s="19" t="s">
        <v>662</v>
      </c>
      <c r="C294" s="43" t="s">
        <v>663</v>
      </c>
      <c r="D294" s="12">
        <f t="shared" ref="D294:J294" si="22">SUM(D292,D265,D238,D228,D193,D85,D48)</f>
        <v>1101728762</v>
      </c>
      <c r="E294" s="12">
        <f>SUM(E292,E265,E238,E228,E193,E85,E48)</f>
        <v>1389795830</v>
      </c>
      <c r="F294" s="12">
        <f t="shared" si="22"/>
        <v>1342600</v>
      </c>
      <c r="G294" s="12">
        <f t="shared" si="22"/>
        <v>3191739</v>
      </c>
      <c r="H294" s="12">
        <f t="shared" si="22"/>
        <v>9020084</v>
      </c>
      <c r="I294" s="12">
        <f t="shared" ref="I294" si="23">SUM(I292,I265,I238,I228,I193,I85,I48)</f>
        <v>9510737</v>
      </c>
      <c r="J294" s="12">
        <f t="shared" si="22"/>
        <v>1030000</v>
      </c>
      <c r="K294" s="12">
        <f t="shared" ref="K294" si="24">SUM(K292,K265,K238,K228,K193,K85,K48)</f>
        <v>476270</v>
      </c>
      <c r="L294" s="12">
        <f>SUM(L292,L265,L238,L228,L193,L85,L48)</f>
        <v>1113121446</v>
      </c>
      <c r="M294" s="12">
        <f>SUM(M292,M265,M238,M228,M193,M85,M48)</f>
        <v>1402974576</v>
      </c>
      <c r="N294" s="523">
        <f>D294+F294+H294+J294</f>
        <v>1113121446</v>
      </c>
    </row>
    <row r="295" spans="1:14" x14ac:dyDescent="0.2">
      <c r="A295" s="18"/>
      <c r="D295" s="64"/>
      <c r="E295" s="64"/>
      <c r="F295" s="64"/>
      <c r="G295" s="72"/>
      <c r="H295" s="64"/>
      <c r="I295" s="64"/>
      <c r="J295" s="64"/>
      <c r="K295" s="64"/>
      <c r="L295" s="208"/>
      <c r="M295" s="208"/>
    </row>
    <row r="296" spans="1:14" ht="25.5" x14ac:dyDescent="0.2">
      <c r="A296" s="11"/>
      <c r="B296" s="2" t="s">
        <v>664</v>
      </c>
      <c r="C296" s="46" t="s">
        <v>665</v>
      </c>
      <c r="E296" s="25"/>
      <c r="F296" s="25"/>
      <c r="G296" s="3"/>
      <c r="H296" s="25"/>
      <c r="I296" s="25"/>
      <c r="J296" s="25"/>
      <c r="K296" s="25"/>
      <c r="L296" s="23">
        <f t="shared" ref="L296:M319" si="25">SUM(J296,H296,F296,D296)</f>
        <v>0</v>
      </c>
      <c r="M296" s="23">
        <f t="shared" si="25"/>
        <v>0</v>
      </c>
    </row>
    <row r="297" spans="1:14" ht="25.5" x14ac:dyDescent="0.2">
      <c r="A297" s="11"/>
      <c r="B297" s="2" t="s">
        <v>666</v>
      </c>
      <c r="C297" s="46" t="s">
        <v>667</v>
      </c>
      <c r="E297" s="25"/>
      <c r="F297" s="25"/>
      <c r="G297" s="3"/>
      <c r="H297" s="25"/>
      <c r="I297" s="25"/>
      <c r="J297" s="25"/>
      <c r="K297" s="25"/>
      <c r="L297" s="23">
        <f t="shared" si="25"/>
        <v>0</v>
      </c>
      <c r="M297" s="23">
        <f t="shared" si="25"/>
        <v>0</v>
      </c>
    </row>
    <row r="298" spans="1:14" s="45" customFormat="1" ht="25.5" x14ac:dyDescent="0.2">
      <c r="A298" s="41"/>
      <c r="B298" s="20" t="s">
        <v>668</v>
      </c>
      <c r="C298" s="43" t="s">
        <v>669</v>
      </c>
      <c r="D298" s="12"/>
      <c r="E298" s="12"/>
      <c r="F298" s="12"/>
      <c r="G298" s="12"/>
      <c r="H298" s="12"/>
      <c r="I298" s="12"/>
      <c r="J298" s="12"/>
      <c r="K298" s="12"/>
      <c r="L298" s="12">
        <f t="shared" si="25"/>
        <v>0</v>
      </c>
      <c r="M298" s="12">
        <f t="shared" si="25"/>
        <v>0</v>
      </c>
    </row>
    <row r="299" spans="1:14" s="54" customFormat="1" ht="38.25" x14ac:dyDescent="0.2">
      <c r="A299" s="52"/>
      <c r="B299" s="8" t="s">
        <v>670</v>
      </c>
      <c r="C299" s="53" t="s">
        <v>671</v>
      </c>
      <c r="D299" s="38"/>
      <c r="E299" s="38"/>
      <c r="F299" s="38"/>
      <c r="G299" s="6"/>
      <c r="H299" s="38"/>
      <c r="I299" s="38"/>
      <c r="J299" s="38"/>
      <c r="K299" s="38"/>
      <c r="L299" s="39">
        <f t="shared" si="25"/>
        <v>0</v>
      </c>
      <c r="M299" s="39">
        <f t="shared" si="25"/>
        <v>0</v>
      </c>
    </row>
    <row r="300" spans="1:14" s="54" customFormat="1" ht="25.5" x14ac:dyDescent="0.2">
      <c r="A300" s="52"/>
      <c r="B300" s="8" t="s">
        <v>672</v>
      </c>
      <c r="C300" s="53" t="s">
        <v>673</v>
      </c>
      <c r="D300" s="38"/>
      <c r="E300" s="38"/>
      <c r="F300" s="38"/>
      <c r="G300" s="6"/>
      <c r="H300" s="38"/>
      <c r="I300" s="38"/>
      <c r="J300" s="38"/>
      <c r="K300" s="38"/>
      <c r="L300" s="39">
        <f t="shared" si="25"/>
        <v>0</v>
      </c>
      <c r="M300" s="39">
        <f t="shared" si="25"/>
        <v>0</v>
      </c>
    </row>
    <row r="301" spans="1:14" s="26" customFormat="1" x14ac:dyDescent="0.2">
      <c r="A301" s="11"/>
      <c r="B301" s="4" t="s">
        <v>674</v>
      </c>
      <c r="C301" s="46" t="s">
        <v>675</v>
      </c>
      <c r="D301" s="23"/>
      <c r="E301" s="23"/>
      <c r="F301" s="23"/>
      <c r="G301" s="12"/>
      <c r="H301" s="23"/>
      <c r="I301" s="23"/>
      <c r="J301" s="23"/>
      <c r="K301" s="23"/>
      <c r="L301" s="23">
        <f t="shared" si="25"/>
        <v>0</v>
      </c>
      <c r="M301" s="23">
        <f t="shared" si="25"/>
        <v>0</v>
      </c>
    </row>
    <row r="302" spans="1:14" s="26" customFormat="1" ht="25.5" x14ac:dyDescent="0.2">
      <c r="A302" s="41"/>
      <c r="B302" s="34" t="s">
        <v>676</v>
      </c>
      <c r="C302" s="43" t="s">
        <v>677</v>
      </c>
      <c r="D302" s="12"/>
      <c r="E302" s="12"/>
      <c r="F302" s="12"/>
      <c r="G302" s="12"/>
      <c r="H302" s="12"/>
      <c r="I302" s="12"/>
      <c r="J302" s="12"/>
      <c r="K302" s="12"/>
      <c r="L302" s="12">
        <f t="shared" si="25"/>
        <v>0</v>
      </c>
      <c r="M302" s="12">
        <f t="shared" si="25"/>
        <v>0</v>
      </c>
    </row>
    <row r="303" spans="1:14" s="40" customFormat="1" x14ac:dyDescent="0.2">
      <c r="A303" s="49"/>
      <c r="B303" s="8" t="s">
        <v>678</v>
      </c>
      <c r="C303" s="50" t="s">
        <v>679</v>
      </c>
      <c r="D303" s="38"/>
      <c r="E303" s="38"/>
      <c r="F303" s="38"/>
      <c r="G303" s="6"/>
      <c r="H303" s="38"/>
      <c r="I303" s="38"/>
      <c r="J303" s="38"/>
      <c r="K303" s="38"/>
      <c r="L303" s="39">
        <f t="shared" si="25"/>
        <v>0</v>
      </c>
      <c r="M303" s="39">
        <f t="shared" si="25"/>
        <v>0</v>
      </c>
    </row>
    <row r="304" spans="1:14" s="40" customFormat="1" x14ac:dyDescent="0.2">
      <c r="A304" s="49"/>
      <c r="B304" s="8" t="s">
        <v>680</v>
      </c>
      <c r="C304" s="50" t="s">
        <v>681</v>
      </c>
      <c r="D304" s="38"/>
      <c r="E304" s="38"/>
      <c r="F304" s="38"/>
      <c r="G304" s="13"/>
      <c r="H304" s="38"/>
      <c r="I304" s="38"/>
      <c r="J304" s="38"/>
      <c r="K304" s="38"/>
      <c r="L304" s="39">
        <f t="shared" si="25"/>
        <v>0</v>
      </c>
      <c r="M304" s="39">
        <f t="shared" si="25"/>
        <v>0</v>
      </c>
    </row>
    <row r="305" spans="1:14" x14ac:dyDescent="0.2">
      <c r="A305" s="11"/>
      <c r="B305" s="2" t="s">
        <v>682</v>
      </c>
      <c r="C305" s="46" t="s">
        <v>683</v>
      </c>
      <c r="E305" s="25"/>
      <c r="F305" s="25"/>
      <c r="G305" s="14"/>
      <c r="H305" s="25"/>
      <c r="I305" s="25"/>
      <c r="J305" s="25"/>
      <c r="K305" s="25"/>
      <c r="L305" s="23">
        <f t="shared" si="25"/>
        <v>0</v>
      </c>
      <c r="M305" s="23">
        <f t="shared" si="25"/>
        <v>0</v>
      </c>
    </row>
    <row r="306" spans="1:14" x14ac:dyDescent="0.2">
      <c r="A306" s="11"/>
      <c r="B306" s="2" t="s">
        <v>684</v>
      </c>
      <c r="C306" s="46" t="s">
        <v>685</v>
      </c>
      <c r="E306" s="25"/>
      <c r="F306" s="25"/>
      <c r="G306" s="14"/>
      <c r="H306" s="25"/>
      <c r="I306" s="25"/>
      <c r="J306" s="25"/>
      <c r="K306" s="25"/>
      <c r="L306" s="23">
        <f t="shared" si="25"/>
        <v>0</v>
      </c>
      <c r="M306" s="23">
        <f t="shared" si="25"/>
        <v>0</v>
      </c>
    </row>
    <row r="307" spans="1:14" x14ac:dyDescent="0.2">
      <c r="A307" s="11"/>
      <c r="B307" s="2" t="s">
        <v>686</v>
      </c>
      <c r="C307" s="46" t="s">
        <v>687</v>
      </c>
      <c r="E307" s="25"/>
      <c r="F307" s="25"/>
      <c r="G307" s="14"/>
      <c r="H307" s="25"/>
      <c r="I307" s="25"/>
      <c r="J307" s="25"/>
      <c r="K307" s="25"/>
      <c r="L307" s="23">
        <f t="shared" si="25"/>
        <v>0</v>
      </c>
      <c r="M307" s="23">
        <f t="shared" si="25"/>
        <v>0</v>
      </c>
    </row>
    <row r="308" spans="1:14" s="26" customFormat="1" x14ac:dyDescent="0.2">
      <c r="A308" s="11"/>
      <c r="B308" s="55" t="s">
        <v>688</v>
      </c>
      <c r="C308" s="46" t="s">
        <v>689</v>
      </c>
      <c r="D308" s="23"/>
      <c r="E308" s="23"/>
      <c r="F308" s="23"/>
      <c r="G308" s="12"/>
      <c r="H308" s="23"/>
      <c r="I308" s="23"/>
      <c r="J308" s="23"/>
      <c r="K308" s="23"/>
      <c r="L308" s="23">
        <f t="shared" si="25"/>
        <v>0</v>
      </c>
      <c r="M308" s="23">
        <f t="shared" si="25"/>
        <v>0</v>
      </c>
    </row>
    <row r="309" spans="1:14" s="45" customFormat="1" x14ac:dyDescent="0.2">
      <c r="A309" s="41"/>
      <c r="B309" s="34" t="s">
        <v>690</v>
      </c>
      <c r="C309" s="43" t="s">
        <v>691</v>
      </c>
      <c r="D309" s="12">
        <f>SUM(D310:D311)</f>
        <v>921116401</v>
      </c>
      <c r="E309" s="12">
        <f t="shared" ref="E309" si="26">SUM(E310:E311)</f>
        <v>921116401</v>
      </c>
      <c r="F309" s="12">
        <f t="shared" ref="F309:J309" si="27">SUM(F310:F311)</f>
        <v>0</v>
      </c>
      <c r="G309" s="12">
        <f t="shared" si="27"/>
        <v>4585436</v>
      </c>
      <c r="H309" s="12">
        <f t="shared" si="27"/>
        <v>0</v>
      </c>
      <c r="I309" s="12">
        <f t="shared" ref="I309" si="28">SUM(I310:I311)</f>
        <v>7200034</v>
      </c>
      <c r="J309" s="12">
        <f t="shared" si="27"/>
        <v>0</v>
      </c>
      <c r="K309" s="12">
        <f t="shared" ref="K309" si="29">SUM(K310:K311)</f>
        <v>1102480</v>
      </c>
      <c r="L309" s="12">
        <f>SUM(J309,H309,F309,D309)</f>
        <v>921116401</v>
      </c>
      <c r="M309" s="12">
        <f>SUM(K309,I309,G309,E309)</f>
        <v>934004351</v>
      </c>
    </row>
    <row r="310" spans="1:14" x14ac:dyDescent="0.2">
      <c r="A310" s="11"/>
      <c r="B310" s="2" t="s">
        <v>692</v>
      </c>
      <c r="C310" s="46" t="s">
        <v>693</v>
      </c>
      <c r="D310" s="25">
        <v>621116401</v>
      </c>
      <c r="E310" s="25">
        <v>621116401</v>
      </c>
      <c r="F310" s="25">
        <v>0</v>
      </c>
      <c r="G310" s="25">
        <v>4585436</v>
      </c>
      <c r="H310" s="25">
        <v>0</v>
      </c>
      <c r="I310" s="25">
        <v>7200034</v>
      </c>
      <c r="J310" s="25">
        <v>0</v>
      </c>
      <c r="K310" s="25">
        <v>1102480</v>
      </c>
      <c r="L310" s="23">
        <f t="shared" si="25"/>
        <v>621116401</v>
      </c>
      <c r="M310" s="23">
        <f t="shared" si="25"/>
        <v>634004351</v>
      </c>
      <c r="N310" s="524"/>
    </row>
    <row r="311" spans="1:14" x14ac:dyDescent="0.2">
      <c r="A311" s="11"/>
      <c r="B311" s="2" t="s">
        <v>1426</v>
      </c>
      <c r="C311" s="46" t="s">
        <v>685</v>
      </c>
      <c r="D311" s="25">
        <v>300000000</v>
      </c>
      <c r="E311" s="25">
        <v>300000000</v>
      </c>
      <c r="F311" s="25"/>
      <c r="G311" s="3"/>
      <c r="H311" s="25"/>
      <c r="I311" s="25"/>
      <c r="J311" s="25"/>
      <c r="K311" s="25"/>
      <c r="L311" s="23">
        <f t="shared" si="25"/>
        <v>300000000</v>
      </c>
      <c r="M311" s="23">
        <f t="shared" si="25"/>
        <v>300000000</v>
      </c>
    </row>
    <row r="312" spans="1:14" x14ac:dyDescent="0.2">
      <c r="A312" s="11"/>
      <c r="B312" s="55" t="s">
        <v>694</v>
      </c>
      <c r="C312" s="46" t="s">
        <v>695</v>
      </c>
      <c r="E312" s="25">
        <v>9105949</v>
      </c>
      <c r="F312" s="25"/>
      <c r="G312" s="3"/>
      <c r="H312" s="25"/>
      <c r="I312" s="25"/>
      <c r="J312" s="25"/>
      <c r="K312" s="25"/>
      <c r="L312" s="23">
        <f t="shared" si="25"/>
        <v>0</v>
      </c>
      <c r="M312" s="23">
        <f t="shared" si="25"/>
        <v>9105949</v>
      </c>
    </row>
    <row r="313" spans="1:14" x14ac:dyDescent="0.2">
      <c r="A313" s="11"/>
      <c r="B313" s="55" t="s">
        <v>696</v>
      </c>
      <c r="C313" s="46" t="s">
        <v>697</v>
      </c>
      <c r="E313" s="25"/>
      <c r="F313" s="25"/>
      <c r="G313" s="3"/>
      <c r="H313" s="25"/>
      <c r="I313" s="25"/>
      <c r="J313" s="25"/>
      <c r="K313" s="25"/>
      <c r="L313" s="23">
        <f t="shared" si="25"/>
        <v>0</v>
      </c>
      <c r="M313" s="23">
        <f t="shared" si="25"/>
        <v>0</v>
      </c>
    </row>
    <row r="314" spans="1:14" x14ac:dyDescent="0.2">
      <c r="A314" s="11"/>
      <c r="B314" s="55" t="s">
        <v>698</v>
      </c>
      <c r="C314" s="46" t="s">
        <v>699</v>
      </c>
      <c r="E314" s="25"/>
      <c r="F314" s="25">
        <v>206473171</v>
      </c>
      <c r="G314" s="25">
        <v>196590000</v>
      </c>
      <c r="H314" s="25">
        <v>283381099</v>
      </c>
      <c r="I314" s="25">
        <v>276364725</v>
      </c>
      <c r="J314" s="25">
        <v>93401971</v>
      </c>
      <c r="K314" s="25">
        <v>93130766</v>
      </c>
      <c r="L314" s="23">
        <f>SUM(J314,H314,F314,D314)</f>
        <v>583256241</v>
      </c>
      <c r="M314" s="23">
        <f t="shared" si="25"/>
        <v>566085491</v>
      </c>
    </row>
    <row r="315" spans="1:14" x14ac:dyDescent="0.2">
      <c r="A315" s="11"/>
      <c r="B315" s="55" t="s">
        <v>700</v>
      </c>
      <c r="C315" s="46" t="s">
        <v>701</v>
      </c>
      <c r="E315" s="25"/>
      <c r="F315" s="25"/>
      <c r="G315" s="3"/>
      <c r="H315" s="25"/>
      <c r="I315" s="25"/>
      <c r="J315" s="25"/>
      <c r="K315" s="25"/>
      <c r="L315" s="23">
        <f t="shared" si="25"/>
        <v>0</v>
      </c>
      <c r="M315" s="23">
        <f t="shared" si="25"/>
        <v>0</v>
      </c>
    </row>
    <row r="316" spans="1:14" s="26" customFormat="1" x14ac:dyDescent="0.2">
      <c r="A316" s="11"/>
      <c r="B316" s="55" t="s">
        <v>702</v>
      </c>
      <c r="C316" s="46" t="s">
        <v>703</v>
      </c>
      <c r="D316" s="23"/>
      <c r="E316" s="23"/>
      <c r="F316" s="23"/>
      <c r="G316" s="12"/>
      <c r="H316" s="23"/>
      <c r="I316" s="23"/>
      <c r="J316" s="23"/>
      <c r="K316" s="23"/>
      <c r="L316" s="23">
        <f t="shared" si="25"/>
        <v>0</v>
      </c>
      <c r="M316" s="23">
        <f t="shared" si="25"/>
        <v>0</v>
      </c>
    </row>
    <row r="317" spans="1:14" x14ac:dyDescent="0.2">
      <c r="A317" s="11"/>
      <c r="B317" s="2" t="s">
        <v>704</v>
      </c>
      <c r="C317" s="46" t="s">
        <v>705</v>
      </c>
      <c r="E317" s="25"/>
      <c r="F317" s="25"/>
      <c r="G317" s="3"/>
      <c r="H317" s="25"/>
      <c r="I317" s="25"/>
      <c r="J317" s="25"/>
      <c r="K317" s="25"/>
      <c r="L317" s="23">
        <f t="shared" si="25"/>
        <v>0</v>
      </c>
      <c r="M317" s="23">
        <f t="shared" si="25"/>
        <v>0</v>
      </c>
    </row>
    <row r="318" spans="1:14" x14ac:dyDescent="0.2">
      <c r="A318" s="11"/>
      <c r="B318" s="2" t="s">
        <v>706</v>
      </c>
      <c r="C318" s="46" t="s">
        <v>707</v>
      </c>
      <c r="E318" s="25"/>
      <c r="F318" s="25"/>
      <c r="G318" s="3"/>
      <c r="H318" s="25"/>
      <c r="I318" s="25"/>
      <c r="J318" s="25"/>
      <c r="K318" s="25"/>
      <c r="L318" s="23">
        <f t="shared" si="25"/>
        <v>0</v>
      </c>
      <c r="M318" s="23">
        <f t="shared" si="25"/>
        <v>0</v>
      </c>
    </row>
    <row r="319" spans="1:14" x14ac:dyDescent="0.2">
      <c r="A319" s="11"/>
      <c r="B319" s="55" t="s">
        <v>708</v>
      </c>
      <c r="C319" s="46" t="s">
        <v>709</v>
      </c>
      <c r="E319" s="25"/>
      <c r="F319" s="25"/>
      <c r="G319" s="3"/>
      <c r="H319" s="25"/>
      <c r="I319" s="25"/>
      <c r="J319" s="25"/>
      <c r="K319" s="25"/>
      <c r="L319" s="23">
        <f t="shared" si="25"/>
        <v>0</v>
      </c>
      <c r="M319" s="23">
        <f t="shared" si="25"/>
        <v>0</v>
      </c>
    </row>
    <row r="320" spans="1:14" s="44" customFormat="1" x14ac:dyDescent="0.2">
      <c r="A320" s="41"/>
      <c r="B320" s="34" t="s">
        <v>710</v>
      </c>
      <c r="C320" s="43" t="s">
        <v>711</v>
      </c>
      <c r="D320" s="3">
        <f>SUM(D319,D316,D315,D314,D313,D312,D309,D308,D301)</f>
        <v>921116401</v>
      </c>
      <c r="E320" s="3">
        <f>SUM(E319,E316,E315,E314,E313,E312,E309,E308,E301)</f>
        <v>930222350</v>
      </c>
      <c r="F320" s="3">
        <f t="shared" ref="F320:J320" si="30">SUM(F301,F308,F309,F312,F313,F314,F315,F316,F319)</f>
        <v>206473171</v>
      </c>
      <c r="G320" s="3">
        <f>SUM(G301,G308,G309,G312,G313,G314,G315,G316,G319)</f>
        <v>201175436</v>
      </c>
      <c r="H320" s="3">
        <f t="shared" si="30"/>
        <v>283381099</v>
      </c>
      <c r="I320" s="3">
        <f t="shared" ref="I320" si="31">SUM(I301,I308,I309,I312,I313,I314,I315,I316,I319)</f>
        <v>283564759</v>
      </c>
      <c r="J320" s="3">
        <f t="shared" si="30"/>
        <v>93401971</v>
      </c>
      <c r="K320" s="3">
        <f t="shared" ref="K320" si="32">SUM(K301,K308,K309,K312,K313,K314,K315,K316,K319)</f>
        <v>94233246</v>
      </c>
      <c r="L320" s="3">
        <f>SUM(L301,L309,L312,L313,L314,L315,L316,L319)</f>
        <v>1504372642</v>
      </c>
      <c r="M320" s="3">
        <f>SUM(M301,M309,M312,M313,M314,M315,M316,M319)</f>
        <v>1509195791</v>
      </c>
      <c r="N320" s="75">
        <f>D320+F320+H320+J320</f>
        <v>1504372642</v>
      </c>
    </row>
    <row r="321" spans="1:14" s="40" customFormat="1" ht="25.5" x14ac:dyDescent="0.2">
      <c r="A321" s="49"/>
      <c r="B321" s="8" t="s">
        <v>712</v>
      </c>
      <c r="C321" s="50" t="s">
        <v>713</v>
      </c>
      <c r="D321" s="38"/>
      <c r="E321" s="38"/>
      <c r="F321" s="38"/>
      <c r="G321" s="6"/>
      <c r="H321" s="38"/>
      <c r="I321" s="38"/>
      <c r="J321" s="38"/>
      <c r="K321" s="38"/>
      <c r="L321" s="39">
        <f t="shared" ref="L321:M331" si="33">SUM(J321,H321,F321,D321)</f>
        <v>0</v>
      </c>
      <c r="M321" s="39">
        <f t="shared" si="33"/>
        <v>0</v>
      </c>
    </row>
    <row r="322" spans="1:14" s="40" customFormat="1" ht="25.5" x14ac:dyDescent="0.2">
      <c r="A322" s="49"/>
      <c r="B322" s="56" t="s">
        <v>714</v>
      </c>
      <c r="C322" s="50" t="s">
        <v>715</v>
      </c>
      <c r="D322" s="38"/>
      <c r="E322" s="38"/>
      <c r="F322" s="38"/>
      <c r="G322" s="6"/>
      <c r="H322" s="38"/>
      <c r="I322" s="38"/>
      <c r="J322" s="38"/>
      <c r="K322" s="38"/>
      <c r="L322" s="39">
        <f t="shared" si="33"/>
        <v>0</v>
      </c>
      <c r="M322" s="39">
        <f t="shared" si="33"/>
        <v>0</v>
      </c>
    </row>
    <row r="323" spans="1:14" s="40" customFormat="1" x14ac:dyDescent="0.2">
      <c r="A323" s="49"/>
      <c r="B323" s="8" t="s">
        <v>716</v>
      </c>
      <c r="C323" s="50" t="s">
        <v>717</v>
      </c>
      <c r="D323" s="38"/>
      <c r="E323" s="38"/>
      <c r="F323" s="38"/>
      <c r="G323" s="6"/>
      <c r="H323" s="38"/>
      <c r="I323" s="38"/>
      <c r="J323" s="38"/>
      <c r="K323" s="38"/>
      <c r="L323" s="39">
        <f t="shared" si="33"/>
        <v>0</v>
      </c>
      <c r="M323" s="39">
        <f t="shared" si="33"/>
        <v>0</v>
      </c>
    </row>
    <row r="324" spans="1:14" s="40" customFormat="1" ht="25.5" x14ac:dyDescent="0.2">
      <c r="A324" s="49"/>
      <c r="B324" s="56" t="s">
        <v>718</v>
      </c>
      <c r="C324" s="50" t="s">
        <v>719</v>
      </c>
      <c r="D324" s="38"/>
      <c r="E324" s="38"/>
      <c r="F324" s="38"/>
      <c r="G324" s="6"/>
      <c r="H324" s="38"/>
      <c r="I324" s="38"/>
      <c r="J324" s="38"/>
      <c r="K324" s="38"/>
      <c r="L324" s="39">
        <f t="shared" si="33"/>
        <v>0</v>
      </c>
      <c r="M324" s="39">
        <f t="shared" si="33"/>
        <v>0</v>
      </c>
    </row>
    <row r="325" spans="1:14" s="40" customFormat="1" x14ac:dyDescent="0.2">
      <c r="A325" s="49"/>
      <c r="B325" s="56" t="s">
        <v>720</v>
      </c>
      <c r="C325" s="50" t="s">
        <v>721</v>
      </c>
      <c r="D325" s="38"/>
      <c r="E325" s="38"/>
      <c r="F325" s="38"/>
      <c r="G325" s="6"/>
      <c r="H325" s="38"/>
      <c r="I325" s="38"/>
      <c r="J325" s="38"/>
      <c r="K325" s="38"/>
      <c r="L325" s="39">
        <f t="shared" si="33"/>
        <v>0</v>
      </c>
      <c r="M325" s="39">
        <f t="shared" si="33"/>
        <v>0</v>
      </c>
    </row>
    <row r="326" spans="1:14" s="45" customFormat="1" x14ac:dyDescent="0.2">
      <c r="A326" s="41"/>
      <c r="B326" s="34" t="s">
        <v>722</v>
      </c>
      <c r="C326" s="43" t="s">
        <v>723</v>
      </c>
      <c r="D326" s="12"/>
      <c r="E326" s="12"/>
      <c r="F326" s="12"/>
      <c r="G326" s="12"/>
      <c r="H326" s="12"/>
      <c r="I326" s="12"/>
      <c r="J326" s="12"/>
      <c r="K326" s="12"/>
      <c r="L326" s="12">
        <f t="shared" si="33"/>
        <v>0</v>
      </c>
      <c r="M326" s="12">
        <f t="shared" si="33"/>
        <v>0</v>
      </c>
    </row>
    <row r="327" spans="1:14" s="44" customFormat="1" x14ac:dyDescent="0.2">
      <c r="A327" s="41"/>
      <c r="B327" s="48" t="s">
        <v>724</v>
      </c>
      <c r="C327" s="43" t="s">
        <v>725</v>
      </c>
      <c r="D327" s="3"/>
      <c r="E327" s="3"/>
      <c r="F327" s="3"/>
      <c r="G327" s="3"/>
      <c r="H327" s="3"/>
      <c r="I327" s="3"/>
      <c r="J327" s="3"/>
      <c r="K327" s="3"/>
      <c r="L327" s="12">
        <f t="shared" si="33"/>
        <v>0</v>
      </c>
      <c r="M327" s="12">
        <f t="shared" si="33"/>
        <v>0</v>
      </c>
    </row>
    <row r="328" spans="1:14" s="45" customFormat="1" ht="25.5" x14ac:dyDescent="0.2">
      <c r="A328" s="41"/>
      <c r="B328" s="34" t="s">
        <v>726</v>
      </c>
      <c r="C328" s="43" t="s">
        <v>727</v>
      </c>
      <c r="D328" s="12"/>
      <c r="E328" s="12"/>
      <c r="F328" s="12"/>
      <c r="G328" s="12"/>
      <c r="H328" s="12"/>
      <c r="I328" s="12"/>
      <c r="J328" s="12"/>
      <c r="K328" s="12"/>
      <c r="L328" s="12">
        <f t="shared" si="33"/>
        <v>0</v>
      </c>
      <c r="M328" s="12">
        <f t="shared" si="33"/>
        <v>0</v>
      </c>
    </row>
    <row r="329" spans="1:14" s="40" customFormat="1" ht="38.25" x14ac:dyDescent="0.2">
      <c r="A329" s="49"/>
      <c r="B329" s="8" t="s">
        <v>728</v>
      </c>
      <c r="C329" s="50" t="s">
        <v>729</v>
      </c>
      <c r="D329" s="38"/>
      <c r="E329" s="38"/>
      <c r="F329" s="38"/>
      <c r="G329" s="6"/>
      <c r="H329" s="38"/>
      <c r="I329" s="38"/>
      <c r="J329" s="38"/>
      <c r="K329" s="38"/>
      <c r="L329" s="39">
        <f t="shared" si="33"/>
        <v>0</v>
      </c>
      <c r="M329" s="39">
        <f t="shared" si="33"/>
        <v>0</v>
      </c>
    </row>
    <row r="330" spans="1:14" s="40" customFormat="1" ht="63.75" x14ac:dyDescent="0.2">
      <c r="A330" s="49"/>
      <c r="B330" s="8" t="s">
        <v>730</v>
      </c>
      <c r="C330" s="50" t="s">
        <v>731</v>
      </c>
      <c r="D330" s="38"/>
      <c r="E330" s="38"/>
      <c r="F330" s="38"/>
      <c r="G330" s="6"/>
      <c r="H330" s="38"/>
      <c r="I330" s="38"/>
      <c r="J330" s="38"/>
      <c r="K330" s="38"/>
      <c r="L330" s="39">
        <f t="shared" si="33"/>
        <v>0</v>
      </c>
      <c r="M330" s="39">
        <f t="shared" si="33"/>
        <v>0</v>
      </c>
    </row>
    <row r="331" spans="1:14" s="40" customFormat="1" x14ac:dyDescent="0.2">
      <c r="A331" s="49"/>
      <c r="B331" s="8" t="s">
        <v>732</v>
      </c>
      <c r="C331" s="50" t="s">
        <v>733</v>
      </c>
      <c r="D331" s="38"/>
      <c r="E331" s="38"/>
      <c r="F331" s="38"/>
      <c r="G331" s="6"/>
      <c r="H331" s="38"/>
      <c r="I331" s="38"/>
      <c r="J331" s="38"/>
      <c r="K331" s="38"/>
      <c r="L331" s="39">
        <f t="shared" si="33"/>
        <v>0</v>
      </c>
      <c r="M331" s="39">
        <f t="shared" si="33"/>
        <v>0</v>
      </c>
    </row>
    <row r="332" spans="1:14" s="263" customFormat="1" ht="28.5" customHeight="1" x14ac:dyDescent="0.2">
      <c r="A332" s="260"/>
      <c r="B332" s="260" t="s">
        <v>734</v>
      </c>
      <c r="C332" s="261" t="s">
        <v>735</v>
      </c>
      <c r="D332" s="262">
        <f t="shared" ref="D332:J332" si="34">SUM(D320,D326,D327,D328)</f>
        <v>921116401</v>
      </c>
      <c r="E332" s="262">
        <f t="shared" ref="E332" si="35">SUM(E320,E326,E327,E328)</f>
        <v>930222350</v>
      </c>
      <c r="F332" s="262">
        <f t="shared" si="34"/>
        <v>206473171</v>
      </c>
      <c r="G332" s="262">
        <f t="shared" si="34"/>
        <v>201175436</v>
      </c>
      <c r="H332" s="262">
        <f t="shared" si="34"/>
        <v>283381099</v>
      </c>
      <c r="I332" s="262">
        <f t="shared" ref="I332" si="36">SUM(I320,I326,I327,I328)</f>
        <v>283564759</v>
      </c>
      <c r="J332" s="262">
        <f t="shared" si="34"/>
        <v>93401971</v>
      </c>
      <c r="K332" s="262">
        <f t="shared" ref="K332" si="37">SUM(K320,K326,K327,K328)</f>
        <v>94233246</v>
      </c>
      <c r="L332" s="262">
        <f>SUM(L320,L326,L327,L328)</f>
        <v>1504372642</v>
      </c>
      <c r="M332" s="262">
        <f>SUM(M320,M326,M327,M328)</f>
        <v>1509195791</v>
      </c>
    </row>
    <row r="333" spans="1:14" x14ac:dyDescent="0.2">
      <c r="D333" s="209"/>
      <c r="E333" s="209"/>
      <c r="F333" s="209"/>
      <c r="G333" s="209"/>
      <c r="H333" s="209"/>
      <c r="I333" s="209"/>
      <c r="J333" s="209"/>
      <c r="K333" s="209"/>
      <c r="L333" s="210"/>
      <c r="M333" s="210"/>
    </row>
    <row r="334" spans="1:14" s="267" customFormat="1" ht="21.75" customHeight="1" x14ac:dyDescent="0.2">
      <c r="A334" s="264"/>
      <c r="B334" s="264" t="s">
        <v>736</v>
      </c>
      <c r="C334" s="265" t="s">
        <v>737</v>
      </c>
      <c r="D334" s="266">
        <f t="shared" ref="D334:J334" si="38">SUM(D48,D85,D193,D228,D238,D265,D292,D332)</f>
        <v>2022845163</v>
      </c>
      <c r="E334" s="266">
        <f t="shared" ref="E334" si="39">SUM(E48,E85,E193,E228,E238,E265,E292,E332)</f>
        <v>2320018180</v>
      </c>
      <c r="F334" s="266">
        <f t="shared" si="38"/>
        <v>207815771</v>
      </c>
      <c r="G334" s="266">
        <f t="shared" si="38"/>
        <v>204367175</v>
      </c>
      <c r="H334" s="266">
        <f t="shared" si="38"/>
        <v>292401183</v>
      </c>
      <c r="I334" s="266">
        <f t="shared" ref="I334" si="40">SUM(I48,I85,I193,I228,I238,I265,I292,I332)</f>
        <v>293075496</v>
      </c>
      <c r="J334" s="266">
        <f t="shared" si="38"/>
        <v>94431971</v>
      </c>
      <c r="K334" s="266">
        <f t="shared" ref="K334" si="41">SUM(K48,K85,K193,K228,K238,K265,K292,K332)</f>
        <v>94709516</v>
      </c>
      <c r="L334" s="266">
        <f>SUM(L48,L85,L193,L228,L238,L265,L292,L332)</f>
        <v>2617494088</v>
      </c>
      <c r="M334" s="266">
        <f>SUM(M48,M85,M193,M228,M238,M265,M292,M332)</f>
        <v>2912170367</v>
      </c>
      <c r="N334" s="319">
        <f>E334+G334+I334+K334</f>
        <v>2912170367</v>
      </c>
    </row>
    <row r="335" spans="1:14" s="44" customFormat="1" ht="25.5" x14ac:dyDescent="0.2">
      <c r="A335" s="59"/>
      <c r="B335" s="45" t="s">
        <v>738</v>
      </c>
      <c r="C335" s="43"/>
      <c r="D335" s="211">
        <f>SUM(D334)</f>
        <v>2022845163</v>
      </c>
      <c r="E335" s="211">
        <f>SUM(E334)</f>
        <v>2320018180</v>
      </c>
      <c r="F335" s="211">
        <f t="shared" ref="F335:J335" si="42">SUM(F334-F314)</f>
        <v>1342600</v>
      </c>
      <c r="G335" s="211">
        <f t="shared" si="42"/>
        <v>7777175</v>
      </c>
      <c r="H335" s="211">
        <f t="shared" si="42"/>
        <v>9020084</v>
      </c>
      <c r="I335" s="211">
        <f t="shared" ref="I335" si="43">SUM(I334-I314)</f>
        <v>16710771</v>
      </c>
      <c r="J335" s="211">
        <f t="shared" si="42"/>
        <v>1030000</v>
      </c>
      <c r="K335" s="211">
        <f t="shared" ref="K335" si="44">SUM(K334-K314)</f>
        <v>1578750</v>
      </c>
      <c r="L335" s="211">
        <f>SUM(D335,F335,H335,J335)</f>
        <v>2034237847</v>
      </c>
      <c r="M335" s="211">
        <f>SUM(E335,G335,I335,K335)</f>
        <v>2346084876</v>
      </c>
    </row>
    <row r="336" spans="1:14" x14ac:dyDescent="0.2">
      <c r="M336" s="30"/>
    </row>
    <row r="337" spans="4:13" x14ac:dyDescent="0.2">
      <c r="D337" s="75">
        <f>D334-'kiadás részletes'!D339</f>
        <v>0</v>
      </c>
      <c r="E337" s="75">
        <f>E334-'kiadás részletes'!E339</f>
        <v>0</v>
      </c>
      <c r="F337" s="75">
        <f>F334-'kiadás részletes'!F339</f>
        <v>0</v>
      </c>
      <c r="G337" s="75">
        <f>G334-'kiadás részletes'!G339</f>
        <v>0</v>
      </c>
      <c r="H337" s="75">
        <f>H334-'kiadás részletes'!H339</f>
        <v>0</v>
      </c>
      <c r="I337" s="75">
        <f>I334-'kiadás részletes'!I339</f>
        <v>0</v>
      </c>
      <c r="J337" s="75">
        <f>J334-'kiadás részletes'!J339</f>
        <v>0</v>
      </c>
      <c r="K337" s="75">
        <f>K334-'kiadás részletes'!K339</f>
        <v>0</v>
      </c>
      <c r="L337" s="75">
        <f>L334-'kiadás részletes'!L339</f>
        <v>0</v>
      </c>
      <c r="M337" s="75">
        <f>M334-'kiadás részletes'!M339</f>
        <v>0</v>
      </c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költségvetése3. számú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</sheetPr>
  <dimension ref="A1:M342"/>
  <sheetViews>
    <sheetView view="pageBreakPreview" zoomScaleSheetLayoutView="100" workbookViewId="0">
      <pane xSplit="7650" ySplit="1875" topLeftCell="J318" activePane="bottomRight"/>
      <selection pane="topRight" activeCell="D1" sqref="D1"/>
      <selection pane="bottomLeft" activeCell="A214" sqref="A214:XFD219"/>
      <selection pane="bottomRight" activeCell="K64" sqref="K64"/>
    </sheetView>
  </sheetViews>
  <sheetFormatPr defaultColWidth="11.42578125" defaultRowHeight="12.75" outlineLevelRow="3" x14ac:dyDescent="0.2"/>
  <cols>
    <col min="1" max="1" width="4.140625" style="105" customWidth="1"/>
    <col min="2" max="2" width="43.42578125" style="30" customWidth="1"/>
    <col min="3" max="3" width="11.7109375" style="64" customWidth="1"/>
    <col min="4" max="4" width="14.28515625" style="3" bestFit="1" customWidth="1"/>
    <col min="5" max="5" width="14.28515625" style="25" bestFit="1" customWidth="1"/>
    <col min="6" max="6" width="14.85546875" style="89" bestFit="1" customWidth="1"/>
    <col min="7" max="7" width="14.85546875" style="65" bestFit="1" customWidth="1"/>
    <col min="8" max="8" width="12.42578125" style="73" bestFit="1" customWidth="1"/>
    <col min="9" max="9" width="12.42578125" style="65" bestFit="1" customWidth="1"/>
    <col min="10" max="10" width="12" style="73" customWidth="1"/>
    <col min="11" max="11" width="12" style="65" customWidth="1"/>
    <col min="12" max="12" width="14.28515625" style="73" bestFit="1" customWidth="1"/>
    <col min="13" max="13" width="14.28515625" style="65" bestFit="1" customWidth="1"/>
    <col min="14" max="16384" width="11.42578125" style="65"/>
  </cols>
  <sheetData>
    <row r="1" spans="1:13" s="44" customFormat="1" ht="55.5" customHeight="1" x14ac:dyDescent="0.2">
      <c r="A1" s="1088" t="s">
        <v>65</v>
      </c>
      <c r="B1" s="1087" t="s">
        <v>66</v>
      </c>
      <c r="C1" s="1089" t="s">
        <v>67</v>
      </c>
      <c r="D1" s="1090" t="s">
        <v>37</v>
      </c>
      <c r="E1" s="1090"/>
      <c r="F1" s="1091" t="s">
        <v>44</v>
      </c>
      <c r="G1" s="1091"/>
      <c r="H1" s="1087" t="s">
        <v>52</v>
      </c>
      <c r="I1" s="1087"/>
      <c r="J1" s="1087" t="s">
        <v>61</v>
      </c>
      <c r="K1" s="1087"/>
      <c r="L1" s="1087" t="s">
        <v>69</v>
      </c>
      <c r="M1" s="1087"/>
    </row>
    <row r="2" spans="1:13" s="61" customFormat="1" ht="25.5" x14ac:dyDescent="0.2">
      <c r="A2" s="1088"/>
      <c r="B2" s="1087"/>
      <c r="C2" s="1089"/>
      <c r="D2" s="106" t="s">
        <v>1554</v>
      </c>
      <c r="E2" s="60" t="s">
        <v>1357</v>
      </c>
      <c r="F2" s="106" t="s">
        <v>1554</v>
      </c>
      <c r="G2" s="60" t="s">
        <v>1357</v>
      </c>
      <c r="H2" s="106" t="s">
        <v>1554</v>
      </c>
      <c r="I2" s="60" t="s">
        <v>1357</v>
      </c>
      <c r="J2" s="106" t="s">
        <v>1554</v>
      </c>
      <c r="K2" s="60" t="s">
        <v>1357</v>
      </c>
      <c r="L2" s="106" t="s">
        <v>1554</v>
      </c>
      <c r="M2" s="60" t="s">
        <v>1357</v>
      </c>
    </row>
    <row r="3" spans="1:13" outlineLevel="2" x14ac:dyDescent="0.2">
      <c r="A3" s="62" t="s">
        <v>739</v>
      </c>
      <c r="B3" s="63" t="s">
        <v>740</v>
      </c>
      <c r="C3" s="64" t="s">
        <v>741</v>
      </c>
      <c r="D3" s="212">
        <v>14730000</v>
      </c>
      <c r="E3" s="212">
        <v>19101510</v>
      </c>
      <c r="F3" s="212">
        <v>111555600</v>
      </c>
      <c r="G3" s="212">
        <v>102192900</v>
      </c>
      <c r="H3" s="212">
        <v>162569927</v>
      </c>
      <c r="I3" s="212">
        <v>155893282</v>
      </c>
      <c r="J3" s="212">
        <v>15410400</v>
      </c>
      <c r="K3" s="212">
        <v>14596953</v>
      </c>
      <c r="L3" s="212">
        <f t="shared" ref="L3:L16" si="0">SUM(D3,F3,H3,J3)</f>
        <v>304265927</v>
      </c>
      <c r="M3" s="212">
        <f>SUM(E3,G3,I3,K3)</f>
        <v>291784645</v>
      </c>
    </row>
    <row r="4" spans="1:13" outlineLevel="2" x14ac:dyDescent="0.2">
      <c r="A4" s="62" t="s">
        <v>742</v>
      </c>
      <c r="B4" s="63" t="s">
        <v>743</v>
      </c>
      <c r="C4" s="64" t="s">
        <v>744</v>
      </c>
      <c r="D4" s="212">
        <v>1227500</v>
      </c>
      <c r="E4" s="212">
        <v>1855990</v>
      </c>
      <c r="F4" s="212">
        <v>9996300</v>
      </c>
      <c r="G4" s="212">
        <v>20887550</v>
      </c>
      <c r="H4" s="212">
        <v>13018500</v>
      </c>
      <c r="I4" s="212">
        <v>20582657</v>
      </c>
      <c r="J4" s="212">
        <v>1284200</v>
      </c>
      <c r="K4" s="212">
        <v>2188680</v>
      </c>
      <c r="L4" s="212">
        <f t="shared" si="0"/>
        <v>25526500</v>
      </c>
      <c r="M4" s="212">
        <f t="shared" ref="M4:M67" si="1">SUM(E4,G4,I4,K4)</f>
        <v>45514877</v>
      </c>
    </row>
    <row r="5" spans="1:13" outlineLevel="2" x14ac:dyDescent="0.2">
      <c r="A5" s="62" t="s">
        <v>745</v>
      </c>
      <c r="B5" s="63" t="s">
        <v>746</v>
      </c>
      <c r="C5" s="64" t="s">
        <v>747</v>
      </c>
      <c r="D5" s="212"/>
      <c r="E5" s="212"/>
      <c r="F5" s="212">
        <v>1000000</v>
      </c>
      <c r="G5" s="212">
        <v>2181107</v>
      </c>
      <c r="H5" s="212">
        <v>400000</v>
      </c>
      <c r="I5" s="212">
        <v>0</v>
      </c>
      <c r="J5" s="212">
        <v>0</v>
      </c>
      <c r="K5" s="212">
        <v>701000</v>
      </c>
      <c r="L5" s="212">
        <f t="shared" si="0"/>
        <v>1400000</v>
      </c>
      <c r="M5" s="212">
        <f t="shared" si="1"/>
        <v>2882107</v>
      </c>
    </row>
    <row r="6" spans="1:13" ht="25.5" outlineLevel="2" x14ac:dyDescent="0.2">
      <c r="A6" s="62" t="s">
        <v>748</v>
      </c>
      <c r="B6" s="63" t="s">
        <v>749</v>
      </c>
      <c r="C6" s="64" t="s">
        <v>750</v>
      </c>
      <c r="D6" s="212"/>
      <c r="E6" s="212"/>
      <c r="F6" s="212">
        <v>675000</v>
      </c>
      <c r="G6" s="212">
        <v>375000</v>
      </c>
      <c r="H6" s="212">
        <v>5000000</v>
      </c>
      <c r="I6" s="212">
        <v>300000</v>
      </c>
      <c r="J6" s="212"/>
      <c r="K6" s="212"/>
      <c r="L6" s="212">
        <f t="shared" si="0"/>
        <v>5675000</v>
      </c>
      <c r="M6" s="212">
        <f t="shared" si="1"/>
        <v>675000</v>
      </c>
    </row>
    <row r="7" spans="1:13" outlineLevel="2" x14ac:dyDescent="0.2">
      <c r="A7" s="62" t="s">
        <v>751</v>
      </c>
      <c r="B7" s="63" t="s">
        <v>752</v>
      </c>
      <c r="C7" s="64" t="s">
        <v>753</v>
      </c>
      <c r="D7" s="212"/>
      <c r="E7" s="212"/>
      <c r="F7" s="212">
        <v>0</v>
      </c>
      <c r="G7" s="212">
        <v>0</v>
      </c>
      <c r="H7" s="212">
        <v>0</v>
      </c>
      <c r="I7" s="212">
        <v>0</v>
      </c>
      <c r="J7" s="212"/>
      <c r="K7" s="212"/>
      <c r="L7" s="212">
        <f t="shared" si="0"/>
        <v>0</v>
      </c>
      <c r="M7" s="212">
        <f t="shared" si="1"/>
        <v>0</v>
      </c>
    </row>
    <row r="8" spans="1:13" outlineLevel="2" x14ac:dyDescent="0.2">
      <c r="A8" s="62" t="s">
        <v>754</v>
      </c>
      <c r="B8" s="63" t="s">
        <v>755</v>
      </c>
      <c r="C8" s="64" t="s">
        <v>756</v>
      </c>
      <c r="D8" s="212">
        <v>0</v>
      </c>
      <c r="E8" s="212">
        <v>0</v>
      </c>
      <c r="F8" s="212">
        <v>490000</v>
      </c>
      <c r="G8" s="212">
        <v>2802700</v>
      </c>
      <c r="H8" s="212">
        <v>3754400</v>
      </c>
      <c r="I8" s="212">
        <v>6046748</v>
      </c>
      <c r="J8" s="212"/>
      <c r="K8" s="212"/>
      <c r="L8" s="212">
        <f t="shared" si="0"/>
        <v>4244400</v>
      </c>
      <c r="M8" s="212">
        <f t="shared" si="1"/>
        <v>8849448</v>
      </c>
    </row>
    <row r="9" spans="1:13" outlineLevel="2" x14ac:dyDescent="0.2">
      <c r="A9" s="62" t="s">
        <v>757</v>
      </c>
      <c r="B9" s="63" t="s">
        <v>758</v>
      </c>
      <c r="C9" s="64" t="s">
        <v>759</v>
      </c>
      <c r="D9" s="212">
        <v>950000</v>
      </c>
      <c r="E9" s="212">
        <v>950000</v>
      </c>
      <c r="F9" s="212">
        <v>5000000</v>
      </c>
      <c r="G9" s="212">
        <v>3708050</v>
      </c>
      <c r="H9" s="212">
        <v>7425000</v>
      </c>
      <c r="I9" s="212">
        <v>7125000</v>
      </c>
      <c r="J9" s="212">
        <v>1000000</v>
      </c>
      <c r="K9" s="212">
        <v>707709</v>
      </c>
      <c r="L9" s="212">
        <f t="shared" si="0"/>
        <v>14375000</v>
      </c>
      <c r="M9" s="212">
        <f t="shared" si="1"/>
        <v>12490759</v>
      </c>
    </row>
    <row r="10" spans="1:13" outlineLevel="2" x14ac:dyDescent="0.2">
      <c r="A10" s="62" t="s">
        <v>760</v>
      </c>
      <c r="B10" s="63" t="s">
        <v>761</v>
      </c>
      <c r="C10" s="64" t="s">
        <v>762</v>
      </c>
      <c r="D10" s="212">
        <v>152400</v>
      </c>
      <c r="E10" s="212">
        <v>152400</v>
      </c>
      <c r="F10" s="212">
        <v>150000</v>
      </c>
      <c r="G10" s="212">
        <v>297440</v>
      </c>
      <c r="H10" s="212">
        <v>0</v>
      </c>
      <c r="I10" s="212">
        <v>0</v>
      </c>
      <c r="J10" s="212"/>
      <c r="K10" s="212"/>
      <c r="L10" s="212">
        <f t="shared" si="0"/>
        <v>302400</v>
      </c>
      <c r="M10" s="212">
        <f t="shared" si="1"/>
        <v>449840</v>
      </c>
    </row>
    <row r="11" spans="1:13" outlineLevel="2" x14ac:dyDescent="0.2">
      <c r="A11" s="62" t="s">
        <v>763</v>
      </c>
      <c r="B11" s="63" t="s">
        <v>764</v>
      </c>
      <c r="C11" s="64" t="s">
        <v>765</v>
      </c>
      <c r="D11" s="212">
        <v>420000</v>
      </c>
      <c r="E11" s="212">
        <v>420000</v>
      </c>
      <c r="F11" s="212">
        <v>1254000</v>
      </c>
      <c r="G11" s="212">
        <v>1696239</v>
      </c>
      <c r="H11" s="212">
        <v>1370400</v>
      </c>
      <c r="I11" s="212">
        <v>870400</v>
      </c>
      <c r="J11" s="212">
        <v>0</v>
      </c>
      <c r="K11" s="212">
        <v>0</v>
      </c>
      <c r="L11" s="212">
        <f t="shared" si="0"/>
        <v>3044400</v>
      </c>
      <c r="M11" s="212">
        <f t="shared" si="1"/>
        <v>2986639</v>
      </c>
    </row>
    <row r="12" spans="1:13" outlineLevel="2" x14ac:dyDescent="0.2">
      <c r="A12" s="62" t="s">
        <v>766</v>
      </c>
      <c r="B12" s="63" t="s">
        <v>767</v>
      </c>
      <c r="C12" s="64" t="s">
        <v>768</v>
      </c>
      <c r="D12" s="212">
        <v>2225928</v>
      </c>
      <c r="E12" s="212">
        <v>1225928</v>
      </c>
      <c r="F12" s="212">
        <v>850000</v>
      </c>
      <c r="G12" s="212">
        <v>661824</v>
      </c>
      <c r="H12" s="212">
        <v>941720</v>
      </c>
      <c r="I12" s="212">
        <v>941720</v>
      </c>
      <c r="J12" s="212">
        <v>90230</v>
      </c>
      <c r="K12" s="212">
        <v>84367</v>
      </c>
      <c r="L12" s="212">
        <f t="shared" si="0"/>
        <v>4107878</v>
      </c>
      <c r="M12" s="212">
        <f t="shared" si="1"/>
        <v>2913839</v>
      </c>
    </row>
    <row r="13" spans="1:13" outlineLevel="2" x14ac:dyDescent="0.2">
      <c r="A13" s="62" t="s">
        <v>90</v>
      </c>
      <c r="B13" s="63" t="s">
        <v>769</v>
      </c>
      <c r="C13" s="64" t="s">
        <v>770</v>
      </c>
      <c r="D13" s="212"/>
      <c r="E13" s="212"/>
      <c r="F13" s="212"/>
      <c r="G13" s="212"/>
      <c r="H13" s="212"/>
      <c r="I13" s="212"/>
      <c r="J13" s="212"/>
      <c r="K13" s="212"/>
      <c r="L13" s="212">
        <f t="shared" si="0"/>
        <v>0</v>
      </c>
      <c r="M13" s="212">
        <f t="shared" si="1"/>
        <v>0</v>
      </c>
    </row>
    <row r="14" spans="1:13" outlineLevel="2" x14ac:dyDescent="0.2">
      <c r="A14" s="62" t="s">
        <v>93</v>
      </c>
      <c r="B14" s="63" t="s">
        <v>771</v>
      </c>
      <c r="C14" s="64" t="s">
        <v>772</v>
      </c>
      <c r="D14" s="212"/>
      <c r="E14" s="212"/>
      <c r="F14" s="212">
        <v>500000</v>
      </c>
      <c r="G14" s="212">
        <v>500000</v>
      </c>
      <c r="H14" s="212"/>
      <c r="I14" s="212"/>
      <c r="J14" s="212"/>
      <c r="K14" s="212"/>
      <c r="L14" s="212">
        <f t="shared" si="0"/>
        <v>500000</v>
      </c>
      <c r="M14" s="212">
        <f t="shared" si="1"/>
        <v>500000</v>
      </c>
    </row>
    <row r="15" spans="1:13" outlineLevel="2" x14ac:dyDescent="0.2">
      <c r="A15" s="62" t="s">
        <v>96</v>
      </c>
      <c r="B15" s="63" t="s">
        <v>773</v>
      </c>
      <c r="C15" s="64" t="s">
        <v>774</v>
      </c>
      <c r="D15" s="212">
        <v>0</v>
      </c>
      <c r="E15" s="212">
        <v>0</v>
      </c>
      <c r="F15" s="212">
        <v>600000</v>
      </c>
      <c r="G15" s="212">
        <v>1137159</v>
      </c>
      <c r="H15" s="212">
        <v>0</v>
      </c>
      <c r="I15" s="212">
        <v>2903627</v>
      </c>
      <c r="J15" s="212">
        <v>0</v>
      </c>
      <c r="K15" s="212">
        <v>3200</v>
      </c>
      <c r="L15" s="212">
        <f t="shared" si="0"/>
        <v>600000</v>
      </c>
      <c r="M15" s="212">
        <f t="shared" si="1"/>
        <v>4043986</v>
      </c>
    </row>
    <row r="16" spans="1:13" s="69" customFormat="1" outlineLevel="2" x14ac:dyDescent="0.2">
      <c r="A16" s="66" t="s">
        <v>99</v>
      </c>
      <c r="B16" s="67" t="s">
        <v>775</v>
      </c>
      <c r="C16" s="68" t="s">
        <v>776</v>
      </c>
      <c r="D16" s="214"/>
      <c r="E16" s="214"/>
      <c r="F16" s="214"/>
      <c r="G16" s="214"/>
      <c r="H16" s="214"/>
      <c r="I16" s="214"/>
      <c r="J16" s="214"/>
      <c r="K16" s="214"/>
      <c r="L16" s="215">
        <f t="shared" si="0"/>
        <v>0</v>
      </c>
      <c r="M16" s="212">
        <f t="shared" si="1"/>
        <v>0</v>
      </c>
    </row>
    <row r="17" spans="1:13" s="71" customFormat="1" ht="25.5" outlineLevel="1" x14ac:dyDescent="0.2">
      <c r="A17" s="70" t="s">
        <v>102</v>
      </c>
      <c r="B17" s="35" t="s">
        <v>777</v>
      </c>
      <c r="C17" s="35" t="s">
        <v>778</v>
      </c>
      <c r="D17" s="217">
        <f t="shared" ref="D17:L17" si="2">SUM(D3:D16)</f>
        <v>19705828</v>
      </c>
      <c r="E17" s="217">
        <f t="shared" ref="E17" si="3">SUM(E3:E16)</f>
        <v>23705828</v>
      </c>
      <c r="F17" s="217">
        <f t="shared" si="2"/>
        <v>132070900</v>
      </c>
      <c r="G17" s="217">
        <f t="shared" ref="G17" si="4">SUM(G3:G16)</f>
        <v>136439969</v>
      </c>
      <c r="H17" s="217">
        <f t="shared" si="2"/>
        <v>194479947</v>
      </c>
      <c r="I17" s="217">
        <f t="shared" ref="I17" si="5">SUM(I3:I16)</f>
        <v>194663434</v>
      </c>
      <c r="J17" s="217">
        <f t="shared" si="2"/>
        <v>17784830</v>
      </c>
      <c r="K17" s="217">
        <f t="shared" ref="K17" si="6">SUM(K3:K16)</f>
        <v>18281909</v>
      </c>
      <c r="L17" s="217">
        <f t="shared" si="2"/>
        <v>364041505</v>
      </c>
      <c r="M17" s="212">
        <f t="shared" si="1"/>
        <v>373091140</v>
      </c>
    </row>
    <row r="18" spans="1:13" outlineLevel="2" x14ac:dyDescent="0.2">
      <c r="A18" s="62" t="s">
        <v>105</v>
      </c>
      <c r="B18" s="63" t="s">
        <v>779</v>
      </c>
      <c r="C18" s="64" t="s">
        <v>780</v>
      </c>
      <c r="D18" s="212">
        <v>25098000</v>
      </c>
      <c r="E18" s="212">
        <v>23702813</v>
      </c>
      <c r="F18" s="212"/>
      <c r="G18" s="212"/>
      <c r="H18" s="212"/>
      <c r="I18" s="212"/>
      <c r="J18" s="212"/>
      <c r="K18" s="212"/>
      <c r="L18" s="212">
        <f>SUM(D18,F18,H18,J18)</f>
        <v>25098000</v>
      </c>
      <c r="M18" s="212">
        <f t="shared" si="1"/>
        <v>23702813</v>
      </c>
    </row>
    <row r="19" spans="1:13" ht="25.5" outlineLevel="2" x14ac:dyDescent="0.2">
      <c r="A19" s="62" t="s">
        <v>108</v>
      </c>
      <c r="B19" s="63" t="s">
        <v>781</v>
      </c>
      <c r="C19" s="64" t="s">
        <v>782</v>
      </c>
      <c r="D19" s="212">
        <v>3846300</v>
      </c>
      <c r="E19" s="212">
        <v>4948300</v>
      </c>
      <c r="F19" s="212">
        <v>4200000</v>
      </c>
      <c r="G19" s="212">
        <v>2915000</v>
      </c>
      <c r="H19" s="212"/>
      <c r="I19" s="212">
        <v>2935149</v>
      </c>
      <c r="J19" s="212">
        <v>3500000</v>
      </c>
      <c r="K19" s="212">
        <v>4009488</v>
      </c>
      <c r="L19" s="212">
        <f>SUM(D19,F19,H19,J19)</f>
        <v>11546300</v>
      </c>
      <c r="M19" s="212">
        <f t="shared" si="1"/>
        <v>14807937</v>
      </c>
    </row>
    <row r="20" spans="1:13" outlineLevel="2" x14ac:dyDescent="0.2">
      <c r="A20" s="62" t="s">
        <v>111</v>
      </c>
      <c r="B20" s="63" t="s">
        <v>783</v>
      </c>
      <c r="C20" s="64" t="s">
        <v>784</v>
      </c>
      <c r="D20" s="212">
        <v>2600000</v>
      </c>
      <c r="E20" s="212">
        <v>9311964</v>
      </c>
      <c r="F20" s="212">
        <v>600000</v>
      </c>
      <c r="G20" s="212">
        <v>1471969</v>
      </c>
      <c r="H20" s="212">
        <v>200000</v>
      </c>
      <c r="I20" s="212">
        <v>100000</v>
      </c>
      <c r="J20" s="212">
        <v>4000000</v>
      </c>
      <c r="K20" s="212">
        <v>4300000</v>
      </c>
      <c r="L20" s="212">
        <f>SUM(D20,F20,H20,J20)</f>
        <v>7400000</v>
      </c>
      <c r="M20" s="212">
        <f t="shared" si="1"/>
        <v>15183933</v>
      </c>
    </row>
    <row r="21" spans="1:13" s="71" customFormat="1" outlineLevel="1" x14ac:dyDescent="0.2">
      <c r="A21" s="70" t="s">
        <v>114</v>
      </c>
      <c r="B21" s="35" t="s">
        <v>785</v>
      </c>
      <c r="C21" s="35" t="s">
        <v>786</v>
      </c>
      <c r="D21" s="217">
        <f t="shared" ref="D21:J21" si="7">SUM(D18:D20)</f>
        <v>31544300</v>
      </c>
      <c r="E21" s="217">
        <f t="shared" ref="E21" si="8">SUM(E18:E20)</f>
        <v>37963077</v>
      </c>
      <c r="F21" s="217">
        <f t="shared" si="7"/>
        <v>4800000</v>
      </c>
      <c r="G21" s="217">
        <f t="shared" ref="G21" si="9">SUM(G18:G20)</f>
        <v>4386969</v>
      </c>
      <c r="H21" s="217">
        <f t="shared" si="7"/>
        <v>200000</v>
      </c>
      <c r="I21" s="217">
        <f t="shared" ref="I21" si="10">SUM(I18:I20)</f>
        <v>3035149</v>
      </c>
      <c r="J21" s="217">
        <f t="shared" si="7"/>
        <v>7500000</v>
      </c>
      <c r="K21" s="217">
        <f t="shared" ref="K21" si="11">SUM(K18:K20)</f>
        <v>8309488</v>
      </c>
      <c r="L21" s="212">
        <f>SUM(D21,F21,H21,J21)</f>
        <v>44044300</v>
      </c>
      <c r="M21" s="212">
        <f t="shared" si="1"/>
        <v>53694683</v>
      </c>
    </row>
    <row r="22" spans="1:13" s="259" customFormat="1" ht="22.5" customHeight="1" x14ac:dyDescent="0.2">
      <c r="A22" s="255" t="s">
        <v>117</v>
      </c>
      <c r="B22" s="256" t="s">
        <v>787</v>
      </c>
      <c r="C22" s="256" t="s">
        <v>788</v>
      </c>
      <c r="D22" s="257">
        <f>SUM(D21,D17)</f>
        <v>51250128</v>
      </c>
      <c r="E22" s="257">
        <f>SUM(E21,E17)</f>
        <v>61668905</v>
      </c>
      <c r="F22" s="257">
        <f t="shared" ref="F22:L22" si="12">SUM(F21,F17)</f>
        <v>136870900</v>
      </c>
      <c r="G22" s="257">
        <f t="shared" ref="G22" si="13">SUM(G21,G17)</f>
        <v>140826938</v>
      </c>
      <c r="H22" s="257">
        <f t="shared" si="12"/>
        <v>194679947</v>
      </c>
      <c r="I22" s="257">
        <f t="shared" ref="I22" si="14">SUM(I21,I17)</f>
        <v>197698583</v>
      </c>
      <c r="J22" s="257">
        <f t="shared" si="12"/>
        <v>25284830</v>
      </c>
      <c r="K22" s="257">
        <f t="shared" ref="K22" si="15">SUM(K21,K17)</f>
        <v>26591397</v>
      </c>
      <c r="L22" s="257">
        <f t="shared" si="12"/>
        <v>408085805</v>
      </c>
      <c r="M22" s="258">
        <f t="shared" si="1"/>
        <v>426785823</v>
      </c>
    </row>
    <row r="23" spans="1:13" s="73" customFormat="1" x14ac:dyDescent="0.2">
      <c r="A23" s="70"/>
      <c r="B23" s="35"/>
      <c r="C23" s="72"/>
      <c r="D23" s="217"/>
      <c r="E23" s="217"/>
      <c r="F23" s="217"/>
      <c r="G23" s="217"/>
      <c r="H23" s="219"/>
      <c r="I23" s="219"/>
      <c r="J23" s="219"/>
      <c r="K23" s="219"/>
      <c r="L23" s="219"/>
      <c r="M23" s="212">
        <f t="shared" si="1"/>
        <v>0</v>
      </c>
    </row>
    <row r="24" spans="1:13" s="259" customFormat="1" ht="25.5" x14ac:dyDescent="0.2">
      <c r="A24" s="255">
        <v>21</v>
      </c>
      <c r="B24" s="256" t="s">
        <v>789</v>
      </c>
      <c r="C24" s="256" t="s">
        <v>790</v>
      </c>
      <c r="D24" s="257">
        <f>SUM(D25:D31)</f>
        <v>9478690</v>
      </c>
      <c r="E24" s="257">
        <f>SUM(E25:E31)</f>
        <v>11378916</v>
      </c>
      <c r="F24" s="257">
        <f t="shared" ref="F24:J24" si="16">SUM(F25:F31)</f>
        <v>27460571</v>
      </c>
      <c r="G24" s="257">
        <f t="shared" ref="G24" si="17">SUM(G25:G31)</f>
        <v>27620484</v>
      </c>
      <c r="H24" s="257">
        <f t="shared" si="16"/>
        <v>43629550</v>
      </c>
      <c r="I24" s="257">
        <f t="shared" ref="I24" si="18">SUM(I25:I31)</f>
        <v>43085227</v>
      </c>
      <c r="J24" s="257">
        <f t="shared" si="16"/>
        <v>5077741</v>
      </c>
      <c r="K24" s="257">
        <f t="shared" ref="K24" si="19">SUM(K25:K31)</f>
        <v>5681423</v>
      </c>
      <c r="L24" s="257">
        <f t="shared" ref="L24:L31" si="20">SUM(D24,F24,H24,J24)</f>
        <v>85646552</v>
      </c>
      <c r="M24" s="258">
        <f t="shared" si="1"/>
        <v>87766050</v>
      </c>
    </row>
    <row r="25" spans="1:13" x14ac:dyDescent="0.2">
      <c r="A25" s="62">
        <v>22</v>
      </c>
      <c r="B25" s="74" t="s">
        <v>791</v>
      </c>
      <c r="C25" s="64" t="s">
        <v>792</v>
      </c>
      <c r="D25" s="220">
        <v>9271807</v>
      </c>
      <c r="E25" s="220">
        <v>11378916</v>
      </c>
      <c r="F25" s="220">
        <v>25608326</v>
      </c>
      <c r="G25" s="220">
        <v>27620484</v>
      </c>
      <c r="H25" s="220">
        <v>36514715</v>
      </c>
      <c r="I25" s="220">
        <v>43085227</v>
      </c>
      <c r="J25" s="221">
        <v>4735541</v>
      </c>
      <c r="K25" s="221">
        <v>5681423</v>
      </c>
      <c r="L25" s="212">
        <f t="shared" si="20"/>
        <v>76130389</v>
      </c>
      <c r="M25" s="212">
        <f t="shared" si="1"/>
        <v>87766050</v>
      </c>
    </row>
    <row r="26" spans="1:13" x14ac:dyDescent="0.2">
      <c r="A26" s="62">
        <v>23</v>
      </c>
      <c r="B26" s="74" t="s">
        <v>313</v>
      </c>
      <c r="C26" s="64" t="s">
        <v>793</v>
      </c>
      <c r="D26" s="221">
        <v>0</v>
      </c>
      <c r="E26" s="221">
        <v>0</v>
      </c>
      <c r="F26" s="525">
        <v>0</v>
      </c>
      <c r="G26" s="525">
        <v>0</v>
      </c>
      <c r="H26" s="220">
        <v>4534000</v>
      </c>
      <c r="I26" s="220"/>
      <c r="J26" s="221"/>
      <c r="K26" s="221"/>
      <c r="L26" s="212">
        <f t="shared" si="20"/>
        <v>4534000</v>
      </c>
      <c r="M26" s="212">
        <f t="shared" si="1"/>
        <v>0</v>
      </c>
    </row>
    <row r="27" spans="1:13" x14ac:dyDescent="0.2">
      <c r="A27" s="62">
        <v>24</v>
      </c>
      <c r="B27" s="74" t="s">
        <v>289</v>
      </c>
      <c r="C27" s="64" t="s">
        <v>794</v>
      </c>
      <c r="D27" s="220">
        <v>0</v>
      </c>
      <c r="E27" s="220">
        <v>0</v>
      </c>
      <c r="F27" s="220">
        <v>0</v>
      </c>
      <c r="G27" s="220">
        <v>0</v>
      </c>
      <c r="H27" s="220">
        <v>0</v>
      </c>
      <c r="I27" s="220"/>
      <c r="J27" s="221">
        <v>0</v>
      </c>
      <c r="K27" s="221">
        <v>0</v>
      </c>
      <c r="L27" s="212">
        <f t="shared" si="20"/>
        <v>0</v>
      </c>
      <c r="M27" s="212">
        <f t="shared" si="1"/>
        <v>0</v>
      </c>
    </row>
    <row r="28" spans="1:13" x14ac:dyDescent="0.2">
      <c r="A28" s="62">
        <v>25</v>
      </c>
      <c r="B28" s="74" t="s">
        <v>315</v>
      </c>
      <c r="C28" s="64" t="s">
        <v>795</v>
      </c>
      <c r="D28" s="220">
        <v>156940</v>
      </c>
      <c r="E28" s="220">
        <v>0</v>
      </c>
      <c r="F28" s="220">
        <v>900340</v>
      </c>
      <c r="G28" s="220"/>
      <c r="H28" s="220">
        <v>1226610</v>
      </c>
      <c r="I28" s="220"/>
      <c r="J28" s="221">
        <v>165200</v>
      </c>
      <c r="K28" s="221">
        <v>0</v>
      </c>
      <c r="L28" s="212">
        <f t="shared" si="20"/>
        <v>2449090</v>
      </c>
      <c r="M28" s="212">
        <f t="shared" si="1"/>
        <v>0</v>
      </c>
    </row>
    <row r="29" spans="1:13" x14ac:dyDescent="0.2">
      <c r="A29" s="62">
        <v>26</v>
      </c>
      <c r="B29" s="74" t="s">
        <v>796</v>
      </c>
      <c r="C29" s="64" t="s">
        <v>797</v>
      </c>
      <c r="D29" s="220">
        <v>0</v>
      </c>
      <c r="E29" s="220">
        <v>0</v>
      </c>
      <c r="F29" s="220">
        <v>0</v>
      </c>
      <c r="G29" s="220"/>
      <c r="H29" s="220">
        <v>40000</v>
      </c>
      <c r="I29" s="220"/>
      <c r="J29" s="221">
        <v>0</v>
      </c>
      <c r="K29" s="221">
        <v>0</v>
      </c>
      <c r="L29" s="212">
        <f t="shared" si="20"/>
        <v>40000</v>
      </c>
      <c r="M29" s="212">
        <f t="shared" si="1"/>
        <v>0</v>
      </c>
    </row>
    <row r="30" spans="1:13" ht="38.25" x14ac:dyDescent="0.2">
      <c r="A30" s="62">
        <v>27</v>
      </c>
      <c r="B30" s="74" t="s">
        <v>798</v>
      </c>
      <c r="C30" s="64" t="s">
        <v>799</v>
      </c>
      <c r="D30" s="220">
        <v>0</v>
      </c>
      <c r="E30" s="220">
        <v>0</v>
      </c>
      <c r="F30" s="220">
        <v>0</v>
      </c>
      <c r="G30" s="220"/>
      <c r="H30" s="220">
        <v>0</v>
      </c>
      <c r="I30" s="220">
        <v>0</v>
      </c>
      <c r="J30" s="221">
        <v>0</v>
      </c>
      <c r="K30" s="221">
        <v>0</v>
      </c>
      <c r="L30" s="212">
        <f t="shared" si="20"/>
        <v>0</v>
      </c>
      <c r="M30" s="212">
        <f t="shared" si="1"/>
        <v>0</v>
      </c>
    </row>
    <row r="31" spans="1:13" x14ac:dyDescent="0.2">
      <c r="A31" s="62">
        <v>28</v>
      </c>
      <c r="B31" s="74" t="s">
        <v>800</v>
      </c>
      <c r="C31" s="64" t="s">
        <v>801</v>
      </c>
      <c r="D31" s="220">
        <v>49943</v>
      </c>
      <c r="E31" s="220">
        <v>0</v>
      </c>
      <c r="F31" s="220">
        <v>951905</v>
      </c>
      <c r="G31" s="220"/>
      <c r="H31" s="220">
        <v>1314225</v>
      </c>
      <c r="I31" s="220">
        <v>0</v>
      </c>
      <c r="J31" s="221">
        <v>177000</v>
      </c>
      <c r="K31" s="221">
        <v>0</v>
      </c>
      <c r="L31" s="212">
        <f t="shared" si="20"/>
        <v>2493073</v>
      </c>
      <c r="M31" s="212">
        <f t="shared" si="1"/>
        <v>0</v>
      </c>
    </row>
    <row r="32" spans="1:13" s="73" customFormat="1" x14ac:dyDescent="0.2">
      <c r="A32" s="72"/>
      <c r="B32" s="44"/>
      <c r="C32" s="72"/>
      <c r="D32" s="219"/>
      <c r="E32" s="219"/>
      <c r="F32" s="217"/>
      <c r="G32" s="217"/>
      <c r="H32" s="219"/>
      <c r="I32" s="219"/>
      <c r="J32" s="219"/>
      <c r="K32" s="219"/>
      <c r="L32" s="219"/>
      <c r="M32" s="212">
        <f t="shared" si="1"/>
        <v>0</v>
      </c>
    </row>
    <row r="33" spans="1:13" outlineLevel="2" x14ac:dyDescent="0.2">
      <c r="A33" s="62" t="s">
        <v>136</v>
      </c>
      <c r="B33" s="76" t="s">
        <v>802</v>
      </c>
      <c r="C33" s="64" t="s">
        <v>803</v>
      </c>
      <c r="D33" s="212">
        <v>550000</v>
      </c>
      <c r="E33" s="212">
        <v>550000</v>
      </c>
      <c r="F33" s="212">
        <v>250000</v>
      </c>
      <c r="G33" s="212">
        <v>427278</v>
      </c>
      <c r="H33" s="212">
        <v>1200000</v>
      </c>
      <c r="I33" s="212">
        <v>1580000</v>
      </c>
      <c r="J33" s="212">
        <v>78740</v>
      </c>
      <c r="K33" s="212">
        <v>65190</v>
      </c>
      <c r="L33" s="212">
        <f t="shared" ref="L33:L42" si="21">SUM(D33,F33,H33,J33)</f>
        <v>2078740</v>
      </c>
      <c r="M33" s="212">
        <f t="shared" si="1"/>
        <v>2622468</v>
      </c>
    </row>
    <row r="34" spans="1:13" outlineLevel="2" x14ac:dyDescent="0.2">
      <c r="A34" s="62" t="s">
        <v>138</v>
      </c>
      <c r="B34" s="76" t="s">
        <v>804</v>
      </c>
      <c r="C34" s="64" t="s">
        <v>805</v>
      </c>
      <c r="D34" s="212">
        <v>4387402</v>
      </c>
      <c r="E34" s="212">
        <v>4387402</v>
      </c>
      <c r="F34" s="212">
        <v>3000000</v>
      </c>
      <c r="G34" s="212">
        <v>2627641</v>
      </c>
      <c r="H34" s="212">
        <v>2000000</v>
      </c>
      <c r="I34" s="212">
        <v>1895000</v>
      </c>
      <c r="J34" s="212">
        <v>708661</v>
      </c>
      <c r="K34" s="212">
        <v>2020661</v>
      </c>
      <c r="L34" s="212">
        <f t="shared" si="21"/>
        <v>10096063</v>
      </c>
      <c r="M34" s="212">
        <f t="shared" si="1"/>
        <v>10930704</v>
      </c>
    </row>
    <row r="35" spans="1:13" outlineLevel="2" x14ac:dyDescent="0.2">
      <c r="A35" s="62" t="s">
        <v>140</v>
      </c>
      <c r="B35" s="76" t="s">
        <v>806</v>
      </c>
      <c r="C35" s="64" t="s">
        <v>807</v>
      </c>
      <c r="D35" s="212"/>
      <c r="E35" s="212"/>
      <c r="F35" s="212"/>
      <c r="G35" s="212"/>
      <c r="H35" s="212"/>
      <c r="I35" s="212"/>
      <c r="J35" s="212"/>
      <c r="K35" s="212"/>
      <c r="L35" s="212">
        <f t="shared" si="21"/>
        <v>0</v>
      </c>
      <c r="M35" s="212">
        <f t="shared" si="1"/>
        <v>0</v>
      </c>
    </row>
    <row r="36" spans="1:13" s="71" customFormat="1" outlineLevel="1" x14ac:dyDescent="0.2">
      <c r="A36" s="70" t="s">
        <v>808</v>
      </c>
      <c r="B36" s="77" t="s">
        <v>809</v>
      </c>
      <c r="C36" s="35" t="s">
        <v>810</v>
      </c>
      <c r="D36" s="217">
        <f>SUM(D33:D35)</f>
        <v>4937402</v>
      </c>
      <c r="E36" s="217">
        <f>SUM(E33:E35)</f>
        <v>4937402</v>
      </c>
      <c r="F36" s="217">
        <f>SUM(F33:F35)</f>
        <v>3250000</v>
      </c>
      <c r="G36" s="217">
        <f>SUM(G33:G35)</f>
        <v>3054919</v>
      </c>
      <c r="H36" s="217">
        <f t="shared" ref="H36:J36" si="22">SUM(H33:H35)</f>
        <v>3200000</v>
      </c>
      <c r="I36" s="217">
        <f t="shared" ref="I36" si="23">SUM(I33:I35)</f>
        <v>3475000</v>
      </c>
      <c r="J36" s="217">
        <f t="shared" si="22"/>
        <v>787401</v>
      </c>
      <c r="K36" s="217">
        <f t="shared" ref="K36" si="24">SUM(K33:K35)</f>
        <v>2085851</v>
      </c>
      <c r="L36" s="212">
        <f t="shared" si="21"/>
        <v>12174803</v>
      </c>
      <c r="M36" s="212">
        <f t="shared" si="1"/>
        <v>13553172</v>
      </c>
    </row>
    <row r="37" spans="1:13" outlineLevel="2" x14ac:dyDescent="0.2">
      <c r="A37" s="62" t="s">
        <v>144</v>
      </c>
      <c r="B37" s="76" t="s">
        <v>811</v>
      </c>
      <c r="C37" s="64" t="s">
        <v>812</v>
      </c>
      <c r="D37" s="212">
        <v>7206298</v>
      </c>
      <c r="E37" s="212">
        <v>7106298</v>
      </c>
      <c r="F37" s="212">
        <v>4500000</v>
      </c>
      <c r="G37" s="212">
        <v>4648480</v>
      </c>
      <c r="H37" s="212">
        <v>250000</v>
      </c>
      <c r="I37" s="212">
        <v>395000</v>
      </c>
      <c r="J37" s="212">
        <v>600000</v>
      </c>
      <c r="K37" s="212">
        <v>398550</v>
      </c>
      <c r="L37" s="212">
        <f t="shared" si="21"/>
        <v>12556298</v>
      </c>
      <c r="M37" s="212">
        <f t="shared" si="1"/>
        <v>12548328</v>
      </c>
    </row>
    <row r="38" spans="1:13" outlineLevel="2" x14ac:dyDescent="0.2">
      <c r="A38" s="62" t="s">
        <v>146</v>
      </c>
      <c r="B38" s="76" t="s">
        <v>813</v>
      </c>
      <c r="C38" s="64" t="s">
        <v>814</v>
      </c>
      <c r="D38" s="212">
        <v>250000</v>
      </c>
      <c r="E38" s="212">
        <v>350000</v>
      </c>
      <c r="F38" s="212">
        <v>1900000</v>
      </c>
      <c r="G38" s="212">
        <v>690126</v>
      </c>
      <c r="H38" s="212">
        <v>85000</v>
      </c>
      <c r="I38" s="212">
        <v>400000</v>
      </c>
      <c r="J38" s="212">
        <v>393700</v>
      </c>
      <c r="K38" s="212">
        <v>396700</v>
      </c>
      <c r="L38" s="212">
        <f t="shared" si="21"/>
        <v>2628700</v>
      </c>
      <c r="M38" s="212">
        <f t="shared" si="1"/>
        <v>1836826</v>
      </c>
    </row>
    <row r="39" spans="1:13" s="71" customFormat="1" outlineLevel="1" x14ac:dyDescent="0.2">
      <c r="A39" s="70" t="s">
        <v>148</v>
      </c>
      <c r="B39" s="77" t="s">
        <v>815</v>
      </c>
      <c r="C39" s="35" t="s">
        <v>816</v>
      </c>
      <c r="D39" s="217">
        <f>SUM(D37:D38)</f>
        <v>7456298</v>
      </c>
      <c r="E39" s="217">
        <f>SUM(E37:E38)</f>
        <v>7456298</v>
      </c>
      <c r="F39" s="217">
        <f t="shared" ref="F39:G39" si="25">SUM(F37:F38)</f>
        <v>6400000</v>
      </c>
      <c r="G39" s="217">
        <f t="shared" si="25"/>
        <v>5338606</v>
      </c>
      <c r="H39" s="217">
        <f>SUM(H37:H38)</f>
        <v>335000</v>
      </c>
      <c r="I39" s="217">
        <f>SUM(I37:I38)</f>
        <v>795000</v>
      </c>
      <c r="J39" s="217">
        <f>SUM(J37:J38)</f>
        <v>993700</v>
      </c>
      <c r="K39" s="217">
        <f>SUM(K37:K38)</f>
        <v>795250</v>
      </c>
      <c r="L39" s="212">
        <f t="shared" si="21"/>
        <v>15184998</v>
      </c>
      <c r="M39" s="212">
        <f t="shared" si="1"/>
        <v>14385154</v>
      </c>
    </row>
    <row r="40" spans="1:13" outlineLevel="2" x14ac:dyDescent="0.2">
      <c r="A40" s="62" t="s">
        <v>150</v>
      </c>
      <c r="B40" s="76" t="s">
        <v>817</v>
      </c>
      <c r="C40" s="64" t="s">
        <v>818</v>
      </c>
      <c r="D40" s="212">
        <v>14920000</v>
      </c>
      <c r="E40" s="212">
        <v>14920000</v>
      </c>
      <c r="F40" s="212">
        <v>5000000</v>
      </c>
      <c r="G40" s="212">
        <v>3992290</v>
      </c>
      <c r="H40" s="212">
        <v>8000000</v>
      </c>
      <c r="I40" s="212">
        <v>7342659</v>
      </c>
      <c r="J40" s="212">
        <v>4500000</v>
      </c>
      <c r="K40" s="212">
        <v>3630296</v>
      </c>
      <c r="L40" s="212">
        <f t="shared" si="21"/>
        <v>32420000</v>
      </c>
      <c r="M40" s="212">
        <f t="shared" si="1"/>
        <v>29885245</v>
      </c>
    </row>
    <row r="41" spans="1:13" outlineLevel="2" x14ac:dyDescent="0.2">
      <c r="A41" s="62" t="s">
        <v>152</v>
      </c>
      <c r="B41" s="76" t="s">
        <v>819</v>
      </c>
      <c r="C41" s="64" t="s">
        <v>820</v>
      </c>
      <c r="D41" s="212">
        <v>26120957</v>
      </c>
      <c r="E41" s="212">
        <v>26760957</v>
      </c>
      <c r="F41" s="212"/>
      <c r="G41" s="212"/>
      <c r="H41" s="212">
        <v>20876209</v>
      </c>
      <c r="I41" s="212">
        <v>23876436</v>
      </c>
      <c r="J41" s="212"/>
      <c r="K41" s="212"/>
      <c r="L41" s="212">
        <f t="shared" si="21"/>
        <v>46997166</v>
      </c>
      <c r="M41" s="212">
        <f t="shared" si="1"/>
        <v>50637393</v>
      </c>
    </row>
    <row r="42" spans="1:13" outlineLevel="2" x14ac:dyDescent="0.2">
      <c r="A42" s="62" t="s">
        <v>157</v>
      </c>
      <c r="B42" s="76" t="s">
        <v>821</v>
      </c>
      <c r="C42" s="64" t="s">
        <v>822</v>
      </c>
      <c r="D42" s="212">
        <v>150000</v>
      </c>
      <c r="E42" s="212">
        <v>958400</v>
      </c>
      <c r="F42" s="212">
        <v>1200000</v>
      </c>
      <c r="G42" s="212">
        <v>1334383</v>
      </c>
      <c r="H42" s="212">
        <v>0</v>
      </c>
      <c r="I42" s="212">
        <v>10000</v>
      </c>
      <c r="J42" s="212">
        <v>3464567</v>
      </c>
      <c r="K42" s="212">
        <v>1460567</v>
      </c>
      <c r="L42" s="212">
        <f t="shared" si="21"/>
        <v>4814567</v>
      </c>
      <c r="M42" s="212">
        <f t="shared" si="1"/>
        <v>3763350</v>
      </c>
    </row>
    <row r="43" spans="1:13" s="80" customFormat="1" ht="38.25" outlineLevel="2" x14ac:dyDescent="0.2">
      <c r="A43" s="66" t="s">
        <v>159</v>
      </c>
      <c r="B43" s="78" t="s">
        <v>823</v>
      </c>
      <c r="C43" s="79" t="s">
        <v>824</v>
      </c>
      <c r="D43" s="214"/>
      <c r="E43" s="214"/>
      <c r="F43" s="214"/>
      <c r="G43" s="214"/>
      <c r="H43" s="214"/>
      <c r="I43" s="214"/>
      <c r="J43" s="214"/>
      <c r="K43" s="214"/>
      <c r="L43" s="215"/>
      <c r="M43" s="212">
        <f t="shared" si="1"/>
        <v>0</v>
      </c>
    </row>
    <row r="44" spans="1:13" outlineLevel="2" x14ac:dyDescent="0.2">
      <c r="A44" s="62" t="s">
        <v>161</v>
      </c>
      <c r="B44" s="76" t="s">
        <v>825</v>
      </c>
      <c r="C44" s="64" t="s">
        <v>826</v>
      </c>
      <c r="D44" s="212">
        <v>7474409</v>
      </c>
      <c r="E44" s="212">
        <v>16076652</v>
      </c>
      <c r="F44" s="212">
        <v>840000</v>
      </c>
      <c r="G44" s="212">
        <v>1106798</v>
      </c>
      <c r="H44" s="212">
        <v>300000</v>
      </c>
      <c r="I44" s="212">
        <v>210000</v>
      </c>
      <c r="J44" s="212">
        <v>275591</v>
      </c>
      <c r="K44" s="212">
        <v>568491</v>
      </c>
      <c r="L44" s="212">
        <f t="shared" ref="L44:L49" si="26">SUM(D44,F44,H44,J44)</f>
        <v>8890000</v>
      </c>
      <c r="M44" s="212">
        <f t="shared" si="1"/>
        <v>17961941</v>
      </c>
    </row>
    <row r="45" spans="1:13" outlineLevel="2" x14ac:dyDescent="0.2">
      <c r="A45" s="62" t="s">
        <v>163</v>
      </c>
      <c r="B45" s="76" t="s">
        <v>827</v>
      </c>
      <c r="C45" s="64" t="s">
        <v>828</v>
      </c>
      <c r="D45" s="212">
        <v>1600000</v>
      </c>
      <c r="E45" s="212">
        <v>1600000</v>
      </c>
      <c r="F45" s="212">
        <v>700000</v>
      </c>
      <c r="G45" s="212">
        <v>1010800</v>
      </c>
      <c r="H45" s="212"/>
      <c r="I45" s="212">
        <v>7500</v>
      </c>
      <c r="J45" s="212"/>
      <c r="K45" s="212"/>
      <c r="L45" s="212">
        <f t="shared" si="26"/>
        <v>2300000</v>
      </c>
      <c r="M45" s="212">
        <f t="shared" si="1"/>
        <v>2618300</v>
      </c>
    </row>
    <row r="46" spans="1:13" s="69" customFormat="1" outlineLevel="2" x14ac:dyDescent="0.2">
      <c r="A46" s="66" t="s">
        <v>165</v>
      </c>
      <c r="B46" s="78" t="s">
        <v>829</v>
      </c>
      <c r="C46" s="68" t="s">
        <v>830</v>
      </c>
      <c r="D46" s="214"/>
      <c r="E46" s="214"/>
      <c r="F46" s="214"/>
      <c r="G46" s="214"/>
      <c r="H46" s="214"/>
      <c r="I46" s="214"/>
      <c r="J46" s="214"/>
      <c r="K46" s="214"/>
      <c r="L46" s="215">
        <f t="shared" si="26"/>
        <v>0</v>
      </c>
      <c r="M46" s="212">
        <f t="shared" si="1"/>
        <v>0</v>
      </c>
    </row>
    <row r="47" spans="1:13" outlineLevel="2" x14ac:dyDescent="0.2">
      <c r="A47" s="62" t="s">
        <v>831</v>
      </c>
      <c r="B47" s="76" t="s">
        <v>832</v>
      </c>
      <c r="C47" s="64" t="s">
        <v>833</v>
      </c>
      <c r="D47" s="212">
        <v>31429922</v>
      </c>
      <c r="E47" s="212">
        <v>34229922</v>
      </c>
      <c r="F47" s="212">
        <v>5000000</v>
      </c>
      <c r="G47" s="212">
        <v>4219493</v>
      </c>
      <c r="H47" s="212">
        <v>600000</v>
      </c>
      <c r="I47" s="212">
        <v>600000</v>
      </c>
      <c r="J47" s="212">
        <v>118110</v>
      </c>
      <c r="K47" s="212">
        <v>118110</v>
      </c>
      <c r="L47" s="212">
        <f t="shared" si="26"/>
        <v>37148032</v>
      </c>
      <c r="M47" s="212">
        <f t="shared" si="1"/>
        <v>39167525</v>
      </c>
    </row>
    <row r="48" spans="1:13" outlineLevel="2" x14ac:dyDescent="0.2">
      <c r="A48" s="62" t="s">
        <v>169</v>
      </c>
      <c r="B48" s="76" t="s">
        <v>834</v>
      </c>
      <c r="C48" s="64" t="s">
        <v>835</v>
      </c>
      <c r="D48" s="212">
        <v>71669101</v>
      </c>
      <c r="E48" s="212">
        <v>66993282</v>
      </c>
      <c r="F48" s="212">
        <v>6000000</v>
      </c>
      <c r="G48" s="212">
        <v>5001892</v>
      </c>
      <c r="H48" s="212">
        <v>1455800</v>
      </c>
      <c r="I48" s="212">
        <v>1412066</v>
      </c>
      <c r="J48" s="212">
        <v>34519686</v>
      </c>
      <c r="K48" s="212">
        <v>37605786</v>
      </c>
      <c r="L48" s="212">
        <f t="shared" si="26"/>
        <v>113644587</v>
      </c>
      <c r="M48" s="212">
        <f t="shared" si="1"/>
        <v>111013026</v>
      </c>
    </row>
    <row r="49" spans="1:13" s="71" customFormat="1" ht="25.5" outlineLevel="1" x14ac:dyDescent="0.2">
      <c r="A49" s="70">
        <v>45</v>
      </c>
      <c r="B49" s="77" t="s">
        <v>836</v>
      </c>
      <c r="C49" s="35" t="s">
        <v>837</v>
      </c>
      <c r="D49" s="217">
        <f>SUM(D40+D41+D42+D44+D45+D47+D48)</f>
        <v>153364389</v>
      </c>
      <c r="E49" s="217">
        <f>SUM(E40+E41+E42+E44+E45+E47+E48)</f>
        <v>161539213</v>
      </c>
      <c r="F49" s="217">
        <f>SUM(F40:F48)</f>
        <v>18740000</v>
      </c>
      <c r="G49" s="217">
        <f>SUM(G40:G48)</f>
        <v>16665656</v>
      </c>
      <c r="H49" s="217">
        <f>SUM(H40+H41+H42+H44+H45+H47+H48)</f>
        <v>31232009</v>
      </c>
      <c r="I49" s="217">
        <f>SUM(I40+I41+I42+I44+I45+I47+I48)</f>
        <v>33458661</v>
      </c>
      <c r="J49" s="217">
        <f t="shared" ref="J49" si="27">SUM(J40+J41+J42+J44+J45+J47+J48)</f>
        <v>42877954</v>
      </c>
      <c r="K49" s="217">
        <f t="shared" ref="K49" si="28">SUM(K40+K41+K42+K44+K45+K47+K48)</f>
        <v>43383250</v>
      </c>
      <c r="L49" s="212">
        <f t="shared" si="26"/>
        <v>246214352</v>
      </c>
      <c r="M49" s="212">
        <f t="shared" si="1"/>
        <v>255046780</v>
      </c>
    </row>
    <row r="50" spans="1:13" outlineLevel="2" x14ac:dyDescent="0.2">
      <c r="A50" s="62">
        <v>46</v>
      </c>
      <c r="B50" s="76" t="s">
        <v>838</v>
      </c>
      <c r="C50" s="64" t="s">
        <v>839</v>
      </c>
      <c r="D50" s="212">
        <v>900000</v>
      </c>
      <c r="E50" s="212">
        <v>900000</v>
      </c>
      <c r="F50" s="212">
        <v>1700000</v>
      </c>
      <c r="G50" s="212">
        <v>1700000</v>
      </c>
      <c r="H50" s="212">
        <v>20000</v>
      </c>
      <c r="I50" s="212">
        <v>20000</v>
      </c>
      <c r="J50" s="212">
        <v>120000</v>
      </c>
      <c r="K50" s="212">
        <v>120000</v>
      </c>
      <c r="L50" s="212"/>
      <c r="M50" s="212">
        <f t="shared" si="1"/>
        <v>2740000</v>
      </c>
    </row>
    <row r="51" spans="1:13" outlineLevel="2" x14ac:dyDescent="0.2">
      <c r="A51" s="62">
        <v>47</v>
      </c>
      <c r="B51" s="76" t="s">
        <v>840</v>
      </c>
      <c r="C51" s="64" t="s">
        <v>841</v>
      </c>
      <c r="D51" s="212">
        <v>11381142</v>
      </c>
      <c r="E51" s="212">
        <v>11381142</v>
      </c>
      <c r="F51" s="212"/>
      <c r="G51" s="212"/>
      <c r="H51" s="212"/>
      <c r="I51" s="212"/>
      <c r="J51" s="212">
        <v>551181</v>
      </c>
      <c r="K51" s="212">
        <v>851181</v>
      </c>
      <c r="L51" s="212"/>
      <c r="M51" s="212">
        <f t="shared" si="1"/>
        <v>12232323</v>
      </c>
    </row>
    <row r="52" spans="1:13" s="71" customFormat="1" ht="25.5" outlineLevel="1" x14ac:dyDescent="0.2">
      <c r="A52" s="70">
        <v>48</v>
      </c>
      <c r="B52" s="77" t="s">
        <v>842</v>
      </c>
      <c r="C52" s="35" t="s">
        <v>843</v>
      </c>
      <c r="D52" s="217">
        <f>SUM(D50:D51)</f>
        <v>12281142</v>
      </c>
      <c r="E52" s="217">
        <f>SUM(E50:E51)</f>
        <v>12281142</v>
      </c>
      <c r="F52" s="217">
        <f>SUM(F50:F51)</f>
        <v>1700000</v>
      </c>
      <c r="G52" s="217">
        <f>SUM(G50:G51)</f>
        <v>1700000</v>
      </c>
      <c r="H52" s="217">
        <f t="shared" ref="H52:J52" si="29">SUM(H50:H51)</f>
        <v>20000</v>
      </c>
      <c r="I52" s="217">
        <f t="shared" ref="I52" si="30">SUM(I50:I51)</f>
        <v>20000</v>
      </c>
      <c r="J52" s="217">
        <f t="shared" si="29"/>
        <v>671181</v>
      </c>
      <c r="K52" s="217">
        <f t="shared" ref="K52" si="31">SUM(K50:K51)</f>
        <v>971181</v>
      </c>
      <c r="L52" s="212">
        <f t="shared" ref="L52:L64" si="32">SUM(D52,F52,H52,J52)</f>
        <v>14672323</v>
      </c>
      <c r="M52" s="212">
        <f t="shared" si="1"/>
        <v>14972323</v>
      </c>
    </row>
    <row r="53" spans="1:13" ht="25.5" outlineLevel="2" x14ac:dyDescent="0.2">
      <c r="A53" s="62">
        <v>49</v>
      </c>
      <c r="B53" s="81" t="s">
        <v>844</v>
      </c>
      <c r="C53" s="64" t="s">
        <v>845</v>
      </c>
      <c r="D53" s="212">
        <v>51175592</v>
      </c>
      <c r="E53" s="212">
        <v>53268123</v>
      </c>
      <c r="F53" s="212">
        <v>8394300</v>
      </c>
      <c r="G53" s="212">
        <v>5548012</v>
      </c>
      <c r="H53" s="212">
        <v>10755713</v>
      </c>
      <c r="I53" s="212">
        <v>9916661</v>
      </c>
      <c r="J53" s="212">
        <v>12239164</v>
      </c>
      <c r="K53" s="212">
        <v>8476164</v>
      </c>
      <c r="L53" s="212">
        <f t="shared" si="32"/>
        <v>82564769</v>
      </c>
      <c r="M53" s="212">
        <f t="shared" si="1"/>
        <v>77208960</v>
      </c>
    </row>
    <row r="54" spans="1:13" outlineLevel="2" x14ac:dyDescent="0.2">
      <c r="A54" s="62">
        <v>50</v>
      </c>
      <c r="B54" s="81" t="s">
        <v>846</v>
      </c>
      <c r="C54" s="64" t="s">
        <v>847</v>
      </c>
      <c r="D54" s="212">
        <v>5270924</v>
      </c>
      <c r="E54" s="212">
        <v>25649569</v>
      </c>
      <c r="F54" s="212"/>
      <c r="G54" s="212">
        <v>190000</v>
      </c>
      <c r="H54" s="212"/>
      <c r="I54" s="212"/>
      <c r="J54" s="212"/>
      <c r="K54" s="212"/>
      <c r="L54" s="212">
        <f t="shared" si="32"/>
        <v>5270924</v>
      </c>
      <c r="M54" s="212">
        <f t="shared" si="1"/>
        <v>25839569</v>
      </c>
    </row>
    <row r="55" spans="1:13" s="73" customFormat="1" outlineLevel="2" x14ac:dyDescent="0.2">
      <c r="A55" s="70">
        <v>51</v>
      </c>
      <c r="B55" s="82" t="s">
        <v>848</v>
      </c>
      <c r="C55" s="72" t="s">
        <v>849</v>
      </c>
      <c r="D55" s="212">
        <f>SUM(D56:D57)</f>
        <v>100000</v>
      </c>
      <c r="E55" s="212">
        <f>SUM(E56:E57)</f>
        <v>100000</v>
      </c>
      <c r="F55" s="212"/>
      <c r="G55" s="212"/>
      <c r="H55" s="212"/>
      <c r="I55" s="212"/>
      <c r="J55" s="212"/>
      <c r="K55" s="212"/>
      <c r="L55" s="212">
        <f t="shared" si="32"/>
        <v>100000</v>
      </c>
      <c r="M55" s="212">
        <f t="shared" si="1"/>
        <v>100000</v>
      </c>
    </row>
    <row r="56" spans="1:13" s="69" customFormat="1" outlineLevel="2" x14ac:dyDescent="0.2">
      <c r="A56" s="66">
        <v>52</v>
      </c>
      <c r="B56" s="83" t="s">
        <v>829</v>
      </c>
      <c r="C56" s="68" t="s">
        <v>850</v>
      </c>
      <c r="D56" s="214">
        <v>100000</v>
      </c>
      <c r="E56" s="214">
        <v>100000</v>
      </c>
      <c r="F56" s="214"/>
      <c r="G56" s="214"/>
      <c r="H56" s="214"/>
      <c r="I56" s="214"/>
      <c r="J56" s="214"/>
      <c r="K56" s="214"/>
      <c r="L56" s="215">
        <f t="shared" si="32"/>
        <v>100000</v>
      </c>
      <c r="M56" s="212">
        <f t="shared" si="1"/>
        <v>100000</v>
      </c>
    </row>
    <row r="57" spans="1:13" s="69" customFormat="1" outlineLevel="2" x14ac:dyDescent="0.2">
      <c r="A57" s="66">
        <v>53</v>
      </c>
      <c r="B57" s="83" t="s">
        <v>851</v>
      </c>
      <c r="C57" s="68" t="s">
        <v>850</v>
      </c>
      <c r="D57" s="214"/>
      <c r="E57" s="214"/>
      <c r="F57" s="214"/>
      <c r="G57" s="214"/>
      <c r="H57" s="214"/>
      <c r="I57" s="214"/>
      <c r="J57" s="214"/>
      <c r="K57" s="214"/>
      <c r="L57" s="215">
        <f t="shared" si="32"/>
        <v>0</v>
      </c>
      <c r="M57" s="212">
        <f t="shared" si="1"/>
        <v>0</v>
      </c>
    </row>
    <row r="58" spans="1:13" s="73" customFormat="1" ht="25.5" outlineLevel="2" x14ac:dyDescent="0.2">
      <c r="A58" s="70">
        <v>54</v>
      </c>
      <c r="B58" s="82" t="s">
        <v>852</v>
      </c>
      <c r="C58" s="72" t="s">
        <v>853</v>
      </c>
      <c r="D58" s="212">
        <v>0</v>
      </c>
      <c r="E58" s="212">
        <v>0</v>
      </c>
      <c r="F58" s="212"/>
      <c r="G58" s="212"/>
      <c r="H58" s="212"/>
      <c r="I58" s="212"/>
      <c r="J58" s="212"/>
      <c r="K58" s="212"/>
      <c r="L58" s="212">
        <f t="shared" si="32"/>
        <v>0</v>
      </c>
      <c r="M58" s="212">
        <f t="shared" si="1"/>
        <v>0</v>
      </c>
    </row>
    <row r="59" spans="1:13" s="69" customFormat="1" ht="25.5" outlineLevel="2" x14ac:dyDescent="0.2">
      <c r="A59" s="66">
        <v>55</v>
      </c>
      <c r="B59" s="83" t="s">
        <v>854</v>
      </c>
      <c r="C59" s="68" t="s">
        <v>855</v>
      </c>
      <c r="D59" s="214"/>
      <c r="E59" s="214"/>
      <c r="F59" s="214"/>
      <c r="G59" s="214"/>
      <c r="H59" s="214"/>
      <c r="I59" s="214"/>
      <c r="J59" s="214"/>
      <c r="K59" s="214"/>
      <c r="L59" s="215">
        <f t="shared" si="32"/>
        <v>0</v>
      </c>
      <c r="M59" s="212">
        <f t="shared" si="1"/>
        <v>0</v>
      </c>
    </row>
    <row r="60" spans="1:13" s="69" customFormat="1" ht="25.5" outlineLevel="2" x14ac:dyDescent="0.2">
      <c r="A60" s="66">
        <v>56</v>
      </c>
      <c r="B60" s="83" t="s">
        <v>856</v>
      </c>
      <c r="C60" s="68" t="s">
        <v>857</v>
      </c>
      <c r="D60" s="214"/>
      <c r="E60" s="214"/>
      <c r="F60" s="214"/>
      <c r="G60" s="214"/>
      <c r="H60" s="214"/>
      <c r="I60" s="214"/>
      <c r="J60" s="214"/>
      <c r="K60" s="214"/>
      <c r="L60" s="215">
        <f t="shared" si="32"/>
        <v>0</v>
      </c>
      <c r="M60" s="212">
        <f t="shared" si="1"/>
        <v>0</v>
      </c>
    </row>
    <row r="61" spans="1:13" s="69" customFormat="1" ht="25.5" outlineLevel="2" x14ac:dyDescent="0.2">
      <c r="A61" s="66">
        <v>57</v>
      </c>
      <c r="B61" s="83" t="s">
        <v>858</v>
      </c>
      <c r="C61" s="68" t="s">
        <v>859</v>
      </c>
      <c r="D61" s="214"/>
      <c r="E61" s="214"/>
      <c r="F61" s="214"/>
      <c r="G61" s="214"/>
      <c r="H61" s="214"/>
      <c r="I61" s="214"/>
      <c r="J61" s="214"/>
      <c r="K61" s="214"/>
      <c r="L61" s="215">
        <f t="shared" si="32"/>
        <v>0</v>
      </c>
      <c r="M61" s="212">
        <f t="shared" si="1"/>
        <v>0</v>
      </c>
    </row>
    <row r="62" spans="1:13" outlineLevel="2" x14ac:dyDescent="0.2">
      <c r="A62" s="62">
        <v>58</v>
      </c>
      <c r="B62" s="76" t="s">
        <v>860</v>
      </c>
      <c r="C62" s="64" t="s">
        <v>861</v>
      </c>
      <c r="D62" s="212">
        <v>8900000</v>
      </c>
      <c r="E62" s="212">
        <v>7900000</v>
      </c>
      <c r="F62" s="212">
        <v>1000000</v>
      </c>
      <c r="G62" s="212">
        <v>300000</v>
      </c>
      <c r="H62" s="212">
        <v>5048964</v>
      </c>
      <c r="I62" s="212">
        <v>3008964</v>
      </c>
      <c r="J62" s="212">
        <v>0</v>
      </c>
      <c r="K62" s="212">
        <v>225000</v>
      </c>
      <c r="L62" s="212">
        <f t="shared" si="32"/>
        <v>14948964</v>
      </c>
      <c r="M62" s="212">
        <f t="shared" si="1"/>
        <v>11433964</v>
      </c>
    </row>
    <row r="63" spans="1:13" s="71" customFormat="1" ht="25.5" outlineLevel="1" x14ac:dyDescent="0.2">
      <c r="A63" s="70">
        <v>59</v>
      </c>
      <c r="B63" s="77" t="s">
        <v>862</v>
      </c>
      <c r="C63" s="35" t="s">
        <v>863</v>
      </c>
      <c r="D63" s="217">
        <f>SUM(D53+D54+D55+D58+D62)</f>
        <v>65446516</v>
      </c>
      <c r="E63" s="217">
        <f>SUM(E53+E54+E55+E58+E62)</f>
        <v>86917692</v>
      </c>
      <c r="F63" s="217">
        <f>SUM(F53:F62)</f>
        <v>9394300</v>
      </c>
      <c r="G63" s="217">
        <f>SUM(G53:G62)</f>
        <v>6038012</v>
      </c>
      <c r="H63" s="217">
        <f>SUM(H53+H54+H55+H58+H62)</f>
        <v>15804677</v>
      </c>
      <c r="I63" s="217">
        <f>SUM(I53+I54+I55+I58+I62)</f>
        <v>12925625</v>
      </c>
      <c r="J63" s="217">
        <f>SUM(J53+J54+J55+J58+J62)</f>
        <v>12239164</v>
      </c>
      <c r="K63" s="217">
        <f>SUM(K53+K54+K55+K58+K62)</f>
        <v>8701164</v>
      </c>
      <c r="L63" s="212">
        <f t="shared" si="32"/>
        <v>102884657</v>
      </c>
      <c r="M63" s="212">
        <f t="shared" si="1"/>
        <v>114582493</v>
      </c>
    </row>
    <row r="64" spans="1:13" s="259" customFormat="1" x14ac:dyDescent="0.2">
      <c r="A64" s="255">
        <v>60</v>
      </c>
      <c r="B64" s="256" t="s">
        <v>864</v>
      </c>
      <c r="C64" s="256" t="s">
        <v>865</v>
      </c>
      <c r="D64" s="257">
        <f>SUM(D36+D39+D49+D52+D63)</f>
        <v>243485747</v>
      </c>
      <c r="E64" s="257">
        <f>SUM(E36+E39+E49+E52+E63)</f>
        <v>273131747</v>
      </c>
      <c r="F64" s="257">
        <f t="shared" ref="F64:J64" si="33">SUM(F36+F39+F49+F52+F63)</f>
        <v>39484300</v>
      </c>
      <c r="G64" s="257">
        <f t="shared" ref="G64" si="34">SUM(G36+G39+G49+G52+G63)</f>
        <v>32797193</v>
      </c>
      <c r="H64" s="257">
        <f t="shared" si="33"/>
        <v>50591686</v>
      </c>
      <c r="I64" s="257">
        <f t="shared" ref="I64" si="35">SUM(I36+I39+I49+I52+I63)</f>
        <v>50674286</v>
      </c>
      <c r="J64" s="257">
        <f t="shared" si="33"/>
        <v>57569400</v>
      </c>
      <c r="K64" s="257">
        <f t="shared" ref="K64" si="36">SUM(K36+K39+K49+K52+K63)</f>
        <v>55936696</v>
      </c>
      <c r="L64" s="257">
        <f t="shared" si="32"/>
        <v>391131133</v>
      </c>
      <c r="M64" s="258">
        <f t="shared" si="1"/>
        <v>412539922</v>
      </c>
    </row>
    <row r="65" spans="1:13" s="73" customFormat="1" x14ac:dyDescent="0.2">
      <c r="A65" s="70"/>
      <c r="B65" s="35"/>
      <c r="C65" s="72"/>
      <c r="D65" s="217"/>
      <c r="E65" s="217"/>
      <c r="F65" s="217"/>
      <c r="G65" s="217"/>
      <c r="H65" s="219"/>
      <c r="I65" s="219"/>
      <c r="J65" s="219"/>
      <c r="K65" s="219"/>
      <c r="L65" s="219"/>
      <c r="M65" s="212">
        <f t="shared" si="1"/>
        <v>0</v>
      </c>
    </row>
    <row r="66" spans="1:13" s="73" customFormat="1" outlineLevel="1" x14ac:dyDescent="0.2">
      <c r="A66" s="70">
        <v>61</v>
      </c>
      <c r="B66" s="84" t="s">
        <v>866</v>
      </c>
      <c r="C66" s="72" t="s">
        <v>867</v>
      </c>
      <c r="D66" s="223">
        <v>0</v>
      </c>
      <c r="E66" s="223">
        <v>0</v>
      </c>
      <c r="F66" s="223"/>
      <c r="G66" s="223"/>
      <c r="H66" s="223"/>
      <c r="I66" s="223"/>
      <c r="J66" s="223"/>
      <c r="K66" s="223"/>
      <c r="L66" s="212">
        <f t="shared" ref="L66:L79" si="37">SUM(D66,F66,H66,J66)</f>
        <v>0</v>
      </c>
      <c r="M66" s="212">
        <f t="shared" si="1"/>
        <v>0</v>
      </c>
    </row>
    <row r="67" spans="1:13" s="73" customFormat="1" outlineLevel="1" x14ac:dyDescent="0.2">
      <c r="A67" s="70">
        <v>62</v>
      </c>
      <c r="B67" s="84" t="s">
        <v>868</v>
      </c>
      <c r="C67" s="85" t="s">
        <v>869</v>
      </c>
      <c r="D67" s="212">
        <f>SUM(D68:D78)</f>
        <v>0</v>
      </c>
      <c r="E67" s="212">
        <f>SUM(E68:E78)</f>
        <v>1276500</v>
      </c>
      <c r="F67" s="212"/>
      <c r="G67" s="212"/>
      <c r="H67" s="212"/>
      <c r="I67" s="212"/>
      <c r="J67" s="212"/>
      <c r="K67" s="212"/>
      <c r="L67" s="212">
        <f t="shared" si="37"/>
        <v>0</v>
      </c>
      <c r="M67" s="212">
        <f t="shared" si="1"/>
        <v>1276500</v>
      </c>
    </row>
    <row r="68" spans="1:13" s="80" customFormat="1" outlineLevel="1" x14ac:dyDescent="0.2">
      <c r="A68" s="66">
        <v>63</v>
      </c>
      <c r="B68" s="86" t="s">
        <v>870</v>
      </c>
      <c r="C68" s="68" t="s">
        <v>871</v>
      </c>
      <c r="D68" s="224"/>
      <c r="E68" s="224"/>
      <c r="F68" s="224"/>
      <c r="G68" s="224"/>
      <c r="H68" s="224"/>
      <c r="I68" s="224"/>
      <c r="J68" s="224"/>
      <c r="K68" s="224"/>
      <c r="L68" s="215">
        <f t="shared" si="37"/>
        <v>0</v>
      </c>
      <c r="M68" s="212">
        <f t="shared" ref="M68:M131" si="38">SUM(E68,G68,I68,K68)</f>
        <v>0</v>
      </c>
    </row>
    <row r="69" spans="1:13" s="80" customFormat="1" outlineLevel="1" x14ac:dyDescent="0.2">
      <c r="A69" s="66">
        <v>64</v>
      </c>
      <c r="B69" s="86" t="s">
        <v>872</v>
      </c>
      <c r="C69" s="68" t="s">
        <v>873</v>
      </c>
      <c r="D69" s="224"/>
      <c r="E69" s="224"/>
      <c r="F69" s="224"/>
      <c r="G69" s="224"/>
      <c r="H69" s="224"/>
      <c r="I69" s="224"/>
      <c r="J69" s="224"/>
      <c r="K69" s="224"/>
      <c r="L69" s="215">
        <f t="shared" si="37"/>
        <v>0</v>
      </c>
      <c r="M69" s="212">
        <f t="shared" si="38"/>
        <v>0</v>
      </c>
    </row>
    <row r="70" spans="1:13" s="80" customFormat="1" outlineLevel="1" x14ac:dyDescent="0.2">
      <c r="A70" s="66">
        <v>65</v>
      </c>
      <c r="B70" s="86" t="s">
        <v>874</v>
      </c>
      <c r="C70" s="68" t="s">
        <v>875</v>
      </c>
      <c r="D70" s="224"/>
      <c r="E70" s="224"/>
      <c r="F70" s="224"/>
      <c r="G70" s="224"/>
      <c r="H70" s="224"/>
      <c r="I70" s="224"/>
      <c r="J70" s="224"/>
      <c r="K70" s="224"/>
      <c r="L70" s="215">
        <f t="shared" si="37"/>
        <v>0</v>
      </c>
      <c r="M70" s="212">
        <f t="shared" si="38"/>
        <v>0</v>
      </c>
    </row>
    <row r="71" spans="1:13" s="80" customFormat="1" outlineLevel="1" x14ac:dyDescent="0.2">
      <c r="A71" s="66">
        <v>66</v>
      </c>
      <c r="B71" s="86" t="s">
        <v>876</v>
      </c>
      <c r="C71" s="68" t="s">
        <v>877</v>
      </c>
      <c r="D71" s="224"/>
      <c r="E71" s="224"/>
      <c r="F71" s="224"/>
      <c r="G71" s="224"/>
      <c r="H71" s="224"/>
      <c r="I71" s="224"/>
      <c r="J71" s="224"/>
      <c r="K71" s="224"/>
      <c r="L71" s="215">
        <f t="shared" si="37"/>
        <v>0</v>
      </c>
      <c r="M71" s="212">
        <f t="shared" si="38"/>
        <v>0</v>
      </c>
    </row>
    <row r="72" spans="1:13" s="80" customFormat="1" ht="25.5" outlineLevel="1" x14ac:dyDescent="0.2">
      <c r="A72" s="66">
        <v>67</v>
      </c>
      <c r="B72" s="86" t="s">
        <v>878</v>
      </c>
      <c r="C72" s="68" t="s">
        <v>879</v>
      </c>
      <c r="D72" s="224"/>
      <c r="E72" s="224"/>
      <c r="F72" s="224"/>
      <c r="G72" s="224"/>
      <c r="H72" s="224"/>
      <c r="I72" s="224"/>
      <c r="J72" s="224"/>
      <c r="K72" s="224"/>
      <c r="L72" s="215">
        <f t="shared" si="37"/>
        <v>0</v>
      </c>
      <c r="M72" s="212">
        <f t="shared" si="38"/>
        <v>0</v>
      </c>
    </row>
    <row r="73" spans="1:13" s="80" customFormat="1" outlineLevel="1" x14ac:dyDescent="0.2">
      <c r="A73" s="66">
        <v>68</v>
      </c>
      <c r="B73" s="86" t="s">
        <v>880</v>
      </c>
      <c r="C73" s="68" t="s">
        <v>881</v>
      </c>
      <c r="D73" s="224"/>
      <c r="E73" s="224"/>
      <c r="F73" s="224"/>
      <c r="G73" s="224"/>
      <c r="H73" s="224"/>
      <c r="I73" s="224"/>
      <c r="J73" s="224"/>
      <c r="K73" s="224"/>
      <c r="L73" s="215">
        <f t="shared" si="37"/>
        <v>0</v>
      </c>
      <c r="M73" s="212">
        <f t="shared" si="38"/>
        <v>0</v>
      </c>
    </row>
    <row r="74" spans="1:13" s="80" customFormat="1" outlineLevel="1" x14ac:dyDescent="0.2">
      <c r="A74" s="66">
        <v>69</v>
      </c>
      <c r="B74" s="86" t="s">
        <v>882</v>
      </c>
      <c r="C74" s="68" t="s">
        <v>883</v>
      </c>
      <c r="D74" s="224"/>
      <c r="E74" s="224"/>
      <c r="F74" s="224"/>
      <c r="G74" s="224"/>
      <c r="H74" s="224"/>
      <c r="I74" s="224"/>
      <c r="J74" s="224"/>
      <c r="K74" s="224"/>
      <c r="L74" s="215">
        <f t="shared" si="37"/>
        <v>0</v>
      </c>
      <c r="M74" s="212">
        <f t="shared" si="38"/>
        <v>0</v>
      </c>
    </row>
    <row r="75" spans="1:13" s="80" customFormat="1" outlineLevel="1" x14ac:dyDescent="0.2">
      <c r="A75" s="66">
        <v>70</v>
      </c>
      <c r="B75" s="86" t="s">
        <v>884</v>
      </c>
      <c r="C75" s="68" t="s">
        <v>885</v>
      </c>
      <c r="D75" s="224"/>
      <c r="E75" s="224"/>
      <c r="F75" s="224"/>
      <c r="G75" s="224"/>
      <c r="H75" s="224"/>
      <c r="I75" s="224"/>
      <c r="J75" s="224"/>
      <c r="K75" s="224"/>
      <c r="L75" s="215">
        <f t="shared" si="37"/>
        <v>0</v>
      </c>
      <c r="M75" s="212">
        <f t="shared" si="38"/>
        <v>0</v>
      </c>
    </row>
    <row r="76" spans="1:13" s="80" customFormat="1" ht="38.25" outlineLevel="1" x14ac:dyDescent="0.2">
      <c r="A76" s="66">
        <v>71</v>
      </c>
      <c r="B76" s="86" t="s">
        <v>886</v>
      </c>
      <c r="C76" s="68" t="s">
        <v>887</v>
      </c>
      <c r="D76" s="224"/>
      <c r="E76" s="224"/>
      <c r="F76" s="224"/>
      <c r="G76" s="224"/>
      <c r="H76" s="224"/>
      <c r="I76" s="224"/>
      <c r="J76" s="224"/>
      <c r="K76" s="224"/>
      <c r="L76" s="215">
        <f t="shared" si="37"/>
        <v>0</v>
      </c>
      <c r="M76" s="212">
        <f t="shared" si="38"/>
        <v>0</v>
      </c>
    </row>
    <row r="77" spans="1:13" s="80" customFormat="1" outlineLevel="1" x14ac:dyDescent="0.2">
      <c r="A77" s="66">
        <v>72</v>
      </c>
      <c r="B77" s="86" t="s">
        <v>888</v>
      </c>
      <c r="C77" s="68" t="s">
        <v>889</v>
      </c>
      <c r="D77" s="224"/>
      <c r="E77" s="224"/>
      <c r="F77" s="224"/>
      <c r="G77" s="224"/>
      <c r="H77" s="224"/>
      <c r="I77" s="224"/>
      <c r="J77" s="224"/>
      <c r="K77" s="224"/>
      <c r="L77" s="215">
        <f t="shared" si="37"/>
        <v>0</v>
      </c>
      <c r="M77" s="212">
        <f t="shared" si="38"/>
        <v>0</v>
      </c>
    </row>
    <row r="78" spans="1:13" s="80" customFormat="1" ht="25.5" outlineLevel="1" x14ac:dyDescent="0.2">
      <c r="A78" s="66">
        <v>73</v>
      </c>
      <c r="B78" s="86" t="s">
        <v>890</v>
      </c>
      <c r="C78" s="68" t="s">
        <v>891</v>
      </c>
      <c r="D78" s="224"/>
      <c r="E78" s="224">
        <v>1276500</v>
      </c>
      <c r="F78" s="224"/>
      <c r="G78" s="224"/>
      <c r="H78" s="224"/>
      <c r="I78" s="224"/>
      <c r="J78" s="224"/>
      <c r="K78" s="224"/>
      <c r="L78" s="215">
        <f t="shared" si="37"/>
        <v>0</v>
      </c>
      <c r="M78" s="212">
        <f t="shared" si="38"/>
        <v>1276500</v>
      </c>
    </row>
    <row r="79" spans="1:13" s="73" customFormat="1" outlineLevel="1" x14ac:dyDescent="0.2">
      <c r="A79" s="70">
        <v>74</v>
      </c>
      <c r="B79" s="84" t="s">
        <v>892</v>
      </c>
      <c r="C79" s="72" t="s">
        <v>893</v>
      </c>
      <c r="D79" s="223">
        <f>SUM(D80:D80)</f>
        <v>0</v>
      </c>
      <c r="E79" s="223">
        <f>SUM(E80:E80)</f>
        <v>0</v>
      </c>
      <c r="F79" s="223"/>
      <c r="G79" s="223"/>
      <c r="H79" s="223"/>
      <c r="I79" s="223"/>
      <c r="J79" s="223"/>
      <c r="K79" s="223"/>
      <c r="L79" s="212">
        <f t="shared" si="37"/>
        <v>0</v>
      </c>
      <c r="M79" s="212">
        <f t="shared" si="38"/>
        <v>0</v>
      </c>
    </row>
    <row r="80" spans="1:13" s="69" customFormat="1" outlineLevel="1" x14ac:dyDescent="0.2">
      <c r="A80" s="66"/>
      <c r="B80" s="87" t="s">
        <v>1226</v>
      </c>
      <c r="C80" s="68"/>
      <c r="D80" s="225">
        <v>0</v>
      </c>
      <c r="E80" s="225">
        <v>0</v>
      </c>
      <c r="F80" s="226"/>
      <c r="G80" s="226"/>
      <c r="H80" s="226"/>
      <c r="I80" s="226"/>
      <c r="J80" s="226"/>
      <c r="K80" s="226"/>
      <c r="L80" s="215"/>
      <c r="M80" s="212">
        <f t="shared" si="38"/>
        <v>0</v>
      </c>
    </row>
    <row r="81" spans="1:13" s="73" customFormat="1" ht="25.5" outlineLevel="1" x14ac:dyDescent="0.2">
      <c r="A81" s="70">
        <v>75</v>
      </c>
      <c r="B81" s="84" t="s">
        <v>894</v>
      </c>
      <c r="C81" s="85" t="s">
        <v>895</v>
      </c>
      <c r="D81" s="212">
        <f>SUM(D82:D90)</f>
        <v>7584000</v>
      </c>
      <c r="E81" s="212">
        <f>SUM(E82:E90)</f>
        <v>0</v>
      </c>
      <c r="F81" s="212"/>
      <c r="G81" s="212"/>
      <c r="H81" s="212"/>
      <c r="I81" s="212"/>
      <c r="J81" s="212"/>
      <c r="K81" s="212"/>
      <c r="L81" s="212">
        <f t="shared" ref="L81:L112" si="39">SUM(D81,F81,H81,J81)</f>
        <v>7584000</v>
      </c>
      <c r="M81" s="212">
        <f t="shared" si="38"/>
        <v>0</v>
      </c>
    </row>
    <row r="82" spans="1:13" s="69" customFormat="1" ht="25.5" outlineLevel="1" x14ac:dyDescent="0.2">
      <c r="A82" s="66">
        <v>76</v>
      </c>
      <c r="B82" s="67" t="s">
        <v>896</v>
      </c>
      <c r="C82" s="68" t="s">
        <v>897</v>
      </c>
      <c r="D82" s="224"/>
      <c r="E82" s="224"/>
      <c r="F82" s="224"/>
      <c r="G82" s="224"/>
      <c r="H82" s="224"/>
      <c r="I82" s="224"/>
      <c r="J82" s="224"/>
      <c r="K82" s="224"/>
      <c r="L82" s="215">
        <f t="shared" si="39"/>
        <v>0</v>
      </c>
      <c r="M82" s="212">
        <f t="shared" si="38"/>
        <v>0</v>
      </c>
    </row>
    <row r="83" spans="1:13" s="69" customFormat="1" ht="25.5" outlineLevel="1" x14ac:dyDescent="0.2">
      <c r="A83" s="66">
        <v>77</v>
      </c>
      <c r="B83" s="86" t="s">
        <v>898</v>
      </c>
      <c r="C83" s="68" t="s">
        <v>899</v>
      </c>
      <c r="D83" s="224"/>
      <c r="E83" s="224"/>
      <c r="F83" s="224"/>
      <c r="G83" s="224"/>
      <c r="H83" s="224"/>
      <c r="I83" s="224"/>
      <c r="J83" s="224"/>
      <c r="K83" s="224"/>
      <c r="L83" s="215">
        <f t="shared" si="39"/>
        <v>0</v>
      </c>
      <c r="M83" s="212">
        <f t="shared" si="38"/>
        <v>0</v>
      </c>
    </row>
    <row r="84" spans="1:13" s="69" customFormat="1" outlineLevel="1" x14ac:dyDescent="0.2">
      <c r="A84" s="66">
        <v>78</v>
      </c>
      <c r="B84" s="86" t="s">
        <v>900</v>
      </c>
      <c r="C84" s="68" t="s">
        <v>901</v>
      </c>
      <c r="D84" s="224">
        <v>7584000</v>
      </c>
      <c r="E84" s="224">
        <v>0</v>
      </c>
      <c r="F84" s="224"/>
      <c r="G84" s="224"/>
      <c r="H84" s="224"/>
      <c r="I84" s="224"/>
      <c r="J84" s="224"/>
      <c r="K84" s="224"/>
      <c r="L84" s="215">
        <f t="shared" si="39"/>
        <v>7584000</v>
      </c>
      <c r="M84" s="212">
        <f t="shared" si="38"/>
        <v>0</v>
      </c>
    </row>
    <row r="85" spans="1:13" s="69" customFormat="1" ht="25.5" outlineLevel="1" x14ac:dyDescent="0.2">
      <c r="A85" s="66">
        <v>79</v>
      </c>
      <c r="B85" s="86" t="s">
        <v>902</v>
      </c>
      <c r="C85" s="68" t="s">
        <v>903</v>
      </c>
      <c r="D85" s="224"/>
      <c r="E85" s="224"/>
      <c r="F85" s="224"/>
      <c r="G85" s="224"/>
      <c r="H85" s="224"/>
      <c r="I85" s="224"/>
      <c r="J85" s="224"/>
      <c r="K85" s="224"/>
      <c r="L85" s="215">
        <f t="shared" si="39"/>
        <v>0</v>
      </c>
      <c r="M85" s="212">
        <f t="shared" si="38"/>
        <v>0</v>
      </c>
    </row>
    <row r="86" spans="1:13" s="69" customFormat="1" ht="25.5" outlineLevel="1" x14ac:dyDescent="0.2">
      <c r="A86" s="66">
        <v>80</v>
      </c>
      <c r="B86" s="86" t="s">
        <v>904</v>
      </c>
      <c r="C86" s="68" t="s">
        <v>905</v>
      </c>
      <c r="D86" s="224"/>
      <c r="E86" s="224"/>
      <c r="F86" s="224"/>
      <c r="G86" s="224"/>
      <c r="H86" s="224"/>
      <c r="I86" s="224"/>
      <c r="J86" s="224"/>
      <c r="K86" s="224"/>
      <c r="L86" s="215">
        <f t="shared" si="39"/>
        <v>0</v>
      </c>
      <c r="M86" s="212">
        <f t="shared" si="38"/>
        <v>0</v>
      </c>
    </row>
    <row r="87" spans="1:13" s="69" customFormat="1" ht="25.5" outlineLevel="1" x14ac:dyDescent="0.2">
      <c r="A87" s="66">
        <v>81</v>
      </c>
      <c r="B87" s="86" t="s">
        <v>906</v>
      </c>
      <c r="C87" s="68" t="s">
        <v>907</v>
      </c>
      <c r="D87" s="224"/>
      <c r="E87" s="224"/>
      <c r="F87" s="224"/>
      <c r="G87" s="224"/>
      <c r="H87" s="224"/>
      <c r="I87" s="224"/>
      <c r="J87" s="224"/>
      <c r="K87" s="224"/>
      <c r="L87" s="215">
        <f t="shared" si="39"/>
        <v>0</v>
      </c>
      <c r="M87" s="212">
        <f t="shared" si="38"/>
        <v>0</v>
      </c>
    </row>
    <row r="88" spans="1:13" s="69" customFormat="1" outlineLevel="1" x14ac:dyDescent="0.2">
      <c r="A88" s="66">
        <v>82</v>
      </c>
      <c r="B88" s="86" t="s">
        <v>908</v>
      </c>
      <c r="C88" s="68" t="s">
        <v>909</v>
      </c>
      <c r="D88" s="224"/>
      <c r="E88" s="224"/>
      <c r="F88" s="224"/>
      <c r="G88" s="224"/>
      <c r="H88" s="224"/>
      <c r="I88" s="224"/>
      <c r="J88" s="224"/>
      <c r="K88" s="224"/>
      <c r="L88" s="215">
        <f t="shared" si="39"/>
        <v>0</v>
      </c>
      <c r="M88" s="212">
        <f t="shared" si="38"/>
        <v>0</v>
      </c>
    </row>
    <row r="89" spans="1:13" s="88" customFormat="1" ht="25.5" outlineLevel="1" x14ac:dyDescent="0.2">
      <c r="A89" s="66">
        <v>83</v>
      </c>
      <c r="B89" s="86" t="s">
        <v>910</v>
      </c>
      <c r="C89" s="68" t="s">
        <v>911</v>
      </c>
      <c r="D89" s="224"/>
      <c r="E89" s="224"/>
      <c r="F89" s="224"/>
      <c r="G89" s="224"/>
      <c r="H89" s="224"/>
      <c r="I89" s="224"/>
      <c r="J89" s="224"/>
      <c r="K89" s="224"/>
      <c r="L89" s="215">
        <f t="shared" si="39"/>
        <v>0</v>
      </c>
      <c r="M89" s="212">
        <f t="shared" si="38"/>
        <v>0</v>
      </c>
    </row>
    <row r="90" spans="1:13" s="69" customFormat="1" ht="38.25" outlineLevel="1" x14ac:dyDescent="0.2">
      <c r="A90" s="66">
        <v>84</v>
      </c>
      <c r="B90" s="86" t="s">
        <v>912</v>
      </c>
      <c r="C90" s="68" t="s">
        <v>913</v>
      </c>
      <c r="D90" s="224"/>
      <c r="E90" s="224"/>
      <c r="F90" s="224"/>
      <c r="G90" s="224"/>
      <c r="H90" s="224"/>
      <c r="I90" s="224"/>
      <c r="J90" s="224"/>
      <c r="K90" s="224"/>
      <c r="L90" s="215">
        <f t="shared" si="39"/>
        <v>0</v>
      </c>
      <c r="M90" s="212">
        <f t="shared" si="38"/>
        <v>0</v>
      </c>
    </row>
    <row r="91" spans="1:13" s="89" customFormat="1" ht="25.5" outlineLevel="1" x14ac:dyDescent="0.2">
      <c r="A91" s="70">
        <v>85</v>
      </c>
      <c r="B91" s="84" t="s">
        <v>914</v>
      </c>
      <c r="C91" s="85" t="s">
        <v>915</v>
      </c>
      <c r="D91" s="212">
        <f>SUM(D92:D100)</f>
        <v>0</v>
      </c>
      <c r="E91" s="212">
        <f>SUM(E92:E100)</f>
        <v>0</v>
      </c>
      <c r="F91" s="212"/>
      <c r="G91" s="212"/>
      <c r="H91" s="212"/>
      <c r="I91" s="212"/>
      <c r="J91" s="212"/>
      <c r="K91" s="212"/>
      <c r="L91" s="212">
        <f t="shared" si="39"/>
        <v>0</v>
      </c>
      <c r="M91" s="212">
        <f t="shared" si="38"/>
        <v>0</v>
      </c>
    </row>
    <row r="92" spans="1:13" s="40" customFormat="1" ht="63.75" outlineLevel="1" x14ac:dyDescent="0.2">
      <c r="A92" s="66">
        <v>86</v>
      </c>
      <c r="B92" s="86" t="s">
        <v>916</v>
      </c>
      <c r="C92" s="68" t="s">
        <v>917</v>
      </c>
      <c r="D92" s="224"/>
      <c r="E92" s="224"/>
      <c r="F92" s="224"/>
      <c r="G92" s="224"/>
      <c r="H92" s="224"/>
      <c r="I92" s="224"/>
      <c r="J92" s="224"/>
      <c r="K92" s="224"/>
      <c r="L92" s="215">
        <f t="shared" si="39"/>
        <v>0</v>
      </c>
      <c r="M92" s="212">
        <f t="shared" si="38"/>
        <v>0</v>
      </c>
    </row>
    <row r="93" spans="1:13" s="69" customFormat="1" ht="25.5" outlineLevel="1" x14ac:dyDescent="0.2">
      <c r="A93" s="66">
        <v>87</v>
      </c>
      <c r="B93" s="86" t="s">
        <v>918</v>
      </c>
      <c r="C93" s="68" t="s">
        <v>919</v>
      </c>
      <c r="D93" s="224"/>
      <c r="E93" s="224"/>
      <c r="F93" s="224"/>
      <c r="G93" s="224"/>
      <c r="H93" s="224"/>
      <c r="I93" s="224"/>
      <c r="J93" s="224"/>
      <c r="K93" s="224"/>
      <c r="L93" s="215">
        <f t="shared" si="39"/>
        <v>0</v>
      </c>
      <c r="M93" s="212">
        <f t="shared" si="38"/>
        <v>0</v>
      </c>
    </row>
    <row r="94" spans="1:13" s="69" customFormat="1" ht="25.5" outlineLevel="1" x14ac:dyDescent="0.2">
      <c r="A94" s="66">
        <v>88</v>
      </c>
      <c r="B94" s="86" t="s">
        <v>920</v>
      </c>
      <c r="C94" s="68" t="s">
        <v>921</v>
      </c>
      <c r="D94" s="224"/>
      <c r="E94" s="224"/>
      <c r="F94" s="224"/>
      <c r="G94" s="224"/>
      <c r="H94" s="224"/>
      <c r="I94" s="224"/>
      <c r="J94" s="224"/>
      <c r="K94" s="224"/>
      <c r="L94" s="215">
        <f t="shared" si="39"/>
        <v>0</v>
      </c>
      <c r="M94" s="212">
        <f t="shared" si="38"/>
        <v>0</v>
      </c>
    </row>
    <row r="95" spans="1:13" s="69" customFormat="1" outlineLevel="1" x14ac:dyDescent="0.2">
      <c r="A95" s="66">
        <v>89</v>
      </c>
      <c r="B95" s="86" t="s">
        <v>922</v>
      </c>
      <c r="C95" s="68" t="s">
        <v>923</v>
      </c>
      <c r="D95" s="224"/>
      <c r="E95" s="224"/>
      <c r="F95" s="224"/>
      <c r="G95" s="224"/>
      <c r="H95" s="224"/>
      <c r="I95" s="224"/>
      <c r="J95" s="224"/>
      <c r="K95" s="224"/>
      <c r="L95" s="215">
        <f t="shared" si="39"/>
        <v>0</v>
      </c>
      <c r="M95" s="212">
        <f t="shared" si="38"/>
        <v>0</v>
      </c>
    </row>
    <row r="96" spans="1:13" s="69" customFormat="1" outlineLevel="1" x14ac:dyDescent="0.2">
      <c r="A96" s="66">
        <v>90</v>
      </c>
      <c r="B96" s="86" t="s">
        <v>924</v>
      </c>
      <c r="C96" s="68" t="s">
        <v>925</v>
      </c>
      <c r="D96" s="224"/>
      <c r="E96" s="224"/>
      <c r="F96" s="224"/>
      <c r="G96" s="224"/>
      <c r="H96" s="224"/>
      <c r="I96" s="224"/>
      <c r="J96" s="224"/>
      <c r="K96" s="224"/>
      <c r="L96" s="215">
        <f t="shared" si="39"/>
        <v>0</v>
      </c>
      <c r="M96" s="212">
        <f t="shared" si="38"/>
        <v>0</v>
      </c>
    </row>
    <row r="97" spans="1:13" s="69" customFormat="1" ht="25.5" outlineLevel="1" x14ac:dyDescent="0.2">
      <c r="A97" s="66">
        <v>91</v>
      </c>
      <c r="B97" s="86" t="s">
        <v>926</v>
      </c>
      <c r="C97" s="68" t="s">
        <v>927</v>
      </c>
      <c r="D97" s="224"/>
      <c r="E97" s="224"/>
      <c r="F97" s="224"/>
      <c r="G97" s="224"/>
      <c r="H97" s="224"/>
      <c r="I97" s="224"/>
      <c r="J97" s="224"/>
      <c r="K97" s="224"/>
      <c r="L97" s="215">
        <f t="shared" si="39"/>
        <v>0</v>
      </c>
      <c r="M97" s="212">
        <f t="shared" si="38"/>
        <v>0</v>
      </c>
    </row>
    <row r="98" spans="1:13" s="69" customFormat="1" outlineLevel="1" x14ac:dyDescent="0.2">
      <c r="A98" s="66">
        <v>92</v>
      </c>
      <c r="B98" s="86" t="s">
        <v>928</v>
      </c>
      <c r="C98" s="68" t="s">
        <v>929</v>
      </c>
      <c r="D98" s="224"/>
      <c r="E98" s="224"/>
      <c r="F98" s="224"/>
      <c r="G98" s="224"/>
      <c r="H98" s="224"/>
      <c r="I98" s="224"/>
      <c r="J98" s="224"/>
      <c r="K98" s="224"/>
      <c r="L98" s="215">
        <f t="shared" si="39"/>
        <v>0</v>
      </c>
      <c r="M98" s="212">
        <f t="shared" si="38"/>
        <v>0</v>
      </c>
    </row>
    <row r="99" spans="1:13" s="88" customFormat="1" ht="25.5" outlineLevel="1" x14ac:dyDescent="0.2">
      <c r="A99" s="66">
        <v>93</v>
      </c>
      <c r="B99" s="86" t="s">
        <v>930</v>
      </c>
      <c r="C99" s="68" t="s">
        <v>931</v>
      </c>
      <c r="D99" s="224"/>
      <c r="E99" s="224"/>
      <c r="F99" s="224"/>
      <c r="G99" s="224"/>
      <c r="H99" s="224"/>
      <c r="I99" s="224"/>
      <c r="J99" s="224"/>
      <c r="K99" s="224"/>
      <c r="L99" s="215">
        <f t="shared" si="39"/>
        <v>0</v>
      </c>
      <c r="M99" s="212">
        <f t="shared" si="38"/>
        <v>0</v>
      </c>
    </row>
    <row r="100" spans="1:13" s="69" customFormat="1" outlineLevel="1" x14ac:dyDescent="0.2">
      <c r="A100" s="66">
        <v>94</v>
      </c>
      <c r="B100" s="86" t="s">
        <v>932</v>
      </c>
      <c r="C100" s="68" t="s">
        <v>933</v>
      </c>
      <c r="D100" s="224"/>
      <c r="E100" s="224"/>
      <c r="F100" s="224"/>
      <c r="G100" s="224"/>
      <c r="H100" s="224"/>
      <c r="I100" s="224"/>
      <c r="J100" s="224"/>
      <c r="K100" s="224"/>
      <c r="L100" s="215">
        <f t="shared" si="39"/>
        <v>0</v>
      </c>
      <c r="M100" s="212">
        <f t="shared" si="38"/>
        <v>0</v>
      </c>
    </row>
    <row r="101" spans="1:13" s="73" customFormat="1" ht="25.5" outlineLevel="1" x14ac:dyDescent="0.2">
      <c r="A101" s="70">
        <v>95</v>
      </c>
      <c r="B101" s="90" t="s">
        <v>934</v>
      </c>
      <c r="C101" s="85" t="s">
        <v>935</v>
      </c>
      <c r="D101" s="212">
        <f>SUM(D102:D107)</f>
        <v>1440000</v>
      </c>
      <c r="E101" s="212">
        <f>SUM(E102:E107)</f>
        <v>0</v>
      </c>
      <c r="F101" s="212"/>
      <c r="G101" s="212"/>
      <c r="H101" s="212"/>
      <c r="I101" s="212"/>
      <c r="J101" s="212"/>
      <c r="K101" s="212"/>
      <c r="L101" s="212">
        <f t="shared" si="39"/>
        <v>1440000</v>
      </c>
      <c r="M101" s="212">
        <f t="shared" si="38"/>
        <v>0</v>
      </c>
    </row>
    <row r="102" spans="1:13" s="69" customFormat="1" ht="25.5" outlineLevel="1" x14ac:dyDescent="0.2">
      <c r="A102" s="66">
        <v>96</v>
      </c>
      <c r="B102" s="86" t="s">
        <v>936</v>
      </c>
      <c r="C102" s="68" t="s">
        <v>937</v>
      </c>
      <c r="D102" s="224">
        <v>1440000</v>
      </c>
      <c r="E102" s="224">
        <v>0</v>
      </c>
      <c r="F102" s="224"/>
      <c r="G102" s="224"/>
      <c r="H102" s="224"/>
      <c r="I102" s="224"/>
      <c r="J102" s="224"/>
      <c r="K102" s="224"/>
      <c r="L102" s="215">
        <f t="shared" si="39"/>
        <v>1440000</v>
      </c>
      <c r="M102" s="212">
        <f t="shared" si="38"/>
        <v>0</v>
      </c>
    </row>
    <row r="103" spans="1:13" s="69" customFormat="1" outlineLevel="1" x14ac:dyDescent="0.2">
      <c r="A103" s="66">
        <v>97</v>
      </c>
      <c r="B103" s="86" t="s">
        <v>938</v>
      </c>
      <c r="C103" s="68" t="s">
        <v>939</v>
      </c>
      <c r="D103" s="224"/>
      <c r="E103" s="224"/>
      <c r="F103" s="224"/>
      <c r="G103" s="224"/>
      <c r="H103" s="224"/>
      <c r="I103" s="224"/>
      <c r="J103" s="224"/>
      <c r="K103" s="224"/>
      <c r="L103" s="215">
        <f t="shared" si="39"/>
        <v>0</v>
      </c>
      <c r="M103" s="212">
        <f t="shared" si="38"/>
        <v>0</v>
      </c>
    </row>
    <row r="104" spans="1:13" s="69" customFormat="1" ht="25.5" outlineLevel="1" x14ac:dyDescent="0.2">
      <c r="A104" s="66">
        <v>98</v>
      </c>
      <c r="B104" s="86" t="s">
        <v>940</v>
      </c>
      <c r="C104" s="68" t="s">
        <v>941</v>
      </c>
      <c r="D104" s="224"/>
      <c r="E104" s="224"/>
      <c r="F104" s="224"/>
      <c r="G104" s="224"/>
      <c r="H104" s="224"/>
      <c r="I104" s="224"/>
      <c r="J104" s="224"/>
      <c r="K104" s="224"/>
      <c r="L104" s="215">
        <f t="shared" si="39"/>
        <v>0</v>
      </c>
      <c r="M104" s="212">
        <f t="shared" si="38"/>
        <v>0</v>
      </c>
    </row>
    <row r="105" spans="1:13" s="69" customFormat="1" ht="25.5" outlineLevel="1" x14ac:dyDescent="0.2">
      <c r="A105" s="66">
        <v>99</v>
      </c>
      <c r="B105" s="86" t="s">
        <v>942</v>
      </c>
      <c r="C105" s="68" t="s">
        <v>943</v>
      </c>
      <c r="D105" s="224"/>
      <c r="E105" s="224"/>
      <c r="F105" s="224"/>
      <c r="G105" s="224"/>
      <c r="H105" s="224"/>
      <c r="I105" s="224"/>
      <c r="J105" s="224"/>
      <c r="K105" s="224"/>
      <c r="L105" s="215">
        <f t="shared" si="39"/>
        <v>0</v>
      </c>
      <c r="M105" s="212">
        <f t="shared" si="38"/>
        <v>0</v>
      </c>
    </row>
    <row r="106" spans="1:13" s="69" customFormat="1" ht="25.5" outlineLevel="1" x14ac:dyDescent="0.2">
      <c r="A106" s="66">
        <v>100</v>
      </c>
      <c r="B106" s="86" t="s">
        <v>944</v>
      </c>
      <c r="C106" s="68" t="s">
        <v>945</v>
      </c>
      <c r="D106" s="224"/>
      <c r="E106" s="224"/>
      <c r="F106" s="224"/>
      <c r="G106" s="224"/>
      <c r="H106" s="224"/>
      <c r="I106" s="224"/>
      <c r="J106" s="224"/>
      <c r="K106" s="224"/>
      <c r="L106" s="215">
        <f t="shared" si="39"/>
        <v>0</v>
      </c>
      <c r="M106" s="212">
        <f t="shared" si="38"/>
        <v>0</v>
      </c>
    </row>
    <row r="107" spans="1:13" s="69" customFormat="1" ht="38.25" outlineLevel="1" x14ac:dyDescent="0.2">
      <c r="A107" s="66">
        <v>101</v>
      </c>
      <c r="B107" s="86" t="s">
        <v>946</v>
      </c>
      <c r="C107" s="68" t="s">
        <v>947</v>
      </c>
      <c r="D107" s="224"/>
      <c r="E107" s="224"/>
      <c r="F107" s="224"/>
      <c r="G107" s="224"/>
      <c r="H107" s="224"/>
      <c r="I107" s="224"/>
      <c r="J107" s="224"/>
      <c r="K107" s="224"/>
      <c r="L107" s="215">
        <f t="shared" si="39"/>
        <v>0</v>
      </c>
      <c r="M107" s="212">
        <f t="shared" si="38"/>
        <v>0</v>
      </c>
    </row>
    <row r="108" spans="1:13" s="73" customFormat="1" ht="25.5" outlineLevel="1" x14ac:dyDescent="0.2">
      <c r="A108" s="70">
        <v>102</v>
      </c>
      <c r="B108" s="90" t="s">
        <v>948</v>
      </c>
      <c r="C108" s="72" t="s">
        <v>949</v>
      </c>
      <c r="D108" s="220">
        <v>0</v>
      </c>
      <c r="E108" s="220">
        <v>0</v>
      </c>
      <c r="F108" s="220"/>
      <c r="G108" s="220"/>
      <c r="H108" s="220"/>
      <c r="I108" s="220"/>
      <c r="J108" s="220"/>
      <c r="K108" s="220"/>
      <c r="L108" s="212">
        <f t="shared" si="39"/>
        <v>0</v>
      </c>
      <c r="M108" s="212">
        <f t="shared" si="38"/>
        <v>0</v>
      </c>
    </row>
    <row r="109" spans="1:13" s="88" customFormat="1" outlineLevel="1" x14ac:dyDescent="0.2">
      <c r="A109" s="66">
        <v>103</v>
      </c>
      <c r="B109" s="86" t="s">
        <v>950</v>
      </c>
      <c r="C109" s="68" t="s">
        <v>951</v>
      </c>
      <c r="D109" s="224"/>
      <c r="E109" s="224"/>
      <c r="F109" s="224"/>
      <c r="G109" s="224"/>
      <c r="H109" s="224"/>
      <c r="I109" s="224"/>
      <c r="J109" s="224"/>
      <c r="K109" s="224"/>
      <c r="L109" s="215">
        <f t="shared" si="39"/>
        <v>0</v>
      </c>
      <c r="M109" s="212">
        <f t="shared" si="38"/>
        <v>0</v>
      </c>
    </row>
    <row r="110" spans="1:13" s="69" customFormat="1" outlineLevel="1" x14ac:dyDescent="0.2">
      <c r="A110" s="66">
        <v>104</v>
      </c>
      <c r="B110" s="86" t="s">
        <v>952</v>
      </c>
      <c r="C110" s="68" t="s">
        <v>953</v>
      </c>
      <c r="D110" s="224"/>
      <c r="E110" s="224"/>
      <c r="F110" s="224"/>
      <c r="G110" s="224"/>
      <c r="H110" s="224"/>
      <c r="I110" s="224"/>
      <c r="J110" s="224"/>
      <c r="K110" s="224"/>
      <c r="L110" s="215">
        <f t="shared" si="39"/>
        <v>0</v>
      </c>
      <c r="M110" s="212">
        <f t="shared" si="38"/>
        <v>0</v>
      </c>
    </row>
    <row r="111" spans="1:13" s="73" customFormat="1" ht="25.5" outlineLevel="1" x14ac:dyDescent="0.2">
      <c r="A111" s="70">
        <v>105</v>
      </c>
      <c r="B111" s="84" t="s">
        <v>954</v>
      </c>
      <c r="C111" s="85" t="s">
        <v>955</v>
      </c>
      <c r="D111" s="212">
        <f>SUM(D112:D136)</f>
        <v>3110000</v>
      </c>
      <c r="E111" s="212">
        <f>SUM(E112:E136)</f>
        <v>11249000</v>
      </c>
      <c r="F111" s="212"/>
      <c r="G111" s="212"/>
      <c r="H111" s="212"/>
      <c r="I111" s="212"/>
      <c r="J111" s="212"/>
      <c r="K111" s="212"/>
      <c r="L111" s="212">
        <f t="shared" si="39"/>
        <v>3110000</v>
      </c>
      <c r="M111" s="212">
        <f t="shared" si="38"/>
        <v>11249000</v>
      </c>
    </row>
    <row r="112" spans="1:13" s="69" customFormat="1" outlineLevel="1" x14ac:dyDescent="0.2">
      <c r="A112" s="66">
        <v>106</v>
      </c>
      <c r="B112" s="86" t="s">
        <v>956</v>
      </c>
      <c r="C112" s="68" t="s">
        <v>957</v>
      </c>
      <c r="D112" s="224"/>
      <c r="E112" s="224"/>
      <c r="F112" s="224"/>
      <c r="G112" s="224"/>
      <c r="H112" s="224"/>
      <c r="I112" s="224"/>
      <c r="J112" s="224"/>
      <c r="K112" s="224"/>
      <c r="L112" s="215">
        <f t="shared" si="39"/>
        <v>0</v>
      </c>
      <c r="M112" s="212">
        <f t="shared" si="38"/>
        <v>0</v>
      </c>
    </row>
    <row r="113" spans="1:13" s="69" customFormat="1" ht="25.5" outlineLevel="1" x14ac:dyDescent="0.2">
      <c r="A113" s="66">
        <v>107</v>
      </c>
      <c r="B113" s="86" t="s">
        <v>958</v>
      </c>
      <c r="C113" s="68" t="s">
        <v>959</v>
      </c>
      <c r="D113" s="224"/>
      <c r="E113" s="224"/>
      <c r="F113" s="224"/>
      <c r="G113" s="224"/>
      <c r="H113" s="224"/>
      <c r="I113" s="224"/>
      <c r="J113" s="224"/>
      <c r="K113" s="224"/>
      <c r="L113" s="215">
        <f t="shared" ref="L113:L137" si="40">SUM(D113,F113,H113,J113)</f>
        <v>0</v>
      </c>
      <c r="M113" s="212">
        <f t="shared" si="38"/>
        <v>0</v>
      </c>
    </row>
    <row r="114" spans="1:13" s="69" customFormat="1" ht="25.5" outlineLevel="1" x14ac:dyDescent="0.2">
      <c r="A114" s="66">
        <v>108</v>
      </c>
      <c r="B114" s="86" t="s">
        <v>960</v>
      </c>
      <c r="C114" s="68" t="s">
        <v>961</v>
      </c>
      <c r="D114" s="224"/>
      <c r="E114" s="224"/>
      <c r="F114" s="224"/>
      <c r="G114" s="224"/>
      <c r="H114" s="224"/>
      <c r="I114" s="224"/>
      <c r="J114" s="224"/>
      <c r="K114" s="224"/>
      <c r="L114" s="215">
        <f t="shared" si="40"/>
        <v>0</v>
      </c>
      <c r="M114" s="212">
        <f t="shared" si="38"/>
        <v>0</v>
      </c>
    </row>
    <row r="115" spans="1:13" s="69" customFormat="1" outlineLevel="1" x14ac:dyDescent="0.2">
      <c r="A115" s="66">
        <v>109</v>
      </c>
      <c r="B115" s="86" t="s">
        <v>962</v>
      </c>
      <c r="C115" s="68" t="s">
        <v>963</v>
      </c>
      <c r="D115" s="224"/>
      <c r="E115" s="224"/>
      <c r="F115" s="224"/>
      <c r="G115" s="224"/>
      <c r="H115" s="224"/>
      <c r="I115" s="224"/>
      <c r="J115" s="224"/>
      <c r="K115" s="224"/>
      <c r="L115" s="215">
        <f t="shared" si="40"/>
        <v>0</v>
      </c>
      <c r="M115" s="212">
        <f t="shared" si="38"/>
        <v>0</v>
      </c>
    </row>
    <row r="116" spans="1:13" s="69" customFormat="1" outlineLevel="1" x14ac:dyDescent="0.2">
      <c r="A116" s="66">
        <v>110</v>
      </c>
      <c r="B116" s="86" t="s">
        <v>964</v>
      </c>
      <c r="C116" s="68" t="s">
        <v>965</v>
      </c>
      <c r="D116" s="224"/>
      <c r="E116" s="224"/>
      <c r="F116" s="224"/>
      <c r="G116" s="224"/>
      <c r="H116" s="224"/>
      <c r="I116" s="224"/>
      <c r="J116" s="224"/>
      <c r="K116" s="224"/>
      <c r="L116" s="215">
        <f t="shared" si="40"/>
        <v>0</v>
      </c>
      <c r="M116" s="212">
        <f t="shared" si="38"/>
        <v>0</v>
      </c>
    </row>
    <row r="117" spans="1:13" s="69" customFormat="1" ht="38.25" outlineLevel="1" x14ac:dyDescent="0.2">
      <c r="A117" s="66">
        <v>111</v>
      </c>
      <c r="B117" s="86" t="s">
        <v>966</v>
      </c>
      <c r="C117" s="68" t="s">
        <v>967</v>
      </c>
      <c r="D117" s="224"/>
      <c r="E117" s="224"/>
      <c r="F117" s="224"/>
      <c r="G117" s="224"/>
      <c r="H117" s="224"/>
      <c r="I117" s="224"/>
      <c r="J117" s="224"/>
      <c r="K117" s="224"/>
      <c r="L117" s="215">
        <f t="shared" si="40"/>
        <v>0</v>
      </c>
      <c r="M117" s="212">
        <f t="shared" si="38"/>
        <v>0</v>
      </c>
    </row>
    <row r="118" spans="1:13" s="69" customFormat="1" ht="38.25" outlineLevel="1" x14ac:dyDescent="0.2">
      <c r="A118" s="66">
        <v>112</v>
      </c>
      <c r="B118" s="86" t="s">
        <v>968</v>
      </c>
      <c r="C118" s="68" t="s">
        <v>969</v>
      </c>
      <c r="D118" s="224"/>
      <c r="E118" s="224"/>
      <c r="F118" s="224"/>
      <c r="G118" s="224"/>
      <c r="H118" s="224"/>
      <c r="I118" s="224"/>
      <c r="J118" s="224"/>
      <c r="K118" s="224"/>
      <c r="L118" s="215">
        <f t="shared" si="40"/>
        <v>0</v>
      </c>
      <c r="M118" s="212">
        <f t="shared" si="38"/>
        <v>0</v>
      </c>
    </row>
    <row r="119" spans="1:13" s="69" customFormat="1" ht="38.25" outlineLevel="1" x14ac:dyDescent="0.2">
      <c r="A119" s="66">
        <v>113</v>
      </c>
      <c r="B119" s="86" t="s">
        <v>970</v>
      </c>
      <c r="C119" s="68" t="s">
        <v>971</v>
      </c>
      <c r="D119" s="224"/>
      <c r="E119" s="224"/>
      <c r="F119" s="224"/>
      <c r="G119" s="224"/>
      <c r="H119" s="224"/>
      <c r="I119" s="224"/>
      <c r="J119" s="224"/>
      <c r="K119" s="224"/>
      <c r="L119" s="215">
        <f t="shared" si="40"/>
        <v>0</v>
      </c>
      <c r="M119" s="212">
        <f t="shared" si="38"/>
        <v>0</v>
      </c>
    </row>
    <row r="120" spans="1:13" s="69" customFormat="1" ht="38.25" outlineLevel="1" x14ac:dyDescent="0.2">
      <c r="A120" s="66">
        <v>114</v>
      </c>
      <c r="B120" s="86" t="s">
        <v>972</v>
      </c>
      <c r="C120" s="68" t="s">
        <v>973</v>
      </c>
      <c r="D120" s="224"/>
      <c r="E120" s="224"/>
      <c r="F120" s="224"/>
      <c r="G120" s="224"/>
      <c r="H120" s="224"/>
      <c r="I120" s="224"/>
      <c r="J120" s="224"/>
      <c r="K120" s="224"/>
      <c r="L120" s="215">
        <f t="shared" si="40"/>
        <v>0</v>
      </c>
      <c r="M120" s="212">
        <f t="shared" si="38"/>
        <v>0</v>
      </c>
    </row>
    <row r="121" spans="1:13" s="69" customFormat="1" ht="38.25" outlineLevel="1" x14ac:dyDescent="0.2">
      <c r="A121" s="66">
        <v>115</v>
      </c>
      <c r="B121" s="86" t="s">
        <v>974</v>
      </c>
      <c r="C121" s="68" t="s">
        <v>975</v>
      </c>
      <c r="D121" s="224"/>
      <c r="E121" s="224"/>
      <c r="F121" s="224"/>
      <c r="G121" s="224"/>
      <c r="H121" s="224"/>
      <c r="I121" s="224"/>
      <c r="J121" s="224"/>
      <c r="K121" s="224"/>
      <c r="L121" s="215">
        <f t="shared" si="40"/>
        <v>0</v>
      </c>
      <c r="M121" s="212">
        <f t="shared" si="38"/>
        <v>0</v>
      </c>
    </row>
    <row r="122" spans="1:13" s="69" customFormat="1" outlineLevel="1" x14ac:dyDescent="0.2">
      <c r="A122" s="66">
        <v>116</v>
      </c>
      <c r="B122" s="86" t="s">
        <v>976</v>
      </c>
      <c r="C122" s="68" t="s">
        <v>977</v>
      </c>
      <c r="D122" s="224"/>
      <c r="E122" s="224"/>
      <c r="F122" s="224"/>
      <c r="G122" s="224"/>
      <c r="H122" s="224"/>
      <c r="I122" s="224"/>
      <c r="J122" s="224"/>
      <c r="K122" s="224"/>
      <c r="L122" s="215">
        <f t="shared" si="40"/>
        <v>0</v>
      </c>
      <c r="M122" s="212">
        <f t="shared" si="38"/>
        <v>0</v>
      </c>
    </row>
    <row r="123" spans="1:13" s="69" customFormat="1" ht="25.5" outlineLevel="1" x14ac:dyDescent="0.2">
      <c r="A123" s="66">
        <v>117</v>
      </c>
      <c r="B123" s="86" t="s">
        <v>978</v>
      </c>
      <c r="C123" s="68" t="s">
        <v>979</v>
      </c>
      <c r="D123" s="224"/>
      <c r="E123" s="224"/>
      <c r="F123" s="224"/>
      <c r="G123" s="224"/>
      <c r="H123" s="224"/>
      <c r="I123" s="224"/>
      <c r="J123" s="224"/>
      <c r="K123" s="224"/>
      <c r="L123" s="215">
        <f t="shared" si="40"/>
        <v>0</v>
      </c>
      <c r="M123" s="212">
        <f t="shared" si="38"/>
        <v>0</v>
      </c>
    </row>
    <row r="124" spans="1:13" s="69" customFormat="1" outlineLevel="1" x14ac:dyDescent="0.2">
      <c r="A124" s="66">
        <v>118</v>
      </c>
      <c r="B124" s="86" t="s">
        <v>980</v>
      </c>
      <c r="C124" s="68" t="s">
        <v>981</v>
      </c>
      <c r="D124" s="224"/>
      <c r="E124" s="224"/>
      <c r="F124" s="224"/>
      <c r="G124" s="224"/>
      <c r="H124" s="224"/>
      <c r="I124" s="224"/>
      <c r="J124" s="224"/>
      <c r="K124" s="224"/>
      <c r="L124" s="215">
        <f t="shared" si="40"/>
        <v>0</v>
      </c>
      <c r="M124" s="212">
        <f t="shared" si="38"/>
        <v>0</v>
      </c>
    </row>
    <row r="125" spans="1:13" s="69" customFormat="1" ht="25.5" outlineLevel="1" x14ac:dyDescent="0.2">
      <c r="A125" s="66">
        <v>119</v>
      </c>
      <c r="B125" s="86" t="s">
        <v>982</v>
      </c>
      <c r="C125" s="68" t="s">
        <v>983</v>
      </c>
      <c r="D125" s="224"/>
      <c r="E125" s="224"/>
      <c r="F125" s="224"/>
      <c r="G125" s="224"/>
      <c r="H125" s="224"/>
      <c r="I125" s="224"/>
      <c r="J125" s="224"/>
      <c r="K125" s="224"/>
      <c r="L125" s="215">
        <f t="shared" si="40"/>
        <v>0</v>
      </c>
      <c r="M125" s="212">
        <f t="shared" si="38"/>
        <v>0</v>
      </c>
    </row>
    <row r="126" spans="1:13" s="69" customFormat="1" ht="25.5" outlineLevel="1" x14ac:dyDescent="0.2">
      <c r="A126" s="66">
        <v>120</v>
      </c>
      <c r="B126" s="86" t="s">
        <v>984</v>
      </c>
      <c r="C126" s="68" t="s">
        <v>985</v>
      </c>
      <c r="D126" s="224"/>
      <c r="E126" s="224"/>
      <c r="F126" s="224"/>
      <c r="G126" s="224"/>
      <c r="H126" s="224"/>
      <c r="I126" s="224"/>
      <c r="J126" s="224"/>
      <c r="K126" s="224"/>
      <c r="L126" s="215">
        <f t="shared" si="40"/>
        <v>0</v>
      </c>
      <c r="M126" s="212">
        <f t="shared" si="38"/>
        <v>0</v>
      </c>
    </row>
    <row r="127" spans="1:13" s="69" customFormat="1" outlineLevel="1" x14ac:dyDescent="0.2">
      <c r="A127" s="66">
        <v>121</v>
      </c>
      <c r="B127" s="86" t="s">
        <v>986</v>
      </c>
      <c r="C127" s="68" t="s">
        <v>987</v>
      </c>
      <c r="D127" s="224">
        <v>510000</v>
      </c>
      <c r="E127" s="224">
        <v>0</v>
      </c>
      <c r="F127" s="224"/>
      <c r="G127" s="224"/>
      <c r="H127" s="224"/>
      <c r="I127" s="224"/>
      <c r="J127" s="224"/>
      <c r="K127" s="224"/>
      <c r="L127" s="215">
        <f t="shared" si="40"/>
        <v>510000</v>
      </c>
      <c r="M127" s="212">
        <f t="shared" si="38"/>
        <v>0</v>
      </c>
    </row>
    <row r="128" spans="1:13" s="69" customFormat="1" ht="25.5" outlineLevel="1" x14ac:dyDescent="0.2">
      <c r="A128" s="66">
        <v>122</v>
      </c>
      <c r="B128" s="86" t="s">
        <v>988</v>
      </c>
      <c r="C128" s="68" t="s">
        <v>989</v>
      </c>
      <c r="D128" s="224">
        <v>2000000</v>
      </c>
      <c r="E128" s="224">
        <v>11249000</v>
      </c>
      <c r="F128" s="224"/>
      <c r="G128" s="224"/>
      <c r="H128" s="224"/>
      <c r="I128" s="224"/>
      <c r="J128" s="224"/>
      <c r="K128" s="224"/>
      <c r="L128" s="215">
        <f t="shared" si="40"/>
        <v>2000000</v>
      </c>
      <c r="M128" s="212">
        <f t="shared" si="38"/>
        <v>11249000</v>
      </c>
    </row>
    <row r="129" spans="1:13" s="69" customFormat="1" ht="25.5" outlineLevel="1" x14ac:dyDescent="0.2">
      <c r="A129" s="66">
        <v>123</v>
      </c>
      <c r="B129" s="86" t="s">
        <v>990</v>
      </c>
      <c r="C129" s="68" t="s">
        <v>991</v>
      </c>
      <c r="D129" s="224"/>
      <c r="E129" s="224"/>
      <c r="F129" s="224"/>
      <c r="G129" s="224"/>
      <c r="H129" s="224"/>
      <c r="I129" s="224"/>
      <c r="J129" s="224"/>
      <c r="K129" s="224"/>
      <c r="L129" s="215">
        <f t="shared" si="40"/>
        <v>0</v>
      </c>
      <c r="M129" s="212">
        <f t="shared" si="38"/>
        <v>0</v>
      </c>
    </row>
    <row r="130" spans="1:13" s="69" customFormat="1" ht="25.5" outlineLevel="1" x14ac:dyDescent="0.2">
      <c r="A130" s="66">
        <v>124</v>
      </c>
      <c r="B130" s="86" t="s">
        <v>992</v>
      </c>
      <c r="C130" s="68" t="s">
        <v>993</v>
      </c>
      <c r="D130" s="224">
        <v>600000</v>
      </c>
      <c r="E130" s="224">
        <v>0</v>
      </c>
      <c r="F130" s="224"/>
      <c r="G130" s="224"/>
      <c r="H130" s="224"/>
      <c r="I130" s="224"/>
      <c r="J130" s="224"/>
      <c r="K130" s="224"/>
      <c r="L130" s="215">
        <f t="shared" si="40"/>
        <v>600000</v>
      </c>
      <c r="M130" s="212">
        <f t="shared" si="38"/>
        <v>0</v>
      </c>
    </row>
    <row r="131" spans="1:13" s="69" customFormat="1" outlineLevel="1" x14ac:dyDescent="0.2">
      <c r="A131" s="66">
        <v>125</v>
      </c>
      <c r="B131" s="86" t="s">
        <v>994</v>
      </c>
      <c r="C131" s="68" t="s">
        <v>995</v>
      </c>
      <c r="D131" s="224">
        <v>0</v>
      </c>
      <c r="E131" s="224">
        <v>0</v>
      </c>
      <c r="F131" s="224"/>
      <c r="G131" s="224"/>
      <c r="H131" s="224"/>
      <c r="I131" s="224"/>
      <c r="J131" s="224"/>
      <c r="K131" s="224"/>
      <c r="L131" s="215">
        <f t="shared" si="40"/>
        <v>0</v>
      </c>
      <c r="M131" s="212">
        <f t="shared" si="38"/>
        <v>0</v>
      </c>
    </row>
    <row r="132" spans="1:13" s="69" customFormat="1" ht="25.5" outlineLevel="1" x14ac:dyDescent="0.2">
      <c r="A132" s="66">
        <v>126</v>
      </c>
      <c r="B132" s="86" t="s">
        <v>996</v>
      </c>
      <c r="C132" s="68" t="s">
        <v>997</v>
      </c>
      <c r="D132" s="224"/>
      <c r="E132" s="224"/>
      <c r="F132" s="224"/>
      <c r="G132" s="224"/>
      <c r="H132" s="224"/>
      <c r="I132" s="224"/>
      <c r="J132" s="224"/>
      <c r="K132" s="224"/>
      <c r="L132" s="215">
        <f t="shared" si="40"/>
        <v>0</v>
      </c>
      <c r="M132" s="212">
        <f t="shared" ref="M132:M195" si="41">SUM(E132,G132,I132,K132)</f>
        <v>0</v>
      </c>
    </row>
    <row r="133" spans="1:13" s="69" customFormat="1" ht="38.25" outlineLevel="1" x14ac:dyDescent="0.2">
      <c r="A133" s="66">
        <v>127</v>
      </c>
      <c r="B133" s="86" t="s">
        <v>998</v>
      </c>
      <c r="C133" s="68" t="s">
        <v>999</v>
      </c>
      <c r="D133" s="224"/>
      <c r="E133" s="224"/>
      <c r="F133" s="224"/>
      <c r="G133" s="224"/>
      <c r="H133" s="224"/>
      <c r="I133" s="224"/>
      <c r="J133" s="224"/>
      <c r="K133" s="224"/>
      <c r="L133" s="215">
        <f t="shared" si="40"/>
        <v>0</v>
      </c>
      <c r="M133" s="212">
        <f t="shared" si="41"/>
        <v>0</v>
      </c>
    </row>
    <row r="134" spans="1:13" s="69" customFormat="1" ht="38.25" outlineLevel="1" x14ac:dyDescent="0.2">
      <c r="A134" s="66">
        <v>128</v>
      </c>
      <c r="B134" s="86" t="s">
        <v>1000</v>
      </c>
      <c r="C134" s="68" t="s">
        <v>1001</v>
      </c>
      <c r="D134" s="224">
        <v>0</v>
      </c>
      <c r="E134" s="224">
        <v>0</v>
      </c>
      <c r="F134" s="224"/>
      <c r="G134" s="224"/>
      <c r="H134" s="224"/>
      <c r="I134" s="224"/>
      <c r="J134" s="224"/>
      <c r="K134" s="224"/>
      <c r="L134" s="215">
        <f t="shared" si="40"/>
        <v>0</v>
      </c>
      <c r="M134" s="212">
        <f t="shared" si="41"/>
        <v>0</v>
      </c>
    </row>
    <row r="135" spans="1:13" s="69" customFormat="1" outlineLevel="1" x14ac:dyDescent="0.2">
      <c r="A135" s="66">
        <v>129</v>
      </c>
      <c r="B135" s="86" t="s">
        <v>1002</v>
      </c>
      <c r="C135" s="68" t="s">
        <v>1003</v>
      </c>
      <c r="D135" s="224">
        <v>0</v>
      </c>
      <c r="E135" s="224">
        <v>0</v>
      </c>
      <c r="F135" s="224"/>
      <c r="G135" s="224"/>
      <c r="H135" s="224"/>
      <c r="I135" s="224"/>
      <c r="J135" s="224"/>
      <c r="K135" s="224"/>
      <c r="L135" s="215">
        <f t="shared" si="40"/>
        <v>0</v>
      </c>
      <c r="M135" s="212">
        <f t="shared" si="41"/>
        <v>0</v>
      </c>
    </row>
    <row r="136" spans="1:13" s="69" customFormat="1" ht="38.25" outlineLevel="1" x14ac:dyDescent="0.2">
      <c r="A136" s="66">
        <v>130</v>
      </c>
      <c r="B136" s="86" t="s">
        <v>1004</v>
      </c>
      <c r="C136" s="68" t="s">
        <v>1005</v>
      </c>
      <c r="D136" s="224"/>
      <c r="E136" s="224"/>
      <c r="F136" s="224"/>
      <c r="G136" s="224"/>
      <c r="H136" s="224"/>
      <c r="I136" s="224"/>
      <c r="J136" s="224"/>
      <c r="K136" s="224"/>
      <c r="L136" s="215">
        <f t="shared" si="40"/>
        <v>0</v>
      </c>
      <c r="M136" s="212">
        <f t="shared" si="41"/>
        <v>0</v>
      </c>
    </row>
    <row r="137" spans="1:13" s="277" customFormat="1" ht="25.5" x14ac:dyDescent="0.2">
      <c r="A137" s="255">
        <v>131</v>
      </c>
      <c r="B137" s="275" t="s">
        <v>1006</v>
      </c>
      <c r="C137" s="276" t="s">
        <v>1007</v>
      </c>
      <c r="D137" s="257">
        <f>SUM(D66+D67+D79+D81+D91+D101+D108+D111)</f>
        <v>12134000</v>
      </c>
      <c r="E137" s="257">
        <f>SUM(E66+E67+E79+E81+E91+E101+E108+E111)</f>
        <v>12525500</v>
      </c>
      <c r="F137" s="257"/>
      <c r="G137" s="257"/>
      <c r="H137" s="257"/>
      <c r="I137" s="257"/>
      <c r="J137" s="257"/>
      <c r="K137" s="257"/>
      <c r="L137" s="257">
        <f t="shared" si="40"/>
        <v>12134000</v>
      </c>
      <c r="M137" s="258">
        <f t="shared" si="41"/>
        <v>12525500</v>
      </c>
    </row>
    <row r="138" spans="1:13" x14ac:dyDescent="0.2">
      <c r="A138" s="70"/>
      <c r="B138" s="91"/>
      <c r="C138" s="72"/>
      <c r="D138" s="217"/>
      <c r="E138" s="217"/>
      <c r="F138" s="217"/>
      <c r="G138" s="217"/>
      <c r="H138" s="219"/>
      <c r="I138" s="219"/>
      <c r="J138" s="219"/>
      <c r="K138" s="219"/>
      <c r="L138" s="219"/>
      <c r="M138" s="212">
        <f t="shared" si="41"/>
        <v>0</v>
      </c>
    </row>
    <row r="139" spans="1:13" outlineLevel="1" x14ac:dyDescent="0.2">
      <c r="A139" s="62">
        <v>132</v>
      </c>
      <c r="B139" s="92" t="s">
        <v>1008</v>
      </c>
      <c r="C139" s="64" t="s">
        <v>1009</v>
      </c>
      <c r="D139" s="223"/>
      <c r="E139" s="223"/>
      <c r="F139" s="223"/>
      <c r="G139" s="223"/>
      <c r="H139" s="219"/>
      <c r="I139" s="219"/>
      <c r="J139" s="219"/>
      <c r="K139" s="219"/>
      <c r="L139" s="212">
        <f t="shared" ref="L139:L170" si="42">SUM(D139,F139,H139,J139)</f>
        <v>0</v>
      </c>
      <c r="M139" s="212">
        <f t="shared" si="41"/>
        <v>0</v>
      </c>
    </row>
    <row r="140" spans="1:13" s="69" customFormat="1" outlineLevel="1" x14ac:dyDescent="0.2">
      <c r="A140" s="66">
        <v>133</v>
      </c>
      <c r="B140" s="93" t="s">
        <v>1010</v>
      </c>
      <c r="C140" s="68" t="s">
        <v>1009</v>
      </c>
      <c r="D140" s="224"/>
      <c r="E140" s="224"/>
      <c r="F140" s="224"/>
      <c r="G140" s="224"/>
      <c r="H140" s="227"/>
      <c r="I140" s="227"/>
      <c r="J140" s="227"/>
      <c r="K140" s="227"/>
      <c r="L140" s="215">
        <f t="shared" si="42"/>
        <v>0</v>
      </c>
      <c r="M140" s="212">
        <f t="shared" si="41"/>
        <v>0</v>
      </c>
    </row>
    <row r="141" spans="1:13" ht="25.5" hidden="1" outlineLevel="2" x14ac:dyDescent="0.2">
      <c r="A141" s="62">
        <v>134</v>
      </c>
      <c r="B141" s="95" t="s">
        <v>1011</v>
      </c>
      <c r="C141" s="64" t="s">
        <v>1012</v>
      </c>
      <c r="D141" s="223"/>
      <c r="E141" s="223"/>
      <c r="F141" s="223"/>
      <c r="G141" s="223"/>
      <c r="H141" s="219"/>
      <c r="I141" s="219"/>
      <c r="J141" s="219"/>
      <c r="K141" s="219"/>
      <c r="L141" s="212">
        <f t="shared" si="42"/>
        <v>0</v>
      </c>
      <c r="M141" s="212">
        <f t="shared" si="41"/>
        <v>0</v>
      </c>
    </row>
    <row r="142" spans="1:13" ht="25.5" hidden="1" outlineLevel="2" x14ac:dyDescent="0.2">
      <c r="A142" s="62">
        <v>135</v>
      </c>
      <c r="B142" s="95" t="s">
        <v>1013</v>
      </c>
      <c r="C142" s="64" t="s">
        <v>1014</v>
      </c>
      <c r="D142" s="223"/>
      <c r="E142" s="223"/>
      <c r="F142" s="223"/>
      <c r="G142" s="223"/>
      <c r="H142" s="219"/>
      <c r="I142" s="219"/>
      <c r="J142" s="219"/>
      <c r="K142" s="219"/>
      <c r="L142" s="212">
        <f t="shared" si="42"/>
        <v>0</v>
      </c>
      <c r="M142" s="212">
        <f t="shared" si="41"/>
        <v>0</v>
      </c>
    </row>
    <row r="143" spans="1:13" hidden="1" outlineLevel="2" x14ac:dyDescent="0.2">
      <c r="A143" s="62">
        <v>136</v>
      </c>
      <c r="B143" s="95" t="s">
        <v>1015</v>
      </c>
      <c r="C143" s="64" t="s">
        <v>1016</v>
      </c>
      <c r="D143" s="223"/>
      <c r="E143" s="223"/>
      <c r="F143" s="223"/>
      <c r="G143" s="223"/>
      <c r="H143" s="219"/>
      <c r="I143" s="219"/>
      <c r="J143" s="219"/>
      <c r="K143" s="219"/>
      <c r="L143" s="212">
        <f t="shared" si="42"/>
        <v>0</v>
      </c>
      <c r="M143" s="212">
        <f t="shared" si="41"/>
        <v>0</v>
      </c>
    </row>
    <row r="144" spans="1:13" outlineLevel="1" collapsed="1" x14ac:dyDescent="0.2">
      <c r="A144" s="70">
        <v>137</v>
      </c>
      <c r="B144" s="96" t="s">
        <v>1017</v>
      </c>
      <c r="C144" s="72" t="s">
        <v>1018</v>
      </c>
      <c r="D144" s="217"/>
      <c r="E144" s="217">
        <v>1112309</v>
      </c>
      <c r="F144" s="217"/>
      <c r="G144" s="217"/>
      <c r="H144" s="217"/>
      <c r="I144" s="217"/>
      <c r="J144" s="217"/>
      <c r="K144" s="217"/>
      <c r="L144" s="212">
        <f t="shared" si="42"/>
        <v>0</v>
      </c>
      <c r="M144" s="212">
        <f t="shared" si="41"/>
        <v>1112309</v>
      </c>
    </row>
    <row r="145" spans="1:13" ht="25.5" outlineLevel="1" x14ac:dyDescent="0.2">
      <c r="A145" s="62">
        <v>138</v>
      </c>
      <c r="B145" s="92" t="s">
        <v>1019</v>
      </c>
      <c r="C145" s="64" t="s">
        <v>1020</v>
      </c>
      <c r="D145" s="223"/>
      <c r="E145" s="223"/>
      <c r="F145" s="223"/>
      <c r="G145" s="223"/>
      <c r="H145" s="219"/>
      <c r="I145" s="219"/>
      <c r="J145" s="219"/>
      <c r="K145" s="219"/>
      <c r="L145" s="212">
        <f t="shared" si="42"/>
        <v>0</v>
      </c>
      <c r="M145" s="212">
        <f t="shared" si="41"/>
        <v>0</v>
      </c>
    </row>
    <row r="146" spans="1:13" ht="38.25" outlineLevel="1" x14ac:dyDescent="0.2">
      <c r="A146" s="62">
        <v>139</v>
      </c>
      <c r="B146" s="92" t="s">
        <v>1021</v>
      </c>
      <c r="C146" s="64" t="s">
        <v>1022</v>
      </c>
      <c r="D146" s="223"/>
      <c r="E146" s="223"/>
      <c r="F146" s="223"/>
      <c r="G146" s="223"/>
      <c r="H146" s="223"/>
      <c r="I146" s="223"/>
      <c r="J146" s="223"/>
      <c r="K146" s="223"/>
      <c r="L146" s="212">
        <f t="shared" si="42"/>
        <v>0</v>
      </c>
      <c r="M146" s="212">
        <f t="shared" si="41"/>
        <v>0</v>
      </c>
    </row>
    <row r="147" spans="1:13" s="69" customFormat="1" outlineLevel="1" x14ac:dyDescent="0.2">
      <c r="A147" s="66">
        <v>140</v>
      </c>
      <c r="B147" s="93" t="s">
        <v>91</v>
      </c>
      <c r="C147" s="68" t="s">
        <v>1022</v>
      </c>
      <c r="D147" s="224"/>
      <c r="E147" s="224"/>
      <c r="F147" s="224"/>
      <c r="G147" s="224"/>
      <c r="H147" s="227"/>
      <c r="I147" s="227"/>
      <c r="J147" s="227"/>
      <c r="K147" s="227"/>
      <c r="L147" s="215">
        <f t="shared" si="42"/>
        <v>0</v>
      </c>
      <c r="M147" s="212">
        <f t="shared" si="41"/>
        <v>0</v>
      </c>
    </row>
    <row r="148" spans="1:13" s="69" customFormat="1" outlineLevel="1" x14ac:dyDescent="0.2">
      <c r="A148" s="66">
        <v>141</v>
      </c>
      <c r="B148" s="93" t="s">
        <v>94</v>
      </c>
      <c r="C148" s="68" t="s">
        <v>1022</v>
      </c>
      <c r="D148" s="224"/>
      <c r="E148" s="224"/>
      <c r="F148" s="224"/>
      <c r="G148" s="224"/>
      <c r="H148" s="227"/>
      <c r="I148" s="227"/>
      <c r="J148" s="227"/>
      <c r="K148" s="227"/>
      <c r="L148" s="215">
        <f t="shared" si="42"/>
        <v>0</v>
      </c>
      <c r="M148" s="212">
        <f t="shared" si="41"/>
        <v>0</v>
      </c>
    </row>
    <row r="149" spans="1:13" s="69" customFormat="1" ht="25.5" outlineLevel="1" x14ac:dyDescent="0.2">
      <c r="A149" s="66">
        <v>142</v>
      </c>
      <c r="B149" s="93" t="s">
        <v>97</v>
      </c>
      <c r="C149" s="68" t="s">
        <v>1022</v>
      </c>
      <c r="D149" s="224"/>
      <c r="E149" s="224"/>
      <c r="F149" s="224"/>
      <c r="G149" s="224"/>
      <c r="H149" s="227"/>
      <c r="I149" s="227"/>
      <c r="J149" s="227"/>
      <c r="K149" s="227"/>
      <c r="L149" s="215">
        <f t="shared" si="42"/>
        <v>0</v>
      </c>
      <c r="M149" s="212">
        <f t="shared" si="41"/>
        <v>0</v>
      </c>
    </row>
    <row r="150" spans="1:13" s="69" customFormat="1" outlineLevel="1" x14ac:dyDescent="0.2">
      <c r="A150" s="66">
        <v>143</v>
      </c>
      <c r="B150" s="93" t="s">
        <v>100</v>
      </c>
      <c r="C150" s="68" t="s">
        <v>1022</v>
      </c>
      <c r="D150" s="224"/>
      <c r="E150" s="224"/>
      <c r="F150" s="224"/>
      <c r="G150" s="224"/>
      <c r="H150" s="227"/>
      <c r="I150" s="227"/>
      <c r="J150" s="227"/>
      <c r="K150" s="227"/>
      <c r="L150" s="215">
        <f t="shared" si="42"/>
        <v>0</v>
      </c>
      <c r="M150" s="212">
        <f t="shared" si="41"/>
        <v>0</v>
      </c>
    </row>
    <row r="151" spans="1:13" s="69" customFormat="1" outlineLevel="1" x14ac:dyDescent="0.2">
      <c r="A151" s="66">
        <v>144</v>
      </c>
      <c r="B151" s="93" t="s">
        <v>103</v>
      </c>
      <c r="C151" s="68" t="s">
        <v>1022</v>
      </c>
      <c r="D151" s="224"/>
      <c r="E151" s="224"/>
      <c r="F151" s="224"/>
      <c r="G151" s="224"/>
      <c r="H151" s="227"/>
      <c r="I151" s="227"/>
      <c r="J151" s="227"/>
      <c r="K151" s="227"/>
      <c r="L151" s="215">
        <f t="shared" si="42"/>
        <v>0</v>
      </c>
      <c r="M151" s="212">
        <f t="shared" si="41"/>
        <v>0</v>
      </c>
    </row>
    <row r="152" spans="1:13" s="69" customFormat="1" outlineLevel="1" x14ac:dyDescent="0.2">
      <c r="A152" s="66">
        <v>145</v>
      </c>
      <c r="B152" s="93" t="s">
        <v>106</v>
      </c>
      <c r="C152" s="68" t="s">
        <v>1022</v>
      </c>
      <c r="D152" s="224"/>
      <c r="E152" s="224"/>
      <c r="F152" s="224"/>
      <c r="G152" s="224"/>
      <c r="H152" s="227"/>
      <c r="I152" s="227"/>
      <c r="J152" s="227"/>
      <c r="K152" s="227"/>
      <c r="L152" s="215">
        <f t="shared" si="42"/>
        <v>0</v>
      </c>
      <c r="M152" s="212">
        <f t="shared" si="41"/>
        <v>0</v>
      </c>
    </row>
    <row r="153" spans="1:13" s="69" customFormat="1" ht="25.5" outlineLevel="1" x14ac:dyDescent="0.2">
      <c r="A153" s="66">
        <v>146</v>
      </c>
      <c r="B153" s="93" t="s">
        <v>109</v>
      </c>
      <c r="C153" s="68" t="s">
        <v>1022</v>
      </c>
      <c r="D153" s="224"/>
      <c r="E153" s="224"/>
      <c r="F153" s="224"/>
      <c r="G153" s="224"/>
      <c r="H153" s="227"/>
      <c r="I153" s="227"/>
      <c r="J153" s="227"/>
      <c r="K153" s="227"/>
      <c r="L153" s="215">
        <f t="shared" si="42"/>
        <v>0</v>
      </c>
      <c r="M153" s="212">
        <f t="shared" si="41"/>
        <v>0</v>
      </c>
    </row>
    <row r="154" spans="1:13" s="69" customFormat="1" outlineLevel="1" x14ac:dyDescent="0.2">
      <c r="A154" s="66">
        <v>147</v>
      </c>
      <c r="B154" s="93" t="s">
        <v>112</v>
      </c>
      <c r="C154" s="68" t="s">
        <v>1022</v>
      </c>
      <c r="D154" s="224"/>
      <c r="E154" s="224"/>
      <c r="F154" s="224"/>
      <c r="G154" s="224"/>
      <c r="H154" s="227"/>
      <c r="I154" s="227"/>
      <c r="J154" s="227"/>
      <c r="K154" s="227"/>
      <c r="L154" s="215">
        <f t="shared" si="42"/>
        <v>0</v>
      </c>
      <c r="M154" s="212">
        <f t="shared" si="41"/>
        <v>0</v>
      </c>
    </row>
    <row r="155" spans="1:13" s="69" customFormat="1" ht="25.5" outlineLevel="1" x14ac:dyDescent="0.2">
      <c r="A155" s="66">
        <v>148</v>
      </c>
      <c r="B155" s="93" t="s">
        <v>115</v>
      </c>
      <c r="C155" s="68" t="s">
        <v>1022</v>
      </c>
      <c r="D155" s="224"/>
      <c r="E155" s="224"/>
      <c r="F155" s="224"/>
      <c r="G155" s="224"/>
      <c r="H155" s="227"/>
      <c r="I155" s="227"/>
      <c r="J155" s="227"/>
      <c r="K155" s="227"/>
      <c r="L155" s="215">
        <f t="shared" si="42"/>
        <v>0</v>
      </c>
      <c r="M155" s="212">
        <f t="shared" si="41"/>
        <v>0</v>
      </c>
    </row>
    <row r="156" spans="1:13" s="69" customFormat="1" ht="25.5" outlineLevel="1" x14ac:dyDescent="0.2">
      <c r="A156" s="66">
        <v>149</v>
      </c>
      <c r="B156" s="93" t="s">
        <v>118</v>
      </c>
      <c r="C156" s="68" t="s">
        <v>1022</v>
      </c>
      <c r="D156" s="224"/>
      <c r="E156" s="224"/>
      <c r="F156" s="224"/>
      <c r="G156" s="224"/>
      <c r="H156" s="227"/>
      <c r="I156" s="227"/>
      <c r="J156" s="227"/>
      <c r="K156" s="227"/>
      <c r="L156" s="215">
        <f t="shared" si="42"/>
        <v>0</v>
      </c>
      <c r="M156" s="212">
        <f t="shared" si="41"/>
        <v>0</v>
      </c>
    </row>
    <row r="157" spans="1:13" ht="38.25" outlineLevel="1" x14ac:dyDescent="0.2">
      <c r="A157" s="62">
        <v>150</v>
      </c>
      <c r="B157" s="92" t="s">
        <v>1023</v>
      </c>
      <c r="C157" s="64" t="s">
        <v>1024</v>
      </c>
      <c r="D157" s="223"/>
      <c r="E157" s="223"/>
      <c r="F157" s="223"/>
      <c r="G157" s="223"/>
      <c r="H157" s="223"/>
      <c r="I157" s="223"/>
      <c r="J157" s="223"/>
      <c r="K157" s="223"/>
      <c r="L157" s="212">
        <f t="shared" si="42"/>
        <v>0</v>
      </c>
      <c r="M157" s="212">
        <f t="shared" si="41"/>
        <v>0</v>
      </c>
    </row>
    <row r="158" spans="1:13" s="69" customFormat="1" outlineLevel="1" x14ac:dyDescent="0.2">
      <c r="A158" s="66">
        <v>151</v>
      </c>
      <c r="B158" s="93" t="s">
        <v>91</v>
      </c>
      <c r="C158" s="68" t="s">
        <v>1024</v>
      </c>
      <c r="D158" s="224"/>
      <c r="E158" s="224"/>
      <c r="F158" s="224"/>
      <c r="G158" s="224"/>
      <c r="H158" s="227"/>
      <c r="I158" s="227"/>
      <c r="J158" s="227"/>
      <c r="K158" s="227"/>
      <c r="L158" s="215">
        <f t="shared" si="42"/>
        <v>0</v>
      </c>
      <c r="M158" s="212">
        <f t="shared" si="41"/>
        <v>0</v>
      </c>
    </row>
    <row r="159" spans="1:13" s="69" customFormat="1" outlineLevel="1" x14ac:dyDescent="0.2">
      <c r="A159" s="66">
        <v>152</v>
      </c>
      <c r="B159" s="93" t="s">
        <v>94</v>
      </c>
      <c r="C159" s="68" t="s">
        <v>1024</v>
      </c>
      <c r="D159" s="224"/>
      <c r="E159" s="224"/>
      <c r="F159" s="224"/>
      <c r="G159" s="224"/>
      <c r="H159" s="227"/>
      <c r="I159" s="227"/>
      <c r="J159" s="227"/>
      <c r="K159" s="227"/>
      <c r="L159" s="215">
        <f t="shared" si="42"/>
        <v>0</v>
      </c>
      <c r="M159" s="212">
        <f t="shared" si="41"/>
        <v>0</v>
      </c>
    </row>
    <row r="160" spans="1:13" s="69" customFormat="1" ht="25.5" outlineLevel="1" x14ac:dyDescent="0.2">
      <c r="A160" s="66">
        <v>153</v>
      </c>
      <c r="B160" s="93" t="s">
        <v>97</v>
      </c>
      <c r="C160" s="68" t="s">
        <v>1024</v>
      </c>
      <c r="D160" s="224"/>
      <c r="E160" s="224"/>
      <c r="F160" s="224"/>
      <c r="G160" s="224"/>
      <c r="H160" s="227"/>
      <c r="I160" s="227"/>
      <c r="J160" s="227"/>
      <c r="K160" s="227"/>
      <c r="L160" s="215">
        <f t="shared" si="42"/>
        <v>0</v>
      </c>
      <c r="M160" s="212">
        <f t="shared" si="41"/>
        <v>0</v>
      </c>
    </row>
    <row r="161" spans="1:13" s="69" customFormat="1" outlineLevel="1" x14ac:dyDescent="0.2">
      <c r="A161" s="66">
        <v>154</v>
      </c>
      <c r="B161" s="93" t="s">
        <v>100</v>
      </c>
      <c r="C161" s="68" t="s">
        <v>1024</v>
      </c>
      <c r="D161" s="224"/>
      <c r="E161" s="224"/>
      <c r="F161" s="224"/>
      <c r="G161" s="224"/>
      <c r="H161" s="227"/>
      <c r="I161" s="227"/>
      <c r="J161" s="227"/>
      <c r="K161" s="227"/>
      <c r="L161" s="215">
        <f t="shared" si="42"/>
        <v>0</v>
      </c>
      <c r="M161" s="212">
        <f t="shared" si="41"/>
        <v>0</v>
      </c>
    </row>
    <row r="162" spans="1:13" s="69" customFormat="1" outlineLevel="1" x14ac:dyDescent="0.2">
      <c r="A162" s="66">
        <v>155</v>
      </c>
      <c r="B162" s="93" t="s">
        <v>103</v>
      </c>
      <c r="C162" s="68" t="s">
        <v>1024</v>
      </c>
      <c r="D162" s="224"/>
      <c r="E162" s="224"/>
      <c r="F162" s="224"/>
      <c r="G162" s="224"/>
      <c r="H162" s="227"/>
      <c r="I162" s="227"/>
      <c r="J162" s="227"/>
      <c r="K162" s="227"/>
      <c r="L162" s="215">
        <f t="shared" si="42"/>
        <v>0</v>
      </c>
      <c r="M162" s="212">
        <f t="shared" si="41"/>
        <v>0</v>
      </c>
    </row>
    <row r="163" spans="1:13" s="69" customFormat="1" outlineLevel="1" x14ac:dyDescent="0.2">
      <c r="A163" s="66">
        <v>156</v>
      </c>
      <c r="B163" s="93" t="s">
        <v>106</v>
      </c>
      <c r="C163" s="68" t="s">
        <v>1024</v>
      </c>
      <c r="D163" s="224"/>
      <c r="E163" s="224"/>
      <c r="F163" s="224"/>
      <c r="G163" s="224"/>
      <c r="H163" s="227"/>
      <c r="I163" s="227"/>
      <c r="J163" s="227"/>
      <c r="K163" s="227"/>
      <c r="L163" s="215">
        <f t="shared" si="42"/>
        <v>0</v>
      </c>
      <c r="M163" s="212">
        <f t="shared" si="41"/>
        <v>0</v>
      </c>
    </row>
    <row r="164" spans="1:13" s="69" customFormat="1" ht="25.5" outlineLevel="1" x14ac:dyDescent="0.2">
      <c r="A164" s="66">
        <v>157</v>
      </c>
      <c r="B164" s="93" t="s">
        <v>109</v>
      </c>
      <c r="C164" s="68" t="s">
        <v>1024</v>
      </c>
      <c r="D164" s="224"/>
      <c r="E164" s="224"/>
      <c r="F164" s="224"/>
      <c r="G164" s="224"/>
      <c r="H164" s="227"/>
      <c r="I164" s="227"/>
      <c r="J164" s="227"/>
      <c r="K164" s="227"/>
      <c r="L164" s="215">
        <f t="shared" si="42"/>
        <v>0</v>
      </c>
      <c r="M164" s="212">
        <f t="shared" si="41"/>
        <v>0</v>
      </c>
    </row>
    <row r="165" spans="1:13" s="69" customFormat="1" outlineLevel="1" x14ac:dyDescent="0.2">
      <c r="A165" s="66">
        <v>158</v>
      </c>
      <c r="B165" s="93" t="s">
        <v>112</v>
      </c>
      <c r="C165" s="68" t="s">
        <v>1024</v>
      </c>
      <c r="D165" s="224"/>
      <c r="E165" s="224"/>
      <c r="F165" s="224"/>
      <c r="G165" s="224"/>
      <c r="H165" s="227"/>
      <c r="I165" s="227"/>
      <c r="J165" s="227"/>
      <c r="K165" s="227"/>
      <c r="L165" s="215">
        <f t="shared" si="42"/>
        <v>0</v>
      </c>
      <c r="M165" s="212">
        <f t="shared" si="41"/>
        <v>0</v>
      </c>
    </row>
    <row r="166" spans="1:13" s="69" customFormat="1" ht="25.5" outlineLevel="1" x14ac:dyDescent="0.2">
      <c r="A166" s="66">
        <v>159</v>
      </c>
      <c r="B166" s="93" t="s">
        <v>115</v>
      </c>
      <c r="C166" s="68" t="s">
        <v>1024</v>
      </c>
      <c r="D166" s="224"/>
      <c r="E166" s="224"/>
      <c r="F166" s="224"/>
      <c r="G166" s="224"/>
      <c r="H166" s="227"/>
      <c r="I166" s="227"/>
      <c r="J166" s="227"/>
      <c r="K166" s="227"/>
      <c r="L166" s="215">
        <f t="shared" si="42"/>
        <v>0</v>
      </c>
      <c r="M166" s="212">
        <f t="shared" si="41"/>
        <v>0</v>
      </c>
    </row>
    <row r="167" spans="1:13" s="69" customFormat="1" ht="25.5" outlineLevel="1" x14ac:dyDescent="0.2">
      <c r="A167" s="66">
        <v>160</v>
      </c>
      <c r="B167" s="93" t="s">
        <v>118</v>
      </c>
      <c r="C167" s="68" t="s">
        <v>1024</v>
      </c>
      <c r="D167" s="224"/>
      <c r="E167" s="224"/>
      <c r="F167" s="224"/>
      <c r="G167" s="224"/>
      <c r="H167" s="227"/>
      <c r="I167" s="227"/>
      <c r="J167" s="227"/>
      <c r="K167" s="227"/>
      <c r="L167" s="215">
        <f t="shared" si="42"/>
        <v>0</v>
      </c>
      <c r="M167" s="212">
        <f t="shared" si="41"/>
        <v>0</v>
      </c>
    </row>
    <row r="168" spans="1:13" ht="25.5" outlineLevel="1" x14ac:dyDescent="0.2">
      <c r="A168" s="62">
        <v>161</v>
      </c>
      <c r="B168" s="92" t="s">
        <v>1025</v>
      </c>
      <c r="C168" s="64" t="s">
        <v>1026</v>
      </c>
      <c r="D168" s="229">
        <f>SUM(D169:D177)</f>
        <v>16222660</v>
      </c>
      <c r="E168" s="229">
        <f>SUM(E169:E177)</f>
        <v>20424660</v>
      </c>
      <c r="F168" s="229"/>
      <c r="G168" s="229"/>
      <c r="H168" s="229"/>
      <c r="I168" s="229"/>
      <c r="J168" s="229"/>
      <c r="K168" s="229"/>
      <c r="L168" s="229">
        <f t="shared" si="42"/>
        <v>16222660</v>
      </c>
      <c r="M168" s="212">
        <f t="shared" si="41"/>
        <v>20424660</v>
      </c>
    </row>
    <row r="169" spans="1:13" s="69" customFormat="1" outlineLevel="1" x14ac:dyDescent="0.2">
      <c r="A169" s="66">
        <v>162</v>
      </c>
      <c r="B169" s="93" t="s">
        <v>91</v>
      </c>
      <c r="C169" s="68" t="s">
        <v>1026</v>
      </c>
      <c r="D169" s="224">
        <v>615000</v>
      </c>
      <c r="E169" s="224">
        <v>615000</v>
      </c>
      <c r="F169" s="224"/>
      <c r="G169" s="224"/>
      <c r="H169" s="227"/>
      <c r="I169" s="227"/>
      <c r="J169" s="227"/>
      <c r="K169" s="227"/>
      <c r="L169" s="215">
        <f t="shared" si="42"/>
        <v>615000</v>
      </c>
      <c r="M169" s="212">
        <f t="shared" si="41"/>
        <v>615000</v>
      </c>
    </row>
    <row r="170" spans="1:13" s="69" customFormat="1" outlineLevel="1" x14ac:dyDescent="0.2">
      <c r="A170" s="66">
        <v>163</v>
      </c>
      <c r="B170" s="93" t="s">
        <v>94</v>
      </c>
      <c r="C170" s="68" t="s">
        <v>1026</v>
      </c>
      <c r="D170" s="224"/>
      <c r="E170" s="224"/>
      <c r="F170" s="224"/>
      <c r="G170" s="224"/>
      <c r="H170" s="227"/>
      <c r="I170" s="227"/>
      <c r="J170" s="227"/>
      <c r="K170" s="227"/>
      <c r="L170" s="215">
        <f t="shared" si="42"/>
        <v>0</v>
      </c>
      <c r="M170" s="212">
        <f t="shared" si="41"/>
        <v>0</v>
      </c>
    </row>
    <row r="171" spans="1:13" s="69" customFormat="1" ht="25.5" outlineLevel="1" x14ac:dyDescent="0.2">
      <c r="A171" s="66">
        <v>164</v>
      </c>
      <c r="B171" s="93" t="s">
        <v>97</v>
      </c>
      <c r="C171" s="68" t="s">
        <v>1026</v>
      </c>
      <c r="D171" s="224"/>
      <c r="E171" s="224"/>
      <c r="F171" s="224"/>
      <c r="G171" s="224"/>
      <c r="H171" s="227"/>
      <c r="I171" s="227"/>
      <c r="J171" s="227"/>
      <c r="K171" s="227"/>
      <c r="L171" s="215">
        <f t="shared" ref="L171:L202" si="43">SUM(D171,F171,H171,J171)</f>
        <v>0</v>
      </c>
      <c r="M171" s="212">
        <f t="shared" si="41"/>
        <v>0</v>
      </c>
    </row>
    <row r="172" spans="1:13" s="69" customFormat="1" outlineLevel="1" x14ac:dyDescent="0.2">
      <c r="A172" s="66">
        <v>165</v>
      </c>
      <c r="B172" s="93" t="s">
        <v>100</v>
      </c>
      <c r="C172" s="68" t="s">
        <v>1026</v>
      </c>
      <c r="D172" s="224"/>
      <c r="E172" s="224"/>
      <c r="F172" s="224"/>
      <c r="G172" s="224"/>
      <c r="H172" s="227"/>
      <c r="I172" s="227"/>
      <c r="J172" s="227"/>
      <c r="K172" s="227"/>
      <c r="L172" s="215">
        <f t="shared" si="43"/>
        <v>0</v>
      </c>
      <c r="M172" s="212">
        <f t="shared" si="41"/>
        <v>0</v>
      </c>
    </row>
    <row r="173" spans="1:13" s="69" customFormat="1" outlineLevel="1" x14ac:dyDescent="0.2">
      <c r="A173" s="66">
        <v>166</v>
      </c>
      <c r="B173" s="93" t="s">
        <v>103</v>
      </c>
      <c r="C173" s="68" t="s">
        <v>1026</v>
      </c>
      <c r="D173" s="224"/>
      <c r="E173" s="224"/>
      <c r="F173" s="224"/>
      <c r="G173" s="224"/>
      <c r="H173" s="227"/>
      <c r="I173" s="227"/>
      <c r="J173" s="227"/>
      <c r="K173" s="227"/>
      <c r="L173" s="215">
        <f t="shared" si="43"/>
        <v>0</v>
      </c>
      <c r="M173" s="212">
        <f t="shared" si="41"/>
        <v>0</v>
      </c>
    </row>
    <row r="174" spans="1:13" s="69" customFormat="1" outlineLevel="1" x14ac:dyDescent="0.2">
      <c r="A174" s="66">
        <v>167</v>
      </c>
      <c r="B174" s="93" t="s">
        <v>106</v>
      </c>
      <c r="C174" s="68" t="s">
        <v>1026</v>
      </c>
      <c r="D174" s="224"/>
      <c r="E174" s="224"/>
      <c r="F174" s="224"/>
      <c r="G174" s="224"/>
      <c r="H174" s="227"/>
      <c r="I174" s="227"/>
      <c r="J174" s="227"/>
      <c r="K174" s="227"/>
      <c r="L174" s="215">
        <f t="shared" si="43"/>
        <v>0</v>
      </c>
      <c r="M174" s="212">
        <f t="shared" si="41"/>
        <v>0</v>
      </c>
    </row>
    <row r="175" spans="1:13" s="69" customFormat="1" ht="25.5" outlineLevel="1" x14ac:dyDescent="0.2">
      <c r="A175" s="66">
        <v>168</v>
      </c>
      <c r="B175" s="93" t="s">
        <v>109</v>
      </c>
      <c r="C175" s="68" t="s">
        <v>1026</v>
      </c>
      <c r="D175" s="224"/>
      <c r="E175" s="224">
        <v>2127536</v>
      </c>
      <c r="F175" s="224"/>
      <c r="G175" s="224"/>
      <c r="H175" s="227"/>
      <c r="I175" s="227"/>
      <c r="J175" s="227"/>
      <c r="K175" s="227"/>
      <c r="L175" s="215">
        <f t="shared" si="43"/>
        <v>0</v>
      </c>
      <c r="M175" s="212">
        <f t="shared" si="41"/>
        <v>2127536</v>
      </c>
    </row>
    <row r="176" spans="1:13" s="69" customFormat="1" outlineLevel="1" x14ac:dyDescent="0.2">
      <c r="A176" s="66">
        <v>169</v>
      </c>
      <c r="B176" s="93" t="s">
        <v>112</v>
      </c>
      <c r="C176" s="68" t="s">
        <v>1026</v>
      </c>
      <c r="D176" s="230">
        <v>14607660</v>
      </c>
      <c r="E176" s="230">
        <v>16682124</v>
      </c>
      <c r="F176" s="231"/>
      <c r="G176" s="231"/>
      <c r="H176" s="232"/>
      <c r="I176" s="232"/>
      <c r="J176" s="232"/>
      <c r="K176" s="232"/>
      <c r="L176" s="233">
        <f t="shared" si="43"/>
        <v>14607660</v>
      </c>
      <c r="M176" s="212">
        <f t="shared" si="41"/>
        <v>16682124</v>
      </c>
    </row>
    <row r="177" spans="1:13" s="69" customFormat="1" ht="25.5" outlineLevel="1" x14ac:dyDescent="0.2">
      <c r="A177" s="66">
        <v>170</v>
      </c>
      <c r="B177" s="93" t="s">
        <v>115</v>
      </c>
      <c r="C177" s="68" t="s">
        <v>1026</v>
      </c>
      <c r="D177" s="224">
        <v>1000000</v>
      </c>
      <c r="E177" s="224">
        <v>1000000</v>
      </c>
      <c r="F177" s="224"/>
      <c r="G177" s="224"/>
      <c r="H177" s="227"/>
      <c r="I177" s="227"/>
      <c r="J177" s="227"/>
      <c r="K177" s="227"/>
      <c r="L177" s="215">
        <f t="shared" si="43"/>
        <v>1000000</v>
      </c>
      <c r="M177" s="212">
        <f t="shared" si="41"/>
        <v>1000000</v>
      </c>
    </row>
    <row r="178" spans="1:13" s="69" customFormat="1" ht="25.5" outlineLevel="1" x14ac:dyDescent="0.2">
      <c r="A178" s="66">
        <v>171</v>
      </c>
      <c r="B178" s="93" t="s">
        <v>118</v>
      </c>
      <c r="C178" s="68" t="s">
        <v>1026</v>
      </c>
      <c r="D178" s="224"/>
      <c r="E178" s="224"/>
      <c r="F178" s="224"/>
      <c r="G178" s="224"/>
      <c r="H178" s="227"/>
      <c r="I178" s="227"/>
      <c r="J178" s="227"/>
      <c r="K178" s="227"/>
      <c r="L178" s="215">
        <f t="shared" si="43"/>
        <v>0</v>
      </c>
      <c r="M178" s="212">
        <f t="shared" si="41"/>
        <v>0</v>
      </c>
    </row>
    <row r="179" spans="1:13" ht="38.25" outlineLevel="1" x14ac:dyDescent="0.2">
      <c r="A179" s="62">
        <v>172</v>
      </c>
      <c r="B179" s="92" t="s">
        <v>1027</v>
      </c>
      <c r="C179" s="64" t="s">
        <v>1028</v>
      </c>
      <c r="D179" s="223"/>
      <c r="E179" s="223"/>
      <c r="F179" s="223"/>
      <c r="G179" s="223"/>
      <c r="H179" s="219"/>
      <c r="I179" s="219"/>
      <c r="J179" s="219"/>
      <c r="K179" s="219"/>
      <c r="L179" s="212">
        <f t="shared" si="43"/>
        <v>0</v>
      </c>
      <c r="M179" s="212">
        <f t="shared" si="41"/>
        <v>0</v>
      </c>
    </row>
    <row r="180" spans="1:13" s="69" customFormat="1" ht="38.25" outlineLevel="1" x14ac:dyDescent="0.2">
      <c r="A180" s="66">
        <v>173</v>
      </c>
      <c r="B180" s="93" t="s">
        <v>1029</v>
      </c>
      <c r="C180" s="68" t="s">
        <v>1028</v>
      </c>
      <c r="D180" s="224"/>
      <c r="E180" s="224"/>
      <c r="F180" s="224"/>
      <c r="G180" s="224"/>
      <c r="H180" s="227"/>
      <c r="I180" s="227"/>
      <c r="J180" s="227"/>
      <c r="K180" s="227"/>
      <c r="L180" s="215">
        <f t="shared" si="43"/>
        <v>0</v>
      </c>
      <c r="M180" s="212">
        <f t="shared" si="41"/>
        <v>0</v>
      </c>
    </row>
    <row r="181" spans="1:13" ht="38.25" outlineLevel="1" x14ac:dyDescent="0.2">
      <c r="A181" s="62">
        <v>174</v>
      </c>
      <c r="B181" s="76" t="s">
        <v>1030</v>
      </c>
      <c r="C181" s="64" t="s">
        <v>1031</v>
      </c>
      <c r="D181" s="223">
        <f>SUM(D182:D192)</f>
        <v>0</v>
      </c>
      <c r="E181" s="223">
        <f>SUM(E182:E192)</f>
        <v>0</v>
      </c>
      <c r="F181" s="223"/>
      <c r="G181" s="223"/>
      <c r="H181" s="223"/>
      <c r="I181" s="223"/>
      <c r="J181" s="223"/>
      <c r="K181" s="223"/>
      <c r="L181" s="212">
        <f t="shared" si="43"/>
        <v>0</v>
      </c>
      <c r="M181" s="212">
        <f t="shared" si="41"/>
        <v>0</v>
      </c>
    </row>
    <row r="182" spans="1:13" s="69" customFormat="1" outlineLevel="1" x14ac:dyDescent="0.2">
      <c r="A182" s="66">
        <v>175</v>
      </c>
      <c r="B182" s="97" t="s">
        <v>606</v>
      </c>
      <c r="C182" s="68" t="s">
        <v>1032</v>
      </c>
      <c r="D182" s="224"/>
      <c r="E182" s="224"/>
      <c r="F182" s="224"/>
      <c r="G182" s="224"/>
      <c r="H182" s="227"/>
      <c r="I182" s="227"/>
      <c r="J182" s="227"/>
      <c r="K182" s="227"/>
      <c r="L182" s="215">
        <f t="shared" si="43"/>
        <v>0</v>
      </c>
      <c r="M182" s="212">
        <f t="shared" si="41"/>
        <v>0</v>
      </c>
    </row>
    <row r="183" spans="1:13" s="69" customFormat="1" outlineLevel="1" x14ac:dyDescent="0.2">
      <c r="A183" s="66">
        <v>176</v>
      </c>
      <c r="B183" s="97" t="s">
        <v>608</v>
      </c>
      <c r="C183" s="68" t="s">
        <v>1033</v>
      </c>
      <c r="D183" s="224"/>
      <c r="E183" s="224"/>
      <c r="F183" s="224"/>
      <c r="G183" s="224"/>
      <c r="H183" s="227"/>
      <c r="I183" s="227"/>
      <c r="J183" s="227"/>
      <c r="K183" s="227"/>
      <c r="L183" s="215">
        <f t="shared" si="43"/>
        <v>0</v>
      </c>
      <c r="M183" s="212">
        <f t="shared" si="41"/>
        <v>0</v>
      </c>
    </row>
    <row r="184" spans="1:13" s="69" customFormat="1" outlineLevel="1" x14ac:dyDescent="0.2">
      <c r="A184" s="66">
        <v>177</v>
      </c>
      <c r="B184" s="97" t="s">
        <v>610</v>
      </c>
      <c r="C184" s="68" t="s">
        <v>1034</v>
      </c>
      <c r="D184" s="224"/>
      <c r="E184" s="224"/>
      <c r="F184" s="224"/>
      <c r="G184" s="224"/>
      <c r="H184" s="227"/>
      <c r="I184" s="227"/>
      <c r="J184" s="227"/>
      <c r="K184" s="227"/>
      <c r="L184" s="215">
        <f t="shared" si="43"/>
        <v>0</v>
      </c>
      <c r="M184" s="212">
        <f t="shared" si="41"/>
        <v>0</v>
      </c>
    </row>
    <row r="185" spans="1:13" s="69" customFormat="1" outlineLevel="1" x14ac:dyDescent="0.2">
      <c r="A185" s="66">
        <v>178</v>
      </c>
      <c r="B185" s="97" t="s">
        <v>612</v>
      </c>
      <c r="C185" s="68" t="s">
        <v>1035</v>
      </c>
      <c r="D185" s="224"/>
      <c r="E185" s="224"/>
      <c r="F185" s="224"/>
      <c r="G185" s="224"/>
      <c r="H185" s="227"/>
      <c r="I185" s="227"/>
      <c r="J185" s="227"/>
      <c r="K185" s="227"/>
      <c r="L185" s="215">
        <f t="shared" si="43"/>
        <v>0</v>
      </c>
      <c r="M185" s="212">
        <f t="shared" si="41"/>
        <v>0</v>
      </c>
    </row>
    <row r="186" spans="1:13" s="69" customFormat="1" outlineLevel="1" x14ac:dyDescent="0.2">
      <c r="A186" s="66">
        <v>179</v>
      </c>
      <c r="B186" s="97" t="s">
        <v>614</v>
      </c>
      <c r="C186" s="68" t="s">
        <v>1036</v>
      </c>
      <c r="D186" s="224"/>
      <c r="E186" s="224"/>
      <c r="F186" s="224"/>
      <c r="G186" s="224"/>
      <c r="H186" s="227"/>
      <c r="I186" s="227"/>
      <c r="J186" s="227"/>
      <c r="K186" s="227"/>
      <c r="L186" s="215">
        <f t="shared" si="43"/>
        <v>0</v>
      </c>
      <c r="M186" s="212">
        <f t="shared" si="41"/>
        <v>0</v>
      </c>
    </row>
    <row r="187" spans="1:13" s="69" customFormat="1" ht="25.5" outlineLevel="1" x14ac:dyDescent="0.2">
      <c r="A187" s="66">
        <v>180</v>
      </c>
      <c r="B187" s="97" t="s">
        <v>616</v>
      </c>
      <c r="C187" s="68" t="s">
        <v>1037</v>
      </c>
      <c r="D187" s="224"/>
      <c r="E187" s="224"/>
      <c r="F187" s="224"/>
      <c r="G187" s="224"/>
      <c r="H187" s="227"/>
      <c r="I187" s="227"/>
      <c r="J187" s="227"/>
      <c r="K187" s="227"/>
      <c r="L187" s="215">
        <f t="shared" si="43"/>
        <v>0</v>
      </c>
      <c r="M187" s="212">
        <f t="shared" si="41"/>
        <v>0</v>
      </c>
    </row>
    <row r="188" spans="1:13" s="69" customFormat="1" ht="25.5" outlineLevel="1" x14ac:dyDescent="0.2">
      <c r="A188" s="66">
        <v>181</v>
      </c>
      <c r="B188" s="97" t="s">
        <v>618</v>
      </c>
      <c r="C188" s="68" t="s">
        <v>1038</v>
      </c>
      <c r="D188" s="224"/>
      <c r="E188" s="224"/>
      <c r="F188" s="224"/>
      <c r="G188" s="224"/>
      <c r="H188" s="227"/>
      <c r="I188" s="227"/>
      <c r="J188" s="227"/>
      <c r="K188" s="227"/>
      <c r="L188" s="215">
        <f t="shared" si="43"/>
        <v>0</v>
      </c>
      <c r="M188" s="212">
        <f t="shared" si="41"/>
        <v>0</v>
      </c>
    </row>
    <row r="189" spans="1:13" s="69" customFormat="1" outlineLevel="1" x14ac:dyDescent="0.2">
      <c r="A189" s="66">
        <v>182</v>
      </c>
      <c r="B189" s="97" t="s">
        <v>620</v>
      </c>
      <c r="C189" s="68" t="s">
        <v>1039</v>
      </c>
      <c r="D189" s="224"/>
      <c r="E189" s="224"/>
      <c r="F189" s="224"/>
      <c r="G189" s="224"/>
      <c r="H189" s="227"/>
      <c r="I189" s="227"/>
      <c r="J189" s="227"/>
      <c r="K189" s="227"/>
      <c r="L189" s="215">
        <f t="shared" si="43"/>
        <v>0</v>
      </c>
      <c r="M189" s="212">
        <f t="shared" si="41"/>
        <v>0</v>
      </c>
    </row>
    <row r="190" spans="1:13" s="69" customFormat="1" outlineLevel="1" x14ac:dyDescent="0.2">
      <c r="A190" s="66">
        <v>183</v>
      </c>
      <c r="B190" s="97" t="s">
        <v>622</v>
      </c>
      <c r="C190" s="68" t="s">
        <v>1040</v>
      </c>
      <c r="D190" s="224"/>
      <c r="E190" s="224"/>
      <c r="F190" s="224"/>
      <c r="G190" s="224"/>
      <c r="H190" s="227"/>
      <c r="I190" s="227"/>
      <c r="J190" s="227"/>
      <c r="K190" s="227"/>
      <c r="L190" s="215">
        <f t="shared" si="43"/>
        <v>0</v>
      </c>
      <c r="M190" s="212">
        <f t="shared" si="41"/>
        <v>0</v>
      </c>
    </row>
    <row r="191" spans="1:13" s="69" customFormat="1" outlineLevel="1" x14ac:dyDescent="0.2">
      <c r="A191" s="66">
        <v>184</v>
      </c>
      <c r="B191" s="97" t="s">
        <v>624</v>
      </c>
      <c r="C191" s="68" t="s">
        <v>1041</v>
      </c>
      <c r="D191" s="224"/>
      <c r="E191" s="224"/>
      <c r="F191" s="224"/>
      <c r="G191" s="224"/>
      <c r="H191" s="227"/>
      <c r="I191" s="227"/>
      <c r="J191" s="227"/>
      <c r="K191" s="227"/>
      <c r="L191" s="215">
        <f t="shared" si="43"/>
        <v>0</v>
      </c>
      <c r="M191" s="212">
        <f t="shared" si="41"/>
        <v>0</v>
      </c>
    </row>
    <row r="192" spans="1:13" s="69" customFormat="1" outlineLevel="1" x14ac:dyDescent="0.2">
      <c r="A192" s="66">
        <v>185</v>
      </c>
      <c r="B192" s="97" t="s">
        <v>626</v>
      </c>
      <c r="C192" s="68" t="s">
        <v>1042</v>
      </c>
      <c r="D192" s="224"/>
      <c r="E192" s="224"/>
      <c r="F192" s="224"/>
      <c r="G192" s="224"/>
      <c r="H192" s="227"/>
      <c r="I192" s="227"/>
      <c r="J192" s="227"/>
      <c r="K192" s="227"/>
      <c r="L192" s="215">
        <f t="shared" si="43"/>
        <v>0</v>
      </c>
      <c r="M192" s="212">
        <f t="shared" si="41"/>
        <v>0</v>
      </c>
    </row>
    <row r="193" spans="1:13" outlineLevel="1" x14ac:dyDescent="0.2">
      <c r="A193" s="62">
        <v>186</v>
      </c>
      <c r="B193" s="76" t="s">
        <v>1043</v>
      </c>
      <c r="C193" s="64" t="s">
        <v>1044</v>
      </c>
      <c r="D193" s="223"/>
      <c r="E193" s="223"/>
      <c r="F193" s="223"/>
      <c r="G193" s="223"/>
      <c r="H193" s="219"/>
      <c r="I193" s="219"/>
      <c r="J193" s="219"/>
      <c r="K193" s="219"/>
      <c r="L193" s="212">
        <f t="shared" si="43"/>
        <v>0</v>
      </c>
      <c r="M193" s="212">
        <f t="shared" si="41"/>
        <v>0</v>
      </c>
    </row>
    <row r="194" spans="1:13" outlineLevel="1" x14ac:dyDescent="0.2">
      <c r="A194" s="62">
        <v>187</v>
      </c>
      <c r="B194" s="76" t="s">
        <v>1045</v>
      </c>
      <c r="C194" s="64" t="s">
        <v>1046</v>
      </c>
      <c r="D194" s="223"/>
      <c r="E194" s="223"/>
      <c r="F194" s="223"/>
      <c r="G194" s="223"/>
      <c r="H194" s="219"/>
      <c r="I194" s="219"/>
      <c r="J194" s="219"/>
      <c r="K194" s="219"/>
      <c r="L194" s="212">
        <f t="shared" si="43"/>
        <v>0</v>
      </c>
      <c r="M194" s="212">
        <f t="shared" si="41"/>
        <v>0</v>
      </c>
    </row>
    <row r="195" spans="1:13" outlineLevel="1" x14ac:dyDescent="0.2">
      <c r="A195" s="62">
        <v>188</v>
      </c>
      <c r="B195" s="76" t="s">
        <v>1047</v>
      </c>
      <c r="C195" s="64" t="s">
        <v>1048</v>
      </c>
      <c r="D195" s="223"/>
      <c r="E195" s="223"/>
      <c r="F195" s="223"/>
      <c r="G195" s="223"/>
      <c r="H195" s="219"/>
      <c r="I195" s="219"/>
      <c r="J195" s="219"/>
      <c r="K195" s="219"/>
      <c r="L195" s="212">
        <f t="shared" si="43"/>
        <v>0</v>
      </c>
      <c r="M195" s="212">
        <f t="shared" si="41"/>
        <v>0</v>
      </c>
    </row>
    <row r="196" spans="1:13" ht="25.5" outlineLevel="1" x14ac:dyDescent="0.2">
      <c r="A196" s="62">
        <v>189</v>
      </c>
      <c r="B196" s="76" t="s">
        <v>1049</v>
      </c>
      <c r="C196" s="64" t="s">
        <v>1050</v>
      </c>
      <c r="D196" s="229">
        <f>SUM(D197:D206)</f>
        <v>190477000</v>
      </c>
      <c r="E196" s="229">
        <v>244096800</v>
      </c>
      <c r="F196" s="223"/>
      <c r="G196" s="223"/>
      <c r="H196" s="223"/>
      <c r="I196" s="223"/>
      <c r="J196" s="223"/>
      <c r="K196" s="223"/>
      <c r="L196" s="212">
        <f t="shared" si="43"/>
        <v>190477000</v>
      </c>
      <c r="M196" s="212">
        <f t="shared" ref="M196:M261" si="44">SUM(E196,G196,I196,K196)</f>
        <v>244096800</v>
      </c>
    </row>
    <row r="197" spans="1:13" s="69" customFormat="1" outlineLevel="1" x14ac:dyDescent="0.2">
      <c r="A197" s="66">
        <v>190</v>
      </c>
      <c r="B197" s="97" t="s">
        <v>606</v>
      </c>
      <c r="C197" s="68" t="s">
        <v>1051</v>
      </c>
      <c r="D197" s="231">
        <v>5100000</v>
      </c>
      <c r="E197" s="231"/>
      <c r="F197" s="224"/>
      <c r="G197" s="224"/>
      <c r="H197" s="227"/>
      <c r="I197" s="227"/>
      <c r="J197" s="227"/>
      <c r="K197" s="227"/>
      <c r="L197" s="215">
        <f t="shared" si="43"/>
        <v>5100000</v>
      </c>
      <c r="M197" s="212">
        <f t="shared" si="44"/>
        <v>0</v>
      </c>
    </row>
    <row r="198" spans="1:13" s="69" customFormat="1" outlineLevel="1" x14ac:dyDescent="0.2">
      <c r="A198" s="66">
        <v>191</v>
      </c>
      <c r="B198" s="97" t="s">
        <v>608</v>
      </c>
      <c r="C198" s="68" t="s">
        <v>1052</v>
      </c>
      <c r="D198" s="231">
        <v>22000000</v>
      </c>
      <c r="E198" s="231"/>
      <c r="F198" s="224"/>
      <c r="G198" s="224"/>
      <c r="H198" s="227"/>
      <c r="I198" s="227"/>
      <c r="J198" s="227"/>
      <c r="K198" s="227"/>
      <c r="L198" s="215">
        <f t="shared" si="43"/>
        <v>22000000</v>
      </c>
      <c r="M198" s="212">
        <f t="shared" si="44"/>
        <v>0</v>
      </c>
    </row>
    <row r="199" spans="1:13" s="69" customFormat="1" outlineLevel="1" x14ac:dyDescent="0.2">
      <c r="A199" s="66">
        <v>192</v>
      </c>
      <c r="B199" s="97" t="s">
        <v>610</v>
      </c>
      <c r="C199" s="68" t="s">
        <v>1053</v>
      </c>
      <c r="D199" s="224">
        <v>38420000</v>
      </c>
      <c r="E199" s="224"/>
      <c r="F199" s="224"/>
      <c r="G199" s="224"/>
      <c r="H199" s="227"/>
      <c r="I199" s="227"/>
      <c r="J199" s="227"/>
      <c r="K199" s="227"/>
      <c r="L199" s="215">
        <f t="shared" si="43"/>
        <v>38420000</v>
      </c>
      <c r="M199" s="212">
        <f t="shared" si="44"/>
        <v>0</v>
      </c>
    </row>
    <row r="200" spans="1:13" s="69" customFormat="1" outlineLevel="1" x14ac:dyDescent="0.2">
      <c r="A200" s="66">
        <v>193</v>
      </c>
      <c r="B200" s="97" t="s">
        <v>612</v>
      </c>
      <c r="C200" s="68" t="s">
        <v>1054</v>
      </c>
      <c r="D200" s="224"/>
      <c r="E200" s="224"/>
      <c r="F200" s="224"/>
      <c r="G200" s="224"/>
      <c r="H200" s="227"/>
      <c r="I200" s="227"/>
      <c r="J200" s="227"/>
      <c r="K200" s="227"/>
      <c r="L200" s="215">
        <f t="shared" si="43"/>
        <v>0</v>
      </c>
      <c r="M200" s="212">
        <f t="shared" si="44"/>
        <v>0</v>
      </c>
    </row>
    <row r="201" spans="1:13" s="69" customFormat="1" outlineLevel="1" x14ac:dyDescent="0.2">
      <c r="A201" s="66">
        <v>194</v>
      </c>
      <c r="B201" s="97" t="s">
        <v>614</v>
      </c>
      <c r="C201" s="68" t="s">
        <v>1055</v>
      </c>
      <c r="D201" s="224"/>
      <c r="E201" s="224"/>
      <c r="F201" s="224"/>
      <c r="G201" s="224"/>
      <c r="H201" s="227"/>
      <c r="I201" s="227"/>
      <c r="J201" s="227"/>
      <c r="K201" s="227"/>
      <c r="L201" s="215">
        <f t="shared" si="43"/>
        <v>0</v>
      </c>
      <c r="M201" s="212">
        <f t="shared" si="44"/>
        <v>0</v>
      </c>
    </row>
    <row r="202" spans="1:13" s="69" customFormat="1" ht="25.5" outlineLevel="1" x14ac:dyDescent="0.2">
      <c r="A202" s="66">
        <v>195</v>
      </c>
      <c r="B202" s="97" t="s">
        <v>616</v>
      </c>
      <c r="C202" s="68" t="s">
        <v>1056</v>
      </c>
      <c r="D202" s="224"/>
      <c r="E202" s="224"/>
      <c r="F202" s="224"/>
      <c r="G202" s="224"/>
      <c r="H202" s="227"/>
      <c r="I202" s="227"/>
      <c r="J202" s="227"/>
      <c r="K202" s="227"/>
      <c r="L202" s="215">
        <f t="shared" si="43"/>
        <v>0</v>
      </c>
      <c r="M202" s="212">
        <f t="shared" si="44"/>
        <v>0</v>
      </c>
    </row>
    <row r="203" spans="1:13" s="69" customFormat="1" ht="25.5" outlineLevel="1" x14ac:dyDescent="0.2">
      <c r="A203" s="66">
        <v>196</v>
      </c>
      <c r="B203" s="97" t="s">
        <v>618</v>
      </c>
      <c r="C203" s="68" t="s">
        <v>1057</v>
      </c>
      <c r="D203" s="224">
        <v>123957000</v>
      </c>
      <c r="E203" s="224"/>
      <c r="F203" s="224"/>
      <c r="G203" s="224"/>
      <c r="H203" s="227"/>
      <c r="I203" s="227"/>
      <c r="J203" s="227"/>
      <c r="K203" s="227"/>
      <c r="L203" s="215">
        <f t="shared" ref="L203:L210" si="45">SUM(D203,F203,H203,J203)</f>
        <v>123957000</v>
      </c>
      <c r="M203" s="212">
        <f t="shared" si="44"/>
        <v>0</v>
      </c>
    </row>
    <row r="204" spans="1:13" s="69" customFormat="1" outlineLevel="1" x14ac:dyDescent="0.2">
      <c r="A204" s="66">
        <v>197</v>
      </c>
      <c r="B204" s="97" t="s">
        <v>620</v>
      </c>
      <c r="C204" s="68" t="s">
        <v>1058</v>
      </c>
      <c r="D204" s="224"/>
      <c r="E204" s="224"/>
      <c r="F204" s="226"/>
      <c r="G204" s="226"/>
      <c r="H204" s="227"/>
      <c r="I204" s="227"/>
      <c r="J204" s="227"/>
      <c r="K204" s="227"/>
      <c r="L204" s="215">
        <f t="shared" si="45"/>
        <v>0</v>
      </c>
      <c r="M204" s="212">
        <f t="shared" si="44"/>
        <v>0</v>
      </c>
    </row>
    <row r="205" spans="1:13" s="69" customFormat="1" outlineLevel="1" x14ac:dyDescent="0.2">
      <c r="A205" s="66">
        <v>198</v>
      </c>
      <c r="B205" s="97" t="s">
        <v>624</v>
      </c>
      <c r="C205" s="68" t="s">
        <v>1059</v>
      </c>
      <c r="D205" s="224"/>
      <c r="E205" s="224"/>
      <c r="F205" s="214"/>
      <c r="G205" s="214"/>
      <c r="H205" s="227"/>
      <c r="I205" s="227"/>
      <c r="J205" s="227"/>
      <c r="K205" s="227"/>
      <c r="L205" s="215">
        <f t="shared" si="45"/>
        <v>0</v>
      </c>
      <c r="M205" s="212">
        <f t="shared" si="44"/>
        <v>0</v>
      </c>
    </row>
    <row r="206" spans="1:13" s="69" customFormat="1" outlineLevel="1" x14ac:dyDescent="0.2">
      <c r="A206" s="66">
        <v>199</v>
      </c>
      <c r="B206" s="97" t="s">
        <v>626</v>
      </c>
      <c r="C206" s="68" t="s">
        <v>1060</v>
      </c>
      <c r="D206" s="224">
        <v>1000000</v>
      </c>
      <c r="E206" s="224"/>
      <c r="F206" s="214"/>
      <c r="G206" s="214"/>
      <c r="H206" s="227"/>
      <c r="I206" s="227"/>
      <c r="J206" s="227"/>
      <c r="K206" s="227"/>
      <c r="L206" s="215">
        <f t="shared" si="45"/>
        <v>1000000</v>
      </c>
      <c r="M206" s="212">
        <f t="shared" si="44"/>
        <v>0</v>
      </c>
    </row>
    <row r="207" spans="1:13" outlineLevel="1" x14ac:dyDescent="0.2">
      <c r="A207" s="70">
        <v>200</v>
      </c>
      <c r="B207" s="82" t="s">
        <v>1061</v>
      </c>
      <c r="C207" s="72" t="s">
        <v>1062</v>
      </c>
      <c r="D207" s="229">
        <f>SUM(D209+D208)</f>
        <v>382530759</v>
      </c>
      <c r="E207" s="698">
        <v>481348474</v>
      </c>
      <c r="F207" s="223"/>
      <c r="G207" s="223"/>
      <c r="H207" s="219"/>
      <c r="I207" s="219"/>
      <c r="J207" s="219"/>
      <c r="K207" s="219"/>
      <c r="L207" s="212">
        <f t="shared" si="45"/>
        <v>382530759</v>
      </c>
      <c r="M207" s="212">
        <f>SUM(E207,G207,I207,K207)</f>
        <v>481348474</v>
      </c>
    </row>
    <row r="208" spans="1:13" outlineLevel="1" x14ac:dyDescent="0.2">
      <c r="A208" s="62"/>
      <c r="B208" s="97" t="s">
        <v>1063</v>
      </c>
      <c r="C208" s="64" t="s">
        <v>1064</v>
      </c>
      <c r="D208" s="229">
        <f>'09 tartalékok'!C12</f>
        <v>78831167</v>
      </c>
      <c r="E208" s="698">
        <f>'09 tartalékok'!D12</f>
        <v>198867640</v>
      </c>
      <c r="F208" s="223"/>
      <c r="G208" s="223"/>
      <c r="H208" s="219"/>
      <c r="I208" s="219"/>
      <c r="J208" s="219"/>
      <c r="K208" s="219"/>
      <c r="L208" s="212">
        <f t="shared" si="45"/>
        <v>78831167</v>
      </c>
      <c r="M208" s="212">
        <f t="shared" si="44"/>
        <v>198867640</v>
      </c>
    </row>
    <row r="209" spans="1:13" s="69" customFormat="1" outlineLevel="1" x14ac:dyDescent="0.2">
      <c r="A209" s="98"/>
      <c r="B209" s="97" t="s">
        <v>1065</v>
      </c>
      <c r="C209" s="64" t="s">
        <v>1066</v>
      </c>
      <c r="D209" s="231">
        <f>'09 tartalékok'!C13</f>
        <v>303699592</v>
      </c>
      <c r="E209" s="231">
        <f>'09 tartalékok'!D13</f>
        <v>282480834</v>
      </c>
      <c r="F209" s="234"/>
      <c r="G209" s="234"/>
      <c r="H209" s="227"/>
      <c r="I209" s="227"/>
      <c r="J209" s="227"/>
      <c r="K209" s="227"/>
      <c r="L209" s="212">
        <f t="shared" si="45"/>
        <v>303699592</v>
      </c>
      <c r="M209" s="212">
        <f t="shared" si="44"/>
        <v>282480834</v>
      </c>
    </row>
    <row r="210" spans="1:13" s="277" customFormat="1" ht="38.25" x14ac:dyDescent="0.2">
      <c r="A210" s="255">
        <v>201</v>
      </c>
      <c r="B210" s="278" t="s">
        <v>1067</v>
      </c>
      <c r="C210" s="276" t="s">
        <v>1068</v>
      </c>
      <c r="D210" s="257">
        <f>SUM(D139+D144+D145+D146+D157+D168+D179+D181+D193+D194+D195+D196+D207)</f>
        <v>589230419</v>
      </c>
      <c r="E210" s="257">
        <f>SUM(E139+E144+E145+E146+E157+E168+E179+E181+E193+E194+E195+E196+E207)</f>
        <v>746982243</v>
      </c>
      <c r="F210" s="279">
        <v>0</v>
      </c>
      <c r="G210" s="279">
        <v>0</v>
      </c>
      <c r="H210" s="279">
        <v>0</v>
      </c>
      <c r="I210" s="279">
        <v>0</v>
      </c>
      <c r="J210" s="279">
        <v>0</v>
      </c>
      <c r="K210" s="279">
        <v>0</v>
      </c>
      <c r="L210" s="257">
        <f t="shared" si="45"/>
        <v>589230419</v>
      </c>
      <c r="M210" s="258">
        <f t="shared" si="44"/>
        <v>746982243</v>
      </c>
    </row>
    <row r="211" spans="1:13" x14ac:dyDescent="0.2">
      <c r="A211" s="70"/>
      <c r="B211" s="44"/>
      <c r="C211" s="72"/>
      <c r="D211" s="217"/>
      <c r="E211" s="217"/>
      <c r="F211" s="223"/>
      <c r="G211" s="223"/>
      <c r="H211" s="219"/>
      <c r="I211" s="219"/>
      <c r="J211" s="219"/>
      <c r="K211" s="219"/>
      <c r="L211" s="219"/>
      <c r="M211" s="212">
        <f t="shared" si="44"/>
        <v>0</v>
      </c>
    </row>
    <row r="212" spans="1:13" s="73" customFormat="1" outlineLevel="1" x14ac:dyDescent="0.2">
      <c r="A212" s="70">
        <v>202</v>
      </c>
      <c r="B212" s="77" t="s">
        <v>1069</v>
      </c>
      <c r="C212" s="72" t="s">
        <v>1070</v>
      </c>
      <c r="D212" s="223">
        <v>74429578</v>
      </c>
      <c r="E212" s="223">
        <v>68669578</v>
      </c>
      <c r="F212" s="223"/>
      <c r="G212" s="223"/>
      <c r="H212" s="219"/>
      <c r="I212" s="219"/>
      <c r="J212" s="219"/>
      <c r="K212" s="219"/>
      <c r="L212" s="212">
        <f>SUM(D212,F212,H212,J212)</f>
        <v>74429578</v>
      </c>
      <c r="M212" s="212">
        <f t="shared" si="44"/>
        <v>68669578</v>
      </c>
    </row>
    <row r="213" spans="1:13" s="73" customFormat="1" outlineLevel="1" x14ac:dyDescent="0.2">
      <c r="A213" s="70">
        <v>203</v>
      </c>
      <c r="B213" s="77" t="s">
        <v>1071</v>
      </c>
      <c r="C213" s="72" t="s">
        <v>1072</v>
      </c>
      <c r="D213" s="223">
        <v>60975002</v>
      </c>
      <c r="E213" s="223">
        <v>148235696</v>
      </c>
      <c r="F213" s="223"/>
      <c r="G213" s="223"/>
      <c r="H213" s="219"/>
      <c r="I213" s="219"/>
      <c r="J213" s="219"/>
      <c r="K213" s="219"/>
      <c r="L213" s="212">
        <f>SUM(D213,F213,H213,J213)</f>
        <v>60975002</v>
      </c>
      <c r="M213" s="212">
        <f t="shared" si="44"/>
        <v>148235696</v>
      </c>
    </row>
    <row r="214" spans="1:13" s="69" customFormat="1" outlineLevel="1" x14ac:dyDescent="0.2">
      <c r="A214" s="66"/>
      <c r="B214" s="54"/>
      <c r="C214" s="68"/>
      <c r="D214" s="225"/>
      <c r="E214" s="225"/>
      <c r="F214" s="225"/>
      <c r="G214" s="225"/>
      <c r="H214" s="228"/>
      <c r="I214" s="228"/>
      <c r="J214" s="228"/>
      <c r="K214" s="228"/>
      <c r="L214" s="216"/>
      <c r="M214" s="212"/>
    </row>
    <row r="215" spans="1:13" s="69" customFormat="1" outlineLevel="1" x14ac:dyDescent="0.2">
      <c r="A215" s="66"/>
      <c r="B215" s="99"/>
      <c r="C215" s="68"/>
      <c r="D215" s="225"/>
      <c r="E215" s="225"/>
      <c r="F215" s="225"/>
      <c r="G215" s="225"/>
      <c r="H215" s="228"/>
      <c r="I215" s="228"/>
      <c r="J215" s="228"/>
      <c r="K215" s="228"/>
      <c r="L215" s="216"/>
      <c r="M215" s="212"/>
    </row>
    <row r="216" spans="1:13" s="69" customFormat="1" outlineLevel="1" x14ac:dyDescent="0.2">
      <c r="A216" s="66"/>
      <c r="B216" s="99"/>
      <c r="C216" s="68"/>
      <c r="D216" s="225"/>
      <c r="E216" s="225"/>
      <c r="F216" s="225"/>
      <c r="G216" s="225"/>
      <c r="H216" s="228"/>
      <c r="I216" s="228"/>
      <c r="J216" s="228"/>
      <c r="K216" s="228"/>
      <c r="L216" s="216"/>
      <c r="M216" s="212"/>
    </row>
    <row r="217" spans="1:13" s="73" customFormat="1" outlineLevel="1" x14ac:dyDescent="0.2">
      <c r="A217" s="70"/>
      <c r="B217" s="54"/>
      <c r="C217" s="72"/>
      <c r="D217" s="225"/>
      <c r="E217" s="225"/>
      <c r="F217" s="223"/>
      <c r="G217" s="223"/>
      <c r="H217" s="219"/>
      <c r="I217" s="219"/>
      <c r="J217" s="219"/>
      <c r="K217" s="219"/>
      <c r="L217" s="212"/>
      <c r="M217" s="212"/>
    </row>
    <row r="218" spans="1:13" s="73" customFormat="1" outlineLevel="1" x14ac:dyDescent="0.2">
      <c r="A218" s="70"/>
      <c r="B218" s="252"/>
      <c r="C218" s="72"/>
      <c r="D218" s="225"/>
      <c r="E218" s="225"/>
      <c r="F218" s="223"/>
      <c r="G218" s="223"/>
      <c r="H218" s="219"/>
      <c r="I218" s="219"/>
      <c r="J218" s="219"/>
      <c r="K218" s="219"/>
      <c r="L218" s="212"/>
      <c r="M218" s="212"/>
    </row>
    <row r="219" spans="1:13" s="73" customFormat="1" outlineLevel="1" x14ac:dyDescent="0.2">
      <c r="A219" s="70"/>
      <c r="B219" s="252"/>
      <c r="C219" s="72"/>
      <c r="D219" s="225"/>
      <c r="E219" s="225"/>
      <c r="F219" s="223"/>
      <c r="G219" s="223"/>
      <c r="H219" s="219"/>
      <c r="I219" s="219"/>
      <c r="J219" s="219"/>
      <c r="K219" s="219"/>
      <c r="L219" s="212"/>
      <c r="M219" s="212"/>
    </row>
    <row r="220" spans="1:13" s="73" customFormat="1" outlineLevel="1" x14ac:dyDescent="0.2">
      <c r="A220" s="70">
        <v>205</v>
      </c>
      <c r="B220" s="77" t="s">
        <v>1073</v>
      </c>
      <c r="C220" s="72" t="s">
        <v>1074</v>
      </c>
      <c r="D220" s="223"/>
      <c r="E220" s="223"/>
      <c r="F220" s="223">
        <v>1574803</v>
      </c>
      <c r="G220" s="223">
        <v>1874803</v>
      </c>
      <c r="H220" s="219">
        <v>393700</v>
      </c>
      <c r="I220" s="219">
        <v>393700</v>
      </c>
      <c r="J220" s="219">
        <v>393701</v>
      </c>
      <c r="K220" s="219">
        <v>393701</v>
      </c>
      <c r="L220" s="212">
        <f>SUM(D220,F220,H220,J220)</f>
        <v>2362204</v>
      </c>
      <c r="M220" s="212">
        <f t="shared" si="44"/>
        <v>2662204</v>
      </c>
    </row>
    <row r="221" spans="1:13" s="73" customFormat="1" outlineLevel="1" x14ac:dyDescent="0.2">
      <c r="A221" s="70">
        <v>206</v>
      </c>
      <c r="B221" s="77" t="s">
        <v>1075</v>
      </c>
      <c r="C221" s="72" t="s">
        <v>1076</v>
      </c>
      <c r="D221" s="223">
        <v>49982696</v>
      </c>
      <c r="E221" s="223">
        <v>48775798</v>
      </c>
      <c r="F221" s="223">
        <v>1574803</v>
      </c>
      <c r="G221" s="223">
        <v>592567</v>
      </c>
      <c r="H221" s="219">
        <v>2362206</v>
      </c>
      <c r="I221" s="219">
        <v>982205</v>
      </c>
      <c r="J221" s="219">
        <v>4724409</v>
      </c>
      <c r="K221" s="219">
        <v>4724409</v>
      </c>
      <c r="L221" s="212">
        <f>SUM(D221,F221,H221,J221)</f>
        <v>58644114</v>
      </c>
      <c r="M221" s="212">
        <f t="shared" si="44"/>
        <v>55074979</v>
      </c>
    </row>
    <row r="222" spans="1:13" s="73" customFormat="1" outlineLevel="1" x14ac:dyDescent="0.2">
      <c r="A222" s="70">
        <v>207</v>
      </c>
      <c r="B222" s="77" t="s">
        <v>1077</v>
      </c>
      <c r="C222" s="72" t="s">
        <v>1078</v>
      </c>
      <c r="D222" s="223"/>
      <c r="E222" s="223"/>
      <c r="F222" s="217"/>
      <c r="G222" s="217"/>
      <c r="H222" s="219"/>
      <c r="I222" s="219"/>
      <c r="J222" s="219"/>
      <c r="K222" s="219"/>
      <c r="L222" s="212">
        <f>SUM(D222,F222,H222,J222)</f>
        <v>0</v>
      </c>
      <c r="M222" s="212">
        <f t="shared" si="44"/>
        <v>0</v>
      </c>
    </row>
    <row r="223" spans="1:13" s="73" customFormat="1" ht="25.5" outlineLevel="1" x14ac:dyDescent="0.2">
      <c r="A223" s="70">
        <v>208</v>
      </c>
      <c r="B223" s="77" t="s">
        <v>1079</v>
      </c>
      <c r="C223" s="72" t="s">
        <v>1080</v>
      </c>
      <c r="D223" s="223"/>
      <c r="E223" s="223"/>
      <c r="F223" s="217"/>
      <c r="G223" s="217"/>
      <c r="H223" s="219"/>
      <c r="I223" s="219"/>
      <c r="J223" s="219"/>
      <c r="K223" s="219"/>
      <c r="L223" s="212">
        <f>SUM(D223,F223,H223,J223)</f>
        <v>0</v>
      </c>
      <c r="M223" s="212">
        <f t="shared" si="44"/>
        <v>0</v>
      </c>
    </row>
    <row r="224" spans="1:13" s="73" customFormat="1" ht="25.5" outlineLevel="1" x14ac:dyDescent="0.2">
      <c r="A224" s="70">
        <v>209</v>
      </c>
      <c r="B224" s="77" t="s">
        <v>1081</v>
      </c>
      <c r="C224" s="72" t="s">
        <v>1082</v>
      </c>
      <c r="D224" s="223">
        <v>50054565</v>
      </c>
      <c r="E224" s="223">
        <v>69033890</v>
      </c>
      <c r="F224" s="223">
        <v>850394</v>
      </c>
      <c r="G224" s="223">
        <v>655190</v>
      </c>
      <c r="H224" s="219">
        <v>744094</v>
      </c>
      <c r="I224" s="219">
        <v>241495</v>
      </c>
      <c r="J224" s="219">
        <v>1381890</v>
      </c>
      <c r="K224" s="219">
        <v>1381890</v>
      </c>
      <c r="L224" s="212">
        <f>SUM(D224,F224,H224,J224)</f>
        <v>53030943</v>
      </c>
      <c r="M224" s="212">
        <f t="shared" si="44"/>
        <v>71312465</v>
      </c>
    </row>
    <row r="225" spans="1:13" s="277" customFormat="1" x14ac:dyDescent="0.2">
      <c r="A225" s="255">
        <v>210</v>
      </c>
      <c r="B225" s="256" t="s">
        <v>1083</v>
      </c>
      <c r="C225" s="276" t="s">
        <v>1084</v>
      </c>
      <c r="D225" s="280">
        <f t="shared" ref="D225:J225" si="46">SUM(D212,D213,D220,D221,D222,D223,D224)</f>
        <v>235441841</v>
      </c>
      <c r="E225" s="280">
        <f t="shared" ref="E225" si="47">SUM(E212,E213,E220,E221,E222,E223,E224)</f>
        <v>334714962</v>
      </c>
      <c r="F225" s="280">
        <f t="shared" si="46"/>
        <v>4000000</v>
      </c>
      <c r="G225" s="280">
        <f t="shared" ref="G225" si="48">SUM(G212,G213,G220,G221,G222,G223,G224)</f>
        <v>3122560</v>
      </c>
      <c r="H225" s="280">
        <f t="shared" si="46"/>
        <v>3500000</v>
      </c>
      <c r="I225" s="280">
        <f t="shared" ref="I225" si="49">SUM(I212,I213,I220,I221,I222,I223,I224)</f>
        <v>1617400</v>
      </c>
      <c r="J225" s="280">
        <f t="shared" si="46"/>
        <v>6500000</v>
      </c>
      <c r="K225" s="280">
        <f t="shared" ref="K225" si="50">SUM(K212,K213,K220,K221,K222,K223,K224)</f>
        <v>6500000</v>
      </c>
      <c r="L225" s="280">
        <f>SUM(L212:L224)</f>
        <v>249441841</v>
      </c>
      <c r="M225" s="258">
        <f t="shared" si="44"/>
        <v>345954922</v>
      </c>
    </row>
    <row r="226" spans="1:13" x14ac:dyDescent="0.2">
      <c r="A226" s="70"/>
      <c r="B226" s="35"/>
      <c r="C226" s="72"/>
      <c r="D226" s="217"/>
      <c r="E226" s="217"/>
      <c r="F226" s="223"/>
      <c r="G226" s="223"/>
      <c r="H226" s="219"/>
      <c r="I226" s="219"/>
      <c r="J226" s="219"/>
      <c r="K226" s="219"/>
      <c r="L226" s="219"/>
      <c r="M226" s="212">
        <f t="shared" si="44"/>
        <v>0</v>
      </c>
    </row>
    <row r="227" spans="1:13" s="73" customFormat="1" outlineLevel="1" x14ac:dyDescent="0.2">
      <c r="A227" s="70">
        <v>211</v>
      </c>
      <c r="B227" s="77" t="s">
        <v>1085</v>
      </c>
      <c r="C227" s="72" t="s">
        <v>1086</v>
      </c>
      <c r="D227" s="229">
        <v>90487010</v>
      </c>
      <c r="E227" s="229">
        <v>216361481</v>
      </c>
      <c r="F227" s="223"/>
      <c r="G227" s="223"/>
      <c r="H227" s="220"/>
      <c r="I227" s="220"/>
      <c r="J227" s="219"/>
      <c r="K227" s="219"/>
      <c r="L227" s="212">
        <f>SUM(D227,F227,H227,J227)</f>
        <v>90487010</v>
      </c>
      <c r="M227" s="212">
        <f t="shared" si="44"/>
        <v>216361481</v>
      </c>
    </row>
    <row r="228" spans="1:13" s="73" customFormat="1" outlineLevel="1" x14ac:dyDescent="0.2">
      <c r="A228" s="70">
        <v>212</v>
      </c>
      <c r="B228" s="77" t="s">
        <v>1087</v>
      </c>
      <c r="C228" s="72" t="s">
        <v>1088</v>
      </c>
      <c r="D228" s="229"/>
      <c r="E228" s="229"/>
      <c r="F228" s="217"/>
      <c r="G228" s="217"/>
      <c r="H228" s="220"/>
      <c r="I228" s="220"/>
      <c r="J228" s="219"/>
      <c r="K228" s="219"/>
      <c r="L228" s="212">
        <f>SUM(D228,F228,H228,J228)</f>
        <v>0</v>
      </c>
      <c r="M228" s="212">
        <f t="shared" si="44"/>
        <v>0</v>
      </c>
    </row>
    <row r="229" spans="1:13" s="73" customFormat="1" outlineLevel="1" x14ac:dyDescent="0.2">
      <c r="A229" s="70">
        <v>213</v>
      </c>
      <c r="B229" s="77" t="s">
        <v>1089</v>
      </c>
      <c r="C229" s="72" t="s">
        <v>1090</v>
      </c>
      <c r="D229" s="229">
        <v>137675794</v>
      </c>
      <c r="E229" s="229">
        <v>15000000</v>
      </c>
      <c r="F229" s="217"/>
      <c r="G229" s="217"/>
      <c r="H229" s="220"/>
      <c r="I229" s="220"/>
      <c r="J229" s="219"/>
      <c r="K229" s="219"/>
      <c r="L229" s="212">
        <f>SUM(D229,F229,H229,J229)</f>
        <v>137675794</v>
      </c>
      <c r="M229" s="212">
        <f t="shared" si="44"/>
        <v>15000000</v>
      </c>
    </row>
    <row r="230" spans="1:13" s="73" customFormat="1" ht="25.5" outlineLevel="1" x14ac:dyDescent="0.2">
      <c r="A230" s="70">
        <v>214</v>
      </c>
      <c r="B230" s="77" t="s">
        <v>1091</v>
      </c>
      <c r="C230" s="72" t="s">
        <v>1092</v>
      </c>
      <c r="D230" s="229">
        <v>61603957</v>
      </c>
      <c r="E230" s="229">
        <v>62467599</v>
      </c>
      <c r="F230" s="223"/>
      <c r="G230" s="223"/>
      <c r="H230" s="220"/>
      <c r="I230" s="220"/>
      <c r="J230" s="219"/>
      <c r="K230" s="219"/>
      <c r="L230" s="212">
        <f>SUM(D230,F230,H230,J230)</f>
        <v>61603957</v>
      </c>
      <c r="M230" s="212">
        <f t="shared" si="44"/>
        <v>62467599</v>
      </c>
    </row>
    <row r="231" spans="1:13" s="277" customFormat="1" x14ac:dyDescent="0.2">
      <c r="A231" s="255">
        <v>215</v>
      </c>
      <c r="B231" s="256" t="s">
        <v>1093</v>
      </c>
      <c r="C231" s="276" t="s">
        <v>1094</v>
      </c>
      <c r="D231" s="280">
        <f>SUM(D227:D230)</f>
        <v>289766761</v>
      </c>
      <c r="E231" s="280">
        <f>SUM(E227:E230)</f>
        <v>293829080</v>
      </c>
      <c r="F231" s="257">
        <f t="shared" ref="F231:L231" si="51">SUM(F227,F228:F230)</f>
        <v>0</v>
      </c>
      <c r="G231" s="257">
        <f t="shared" si="51"/>
        <v>0</v>
      </c>
      <c r="H231" s="257">
        <f t="shared" si="51"/>
        <v>0</v>
      </c>
      <c r="I231" s="257">
        <f t="shared" ref="I231" si="52">SUM(I227,I228:I230)</f>
        <v>0</v>
      </c>
      <c r="J231" s="257">
        <f t="shared" si="51"/>
        <v>0</v>
      </c>
      <c r="K231" s="257">
        <f t="shared" ref="K231" si="53">SUM(K227,K228:K230)</f>
        <v>0</v>
      </c>
      <c r="L231" s="257">
        <f t="shared" si="51"/>
        <v>289766761</v>
      </c>
      <c r="M231" s="258">
        <f t="shared" si="44"/>
        <v>293829080</v>
      </c>
    </row>
    <row r="232" spans="1:13" x14ac:dyDescent="0.2">
      <c r="A232" s="70"/>
      <c r="B232" s="35"/>
      <c r="C232" s="72"/>
      <c r="D232" s="217"/>
      <c r="E232" s="217"/>
      <c r="F232" s="220"/>
      <c r="G232" s="220"/>
      <c r="H232" s="219"/>
      <c r="I232" s="219"/>
      <c r="J232" s="219"/>
      <c r="K232" s="219"/>
      <c r="L232" s="219"/>
      <c r="M232" s="212">
        <f t="shared" si="44"/>
        <v>0</v>
      </c>
    </row>
    <row r="233" spans="1:13" s="73" customFormat="1" ht="38.25" outlineLevel="1" x14ac:dyDescent="0.2">
      <c r="A233" s="70">
        <v>216</v>
      </c>
      <c r="B233" s="77" t="s">
        <v>1095</v>
      </c>
      <c r="C233" s="72" t="s">
        <v>1096</v>
      </c>
      <c r="D233" s="223"/>
      <c r="E233" s="223"/>
      <c r="F233" s="220"/>
      <c r="G233" s="220"/>
      <c r="H233" s="219"/>
      <c r="I233" s="219"/>
      <c r="J233" s="219"/>
      <c r="K233" s="219"/>
      <c r="L233" s="212">
        <f t="shared" ref="L233:L264" si="54">SUM(D233,F233,H233,J233)</f>
        <v>0</v>
      </c>
      <c r="M233" s="212">
        <f t="shared" si="44"/>
        <v>0</v>
      </c>
    </row>
    <row r="234" spans="1:13" s="73" customFormat="1" ht="38.25" outlineLevel="1" x14ac:dyDescent="0.2">
      <c r="A234" s="70">
        <v>217</v>
      </c>
      <c r="B234" s="77" t="s">
        <v>1097</v>
      </c>
      <c r="C234" s="72" t="s">
        <v>1098</v>
      </c>
      <c r="D234" s="223"/>
      <c r="E234" s="223"/>
      <c r="F234" s="223"/>
      <c r="G234" s="223"/>
      <c r="H234" s="223"/>
      <c r="I234" s="223"/>
      <c r="J234" s="223"/>
      <c r="K234" s="223"/>
      <c r="L234" s="212">
        <f t="shared" si="54"/>
        <v>0</v>
      </c>
      <c r="M234" s="212">
        <f t="shared" si="44"/>
        <v>0</v>
      </c>
    </row>
    <row r="235" spans="1:13" s="69" customFormat="1" outlineLevel="1" x14ac:dyDescent="0.2">
      <c r="A235" s="66">
        <v>218</v>
      </c>
      <c r="B235" s="100" t="s">
        <v>91</v>
      </c>
      <c r="C235" s="68" t="s">
        <v>1098</v>
      </c>
      <c r="D235" s="224"/>
      <c r="E235" s="224"/>
      <c r="F235" s="224"/>
      <c r="G235" s="224"/>
      <c r="H235" s="227"/>
      <c r="I235" s="227"/>
      <c r="J235" s="227"/>
      <c r="K235" s="227"/>
      <c r="L235" s="215">
        <f t="shared" si="54"/>
        <v>0</v>
      </c>
      <c r="M235" s="212">
        <f t="shared" si="44"/>
        <v>0</v>
      </c>
    </row>
    <row r="236" spans="1:13" s="69" customFormat="1" outlineLevel="1" x14ac:dyDescent="0.2">
      <c r="A236" s="66">
        <v>219</v>
      </c>
      <c r="B236" s="100" t="s">
        <v>94</v>
      </c>
      <c r="C236" s="68" t="s">
        <v>1098</v>
      </c>
      <c r="D236" s="224"/>
      <c r="E236" s="224"/>
      <c r="F236" s="224"/>
      <c r="G236" s="224"/>
      <c r="H236" s="227"/>
      <c r="I236" s="227"/>
      <c r="J236" s="227"/>
      <c r="K236" s="227"/>
      <c r="L236" s="215">
        <f t="shared" si="54"/>
        <v>0</v>
      </c>
      <c r="M236" s="212">
        <f t="shared" si="44"/>
        <v>0</v>
      </c>
    </row>
    <row r="237" spans="1:13" s="69" customFormat="1" ht="25.5" outlineLevel="1" x14ac:dyDescent="0.2">
      <c r="A237" s="66">
        <v>220</v>
      </c>
      <c r="B237" s="100" t="s">
        <v>97</v>
      </c>
      <c r="C237" s="68" t="s">
        <v>1098</v>
      </c>
      <c r="D237" s="224"/>
      <c r="E237" s="224"/>
      <c r="F237" s="224"/>
      <c r="G237" s="224"/>
      <c r="H237" s="227"/>
      <c r="I237" s="227"/>
      <c r="J237" s="227"/>
      <c r="K237" s="227"/>
      <c r="L237" s="215">
        <f t="shared" si="54"/>
        <v>0</v>
      </c>
      <c r="M237" s="212">
        <f t="shared" si="44"/>
        <v>0</v>
      </c>
    </row>
    <row r="238" spans="1:13" s="69" customFormat="1" outlineLevel="1" x14ac:dyDescent="0.2">
      <c r="A238" s="66">
        <v>221</v>
      </c>
      <c r="B238" s="100" t="s">
        <v>100</v>
      </c>
      <c r="C238" s="68" t="s">
        <v>1098</v>
      </c>
      <c r="D238" s="224"/>
      <c r="E238" s="224"/>
      <c r="F238" s="224"/>
      <c r="G238" s="224"/>
      <c r="H238" s="227"/>
      <c r="I238" s="227"/>
      <c r="J238" s="227"/>
      <c r="K238" s="227"/>
      <c r="L238" s="215">
        <f t="shared" si="54"/>
        <v>0</v>
      </c>
      <c r="M238" s="212">
        <f t="shared" si="44"/>
        <v>0</v>
      </c>
    </row>
    <row r="239" spans="1:13" s="69" customFormat="1" outlineLevel="1" x14ac:dyDescent="0.2">
      <c r="A239" s="66">
        <v>222</v>
      </c>
      <c r="B239" s="100" t="s">
        <v>103</v>
      </c>
      <c r="C239" s="68" t="s">
        <v>1098</v>
      </c>
      <c r="D239" s="224"/>
      <c r="E239" s="224"/>
      <c r="F239" s="224"/>
      <c r="G239" s="224"/>
      <c r="H239" s="227"/>
      <c r="I239" s="227"/>
      <c r="J239" s="227"/>
      <c r="K239" s="227"/>
      <c r="L239" s="215">
        <f t="shared" si="54"/>
        <v>0</v>
      </c>
      <c r="M239" s="212">
        <f t="shared" si="44"/>
        <v>0</v>
      </c>
    </row>
    <row r="240" spans="1:13" s="69" customFormat="1" outlineLevel="1" x14ac:dyDescent="0.2">
      <c r="A240" s="66">
        <v>223</v>
      </c>
      <c r="B240" s="100" t="s">
        <v>106</v>
      </c>
      <c r="C240" s="68" t="s">
        <v>1098</v>
      </c>
      <c r="D240" s="224"/>
      <c r="E240" s="224"/>
      <c r="F240" s="224"/>
      <c r="G240" s="224"/>
      <c r="H240" s="227"/>
      <c r="I240" s="227"/>
      <c r="J240" s="227"/>
      <c r="K240" s="227"/>
      <c r="L240" s="215">
        <f t="shared" si="54"/>
        <v>0</v>
      </c>
      <c r="M240" s="212">
        <f t="shared" si="44"/>
        <v>0</v>
      </c>
    </row>
    <row r="241" spans="1:13" s="69" customFormat="1" ht="25.5" outlineLevel="1" x14ac:dyDescent="0.2">
      <c r="A241" s="66">
        <v>224</v>
      </c>
      <c r="B241" s="100" t="s">
        <v>109</v>
      </c>
      <c r="C241" s="68" t="s">
        <v>1098</v>
      </c>
      <c r="D241" s="224"/>
      <c r="E241" s="224"/>
      <c r="F241" s="224"/>
      <c r="G241" s="224"/>
      <c r="H241" s="227"/>
      <c r="I241" s="227"/>
      <c r="J241" s="227"/>
      <c r="K241" s="227"/>
      <c r="L241" s="215">
        <f t="shared" si="54"/>
        <v>0</v>
      </c>
      <c r="M241" s="212">
        <f t="shared" si="44"/>
        <v>0</v>
      </c>
    </row>
    <row r="242" spans="1:13" s="69" customFormat="1" outlineLevel="1" x14ac:dyDescent="0.2">
      <c r="A242" s="66">
        <v>225</v>
      </c>
      <c r="B242" s="100" t="s">
        <v>112</v>
      </c>
      <c r="C242" s="68" t="s">
        <v>1098</v>
      </c>
      <c r="D242" s="224"/>
      <c r="E242" s="224"/>
      <c r="F242" s="226"/>
      <c r="G242" s="226"/>
      <c r="H242" s="227"/>
      <c r="I242" s="227"/>
      <c r="J242" s="227"/>
      <c r="K242" s="227"/>
      <c r="L242" s="215">
        <f t="shared" si="54"/>
        <v>0</v>
      </c>
      <c r="M242" s="212">
        <f t="shared" si="44"/>
        <v>0</v>
      </c>
    </row>
    <row r="243" spans="1:13" s="69" customFormat="1" ht="25.5" outlineLevel="1" x14ac:dyDescent="0.2">
      <c r="A243" s="66">
        <v>226</v>
      </c>
      <c r="B243" s="100" t="s">
        <v>115</v>
      </c>
      <c r="C243" s="68" t="s">
        <v>1098</v>
      </c>
      <c r="D243" s="224"/>
      <c r="E243" s="224"/>
      <c r="F243" s="224"/>
      <c r="G243" s="224"/>
      <c r="H243" s="227"/>
      <c r="I243" s="227"/>
      <c r="J243" s="227"/>
      <c r="K243" s="227"/>
      <c r="L243" s="215">
        <f t="shared" si="54"/>
        <v>0</v>
      </c>
      <c r="M243" s="212">
        <f t="shared" si="44"/>
        <v>0</v>
      </c>
    </row>
    <row r="244" spans="1:13" s="69" customFormat="1" ht="25.5" outlineLevel="1" x14ac:dyDescent="0.2">
      <c r="A244" s="66">
        <v>227</v>
      </c>
      <c r="B244" s="100" t="s">
        <v>118</v>
      </c>
      <c r="C244" s="68" t="s">
        <v>1098</v>
      </c>
      <c r="D244" s="224"/>
      <c r="E244" s="224"/>
      <c r="F244" s="224"/>
      <c r="G244" s="224"/>
      <c r="H244" s="227"/>
      <c r="I244" s="227"/>
      <c r="J244" s="227"/>
      <c r="K244" s="227"/>
      <c r="L244" s="215">
        <f t="shared" si="54"/>
        <v>0</v>
      </c>
      <c r="M244" s="212">
        <f t="shared" si="44"/>
        <v>0</v>
      </c>
    </row>
    <row r="245" spans="1:13" s="73" customFormat="1" ht="38.25" outlineLevel="1" x14ac:dyDescent="0.2">
      <c r="A245" s="70">
        <v>228</v>
      </c>
      <c r="B245" s="77" t="s">
        <v>1099</v>
      </c>
      <c r="C245" s="72" t="s">
        <v>1100</v>
      </c>
      <c r="D245" s="223"/>
      <c r="E245" s="223"/>
      <c r="F245" s="223"/>
      <c r="G245" s="223"/>
      <c r="H245" s="223"/>
      <c r="I245" s="223"/>
      <c r="J245" s="223"/>
      <c r="K245" s="223"/>
      <c r="L245" s="212">
        <f t="shared" si="54"/>
        <v>0</v>
      </c>
      <c r="M245" s="212">
        <f t="shared" si="44"/>
        <v>0</v>
      </c>
    </row>
    <row r="246" spans="1:13" s="69" customFormat="1" outlineLevel="1" x14ac:dyDescent="0.2">
      <c r="A246" s="66">
        <v>229</v>
      </c>
      <c r="B246" s="100" t="s">
        <v>91</v>
      </c>
      <c r="C246" s="68" t="s">
        <v>1100</v>
      </c>
      <c r="D246" s="224"/>
      <c r="E246" s="224"/>
      <c r="F246" s="224"/>
      <c r="G246" s="224"/>
      <c r="H246" s="227"/>
      <c r="I246" s="227"/>
      <c r="J246" s="227"/>
      <c r="K246" s="227"/>
      <c r="L246" s="215">
        <f t="shared" si="54"/>
        <v>0</v>
      </c>
      <c r="M246" s="212">
        <f t="shared" si="44"/>
        <v>0</v>
      </c>
    </row>
    <row r="247" spans="1:13" s="69" customFormat="1" outlineLevel="1" x14ac:dyDescent="0.2">
      <c r="A247" s="66">
        <v>230</v>
      </c>
      <c r="B247" s="100" t="s">
        <v>94</v>
      </c>
      <c r="C247" s="68" t="s">
        <v>1100</v>
      </c>
      <c r="D247" s="224"/>
      <c r="E247" s="224"/>
      <c r="F247" s="224"/>
      <c r="G247" s="224"/>
      <c r="H247" s="227"/>
      <c r="I247" s="227"/>
      <c r="J247" s="227"/>
      <c r="K247" s="227"/>
      <c r="L247" s="215">
        <f t="shared" si="54"/>
        <v>0</v>
      </c>
      <c r="M247" s="212">
        <f t="shared" si="44"/>
        <v>0</v>
      </c>
    </row>
    <row r="248" spans="1:13" s="69" customFormat="1" ht="25.5" outlineLevel="1" x14ac:dyDescent="0.2">
      <c r="A248" s="66">
        <v>231</v>
      </c>
      <c r="B248" s="100" t="s">
        <v>97</v>
      </c>
      <c r="C248" s="68" t="s">
        <v>1100</v>
      </c>
      <c r="D248" s="224"/>
      <c r="E248" s="224"/>
      <c r="F248" s="224"/>
      <c r="G248" s="224"/>
      <c r="H248" s="227"/>
      <c r="I248" s="227"/>
      <c r="J248" s="227"/>
      <c r="K248" s="227"/>
      <c r="L248" s="215">
        <f t="shared" si="54"/>
        <v>0</v>
      </c>
      <c r="M248" s="212">
        <f t="shared" si="44"/>
        <v>0</v>
      </c>
    </row>
    <row r="249" spans="1:13" s="69" customFormat="1" outlineLevel="1" x14ac:dyDescent="0.2">
      <c r="A249" s="66">
        <v>232</v>
      </c>
      <c r="B249" s="100" t="s">
        <v>100</v>
      </c>
      <c r="C249" s="68" t="s">
        <v>1100</v>
      </c>
      <c r="D249" s="224"/>
      <c r="E249" s="224"/>
      <c r="F249" s="224"/>
      <c r="G249" s="224"/>
      <c r="H249" s="227"/>
      <c r="I249" s="227"/>
      <c r="J249" s="227"/>
      <c r="K249" s="227"/>
      <c r="L249" s="215">
        <f t="shared" si="54"/>
        <v>0</v>
      </c>
      <c r="M249" s="212">
        <f t="shared" si="44"/>
        <v>0</v>
      </c>
    </row>
    <row r="250" spans="1:13" s="69" customFormat="1" outlineLevel="1" x14ac:dyDescent="0.2">
      <c r="A250" s="66">
        <v>233</v>
      </c>
      <c r="B250" s="100" t="s">
        <v>103</v>
      </c>
      <c r="C250" s="68" t="s">
        <v>1100</v>
      </c>
      <c r="D250" s="224"/>
      <c r="E250" s="224"/>
      <c r="F250" s="224"/>
      <c r="G250" s="224"/>
      <c r="H250" s="227"/>
      <c r="I250" s="227"/>
      <c r="J250" s="227"/>
      <c r="K250" s="227"/>
      <c r="L250" s="215">
        <f t="shared" si="54"/>
        <v>0</v>
      </c>
      <c r="M250" s="212">
        <f t="shared" si="44"/>
        <v>0</v>
      </c>
    </row>
    <row r="251" spans="1:13" s="69" customFormat="1" outlineLevel="1" x14ac:dyDescent="0.2">
      <c r="A251" s="66">
        <v>234</v>
      </c>
      <c r="B251" s="100" t="s">
        <v>106</v>
      </c>
      <c r="C251" s="68" t="s">
        <v>1100</v>
      </c>
      <c r="D251" s="224"/>
      <c r="E251" s="224"/>
      <c r="F251" s="224"/>
      <c r="G251" s="224"/>
      <c r="H251" s="227"/>
      <c r="I251" s="227"/>
      <c r="J251" s="227"/>
      <c r="K251" s="227"/>
      <c r="L251" s="215">
        <f t="shared" si="54"/>
        <v>0</v>
      </c>
      <c r="M251" s="212">
        <f t="shared" si="44"/>
        <v>0</v>
      </c>
    </row>
    <row r="252" spans="1:13" s="69" customFormat="1" ht="25.5" outlineLevel="1" x14ac:dyDescent="0.2">
      <c r="A252" s="66">
        <v>235</v>
      </c>
      <c r="B252" s="100" t="s">
        <v>109</v>
      </c>
      <c r="C252" s="68" t="s">
        <v>1100</v>
      </c>
      <c r="D252" s="224"/>
      <c r="E252" s="224"/>
      <c r="F252" s="224"/>
      <c r="G252" s="224"/>
      <c r="H252" s="227"/>
      <c r="I252" s="227"/>
      <c r="J252" s="227"/>
      <c r="K252" s="227"/>
      <c r="L252" s="215">
        <f t="shared" si="54"/>
        <v>0</v>
      </c>
      <c r="M252" s="212">
        <f t="shared" si="44"/>
        <v>0</v>
      </c>
    </row>
    <row r="253" spans="1:13" s="69" customFormat="1" outlineLevel="1" x14ac:dyDescent="0.2">
      <c r="A253" s="66">
        <v>236</v>
      </c>
      <c r="B253" s="100" t="s">
        <v>112</v>
      </c>
      <c r="C253" s="68" t="s">
        <v>1100</v>
      </c>
      <c r="D253" s="224"/>
      <c r="E253" s="224"/>
      <c r="F253" s="226"/>
      <c r="G253" s="226"/>
      <c r="H253" s="227"/>
      <c r="I253" s="227"/>
      <c r="J253" s="227"/>
      <c r="K253" s="227"/>
      <c r="L253" s="215">
        <f t="shared" si="54"/>
        <v>0</v>
      </c>
      <c r="M253" s="212">
        <f t="shared" si="44"/>
        <v>0</v>
      </c>
    </row>
    <row r="254" spans="1:13" s="69" customFormat="1" ht="25.5" outlineLevel="1" x14ac:dyDescent="0.2">
      <c r="A254" s="66">
        <v>237</v>
      </c>
      <c r="B254" s="100" t="s">
        <v>115</v>
      </c>
      <c r="C254" s="68" t="s">
        <v>1100</v>
      </c>
      <c r="D254" s="224"/>
      <c r="E254" s="224"/>
      <c r="F254" s="224"/>
      <c r="G254" s="224"/>
      <c r="H254" s="227"/>
      <c r="I254" s="227"/>
      <c r="J254" s="227"/>
      <c r="K254" s="227"/>
      <c r="L254" s="215">
        <f t="shared" si="54"/>
        <v>0</v>
      </c>
      <c r="M254" s="212">
        <f t="shared" si="44"/>
        <v>0</v>
      </c>
    </row>
    <row r="255" spans="1:13" s="69" customFormat="1" ht="25.5" outlineLevel="1" x14ac:dyDescent="0.2">
      <c r="A255" s="66">
        <v>238</v>
      </c>
      <c r="B255" s="100" t="s">
        <v>118</v>
      </c>
      <c r="C255" s="68" t="s">
        <v>1100</v>
      </c>
      <c r="D255" s="224"/>
      <c r="E255" s="224"/>
      <c r="F255" s="224"/>
      <c r="G255" s="224"/>
      <c r="H255" s="227"/>
      <c r="I255" s="227"/>
      <c r="J255" s="227"/>
      <c r="K255" s="227"/>
      <c r="L255" s="215">
        <f t="shared" si="54"/>
        <v>0</v>
      </c>
      <c r="M255" s="212">
        <f t="shared" si="44"/>
        <v>0</v>
      </c>
    </row>
    <row r="256" spans="1:13" s="73" customFormat="1" ht="25.5" outlineLevel="1" x14ac:dyDescent="0.2">
      <c r="A256" s="70">
        <v>239</v>
      </c>
      <c r="B256" s="77" t="s">
        <v>1101</v>
      </c>
      <c r="C256" s="72" t="s">
        <v>1102</v>
      </c>
      <c r="D256" s="223"/>
      <c r="E256" s="223"/>
      <c r="F256" s="223"/>
      <c r="G256" s="223"/>
      <c r="H256" s="223"/>
      <c r="I256" s="223"/>
      <c r="J256" s="223"/>
      <c r="K256" s="223"/>
      <c r="L256" s="212">
        <f t="shared" si="54"/>
        <v>0</v>
      </c>
      <c r="M256" s="212">
        <f t="shared" si="44"/>
        <v>0</v>
      </c>
    </row>
    <row r="257" spans="1:13" s="69" customFormat="1" outlineLevel="1" x14ac:dyDescent="0.2">
      <c r="A257" s="66">
        <v>240</v>
      </c>
      <c r="B257" s="100" t="s">
        <v>91</v>
      </c>
      <c r="C257" s="68" t="s">
        <v>1102</v>
      </c>
      <c r="D257" s="224"/>
      <c r="E257" s="224"/>
      <c r="F257" s="224"/>
      <c r="G257" s="224"/>
      <c r="H257" s="227"/>
      <c r="I257" s="227"/>
      <c r="J257" s="227"/>
      <c r="K257" s="227"/>
      <c r="L257" s="215">
        <f t="shared" si="54"/>
        <v>0</v>
      </c>
      <c r="M257" s="212">
        <f t="shared" si="44"/>
        <v>0</v>
      </c>
    </row>
    <row r="258" spans="1:13" s="69" customFormat="1" outlineLevel="1" x14ac:dyDescent="0.2">
      <c r="A258" s="66">
        <v>241</v>
      </c>
      <c r="B258" s="100" t="s">
        <v>94</v>
      </c>
      <c r="C258" s="68" t="s">
        <v>1102</v>
      </c>
      <c r="D258" s="224"/>
      <c r="E258" s="224"/>
      <c r="F258" s="224"/>
      <c r="G258" s="224"/>
      <c r="H258" s="227"/>
      <c r="I258" s="227"/>
      <c r="J258" s="227"/>
      <c r="K258" s="227"/>
      <c r="L258" s="215">
        <f t="shared" si="54"/>
        <v>0</v>
      </c>
      <c r="M258" s="212">
        <f t="shared" si="44"/>
        <v>0</v>
      </c>
    </row>
    <row r="259" spans="1:13" s="69" customFormat="1" ht="25.5" outlineLevel="1" x14ac:dyDescent="0.2">
      <c r="A259" s="66">
        <v>242</v>
      </c>
      <c r="B259" s="100" t="s">
        <v>97</v>
      </c>
      <c r="C259" s="68" t="s">
        <v>1102</v>
      </c>
      <c r="D259" s="224"/>
      <c r="E259" s="224"/>
      <c r="F259" s="224"/>
      <c r="G259" s="224"/>
      <c r="H259" s="227"/>
      <c r="I259" s="227"/>
      <c r="J259" s="227"/>
      <c r="K259" s="227"/>
      <c r="L259" s="215">
        <f t="shared" si="54"/>
        <v>0</v>
      </c>
      <c r="M259" s="212">
        <f t="shared" si="44"/>
        <v>0</v>
      </c>
    </row>
    <row r="260" spans="1:13" s="69" customFormat="1" outlineLevel="1" x14ac:dyDescent="0.2">
      <c r="A260" s="66">
        <v>243</v>
      </c>
      <c r="B260" s="100" t="s">
        <v>100</v>
      </c>
      <c r="C260" s="68" t="s">
        <v>1102</v>
      </c>
      <c r="D260" s="224"/>
      <c r="E260" s="224"/>
      <c r="F260" s="224"/>
      <c r="G260" s="224"/>
      <c r="H260" s="227"/>
      <c r="I260" s="227"/>
      <c r="J260" s="227"/>
      <c r="K260" s="227"/>
      <c r="L260" s="215">
        <f t="shared" si="54"/>
        <v>0</v>
      </c>
      <c r="M260" s="212">
        <f t="shared" si="44"/>
        <v>0</v>
      </c>
    </row>
    <row r="261" spans="1:13" s="69" customFormat="1" outlineLevel="1" x14ac:dyDescent="0.2">
      <c r="A261" s="66">
        <v>244</v>
      </c>
      <c r="B261" s="100" t="s">
        <v>103</v>
      </c>
      <c r="C261" s="68" t="s">
        <v>1102</v>
      </c>
      <c r="D261" s="224"/>
      <c r="E261" s="224"/>
      <c r="F261" s="224"/>
      <c r="G261" s="224"/>
      <c r="H261" s="227"/>
      <c r="I261" s="227"/>
      <c r="J261" s="227"/>
      <c r="K261" s="227"/>
      <c r="L261" s="215">
        <f t="shared" si="54"/>
        <v>0</v>
      </c>
      <c r="M261" s="212">
        <f t="shared" si="44"/>
        <v>0</v>
      </c>
    </row>
    <row r="262" spans="1:13" s="69" customFormat="1" outlineLevel="1" x14ac:dyDescent="0.2">
      <c r="A262" s="66">
        <v>245</v>
      </c>
      <c r="B262" s="100" t="s">
        <v>106</v>
      </c>
      <c r="C262" s="68" t="s">
        <v>1102</v>
      </c>
      <c r="D262" s="224"/>
      <c r="E262" s="224"/>
      <c r="F262" s="224"/>
      <c r="G262" s="224"/>
      <c r="H262" s="227"/>
      <c r="I262" s="227"/>
      <c r="J262" s="227"/>
      <c r="K262" s="227"/>
      <c r="L262" s="215">
        <f t="shared" si="54"/>
        <v>0</v>
      </c>
      <c r="M262" s="212">
        <f t="shared" ref="M262:M325" si="55">SUM(E262,G262,I262,K262)</f>
        <v>0</v>
      </c>
    </row>
    <row r="263" spans="1:13" s="69" customFormat="1" ht="25.5" outlineLevel="1" x14ac:dyDescent="0.2">
      <c r="A263" s="66">
        <v>246</v>
      </c>
      <c r="B263" s="100" t="s">
        <v>109</v>
      </c>
      <c r="C263" s="68" t="s">
        <v>1102</v>
      </c>
      <c r="D263" s="224"/>
      <c r="E263" s="224"/>
      <c r="F263" s="224"/>
      <c r="G263" s="224"/>
      <c r="H263" s="227"/>
      <c r="I263" s="227"/>
      <c r="J263" s="227"/>
      <c r="K263" s="227"/>
      <c r="L263" s="215">
        <f t="shared" si="54"/>
        <v>0</v>
      </c>
      <c r="M263" s="212">
        <f t="shared" si="55"/>
        <v>0</v>
      </c>
    </row>
    <row r="264" spans="1:13" s="69" customFormat="1" outlineLevel="1" x14ac:dyDescent="0.2">
      <c r="A264" s="66">
        <v>247</v>
      </c>
      <c r="B264" s="100" t="s">
        <v>112</v>
      </c>
      <c r="C264" s="68" t="s">
        <v>1102</v>
      </c>
      <c r="D264" s="224"/>
      <c r="E264" s="224"/>
      <c r="F264" s="226"/>
      <c r="G264" s="226"/>
      <c r="H264" s="227"/>
      <c r="I264" s="227"/>
      <c r="J264" s="227"/>
      <c r="K264" s="227"/>
      <c r="L264" s="215">
        <f t="shared" si="54"/>
        <v>0</v>
      </c>
      <c r="M264" s="212">
        <f t="shared" si="55"/>
        <v>0</v>
      </c>
    </row>
    <row r="265" spans="1:13" s="69" customFormat="1" ht="25.5" outlineLevel="1" x14ac:dyDescent="0.2">
      <c r="A265" s="66">
        <v>248</v>
      </c>
      <c r="B265" s="100" t="s">
        <v>115</v>
      </c>
      <c r="C265" s="68" t="s">
        <v>1102</v>
      </c>
      <c r="D265" s="224"/>
      <c r="E265" s="224"/>
      <c r="F265" s="224"/>
      <c r="G265" s="224"/>
      <c r="H265" s="227"/>
      <c r="I265" s="227"/>
      <c r="J265" s="227"/>
      <c r="K265" s="227"/>
      <c r="L265" s="215">
        <f t="shared" ref="L265:L293" si="56">SUM(D265,F265,H265,J265)</f>
        <v>0</v>
      </c>
      <c r="M265" s="212">
        <f t="shared" si="55"/>
        <v>0</v>
      </c>
    </row>
    <row r="266" spans="1:13" s="69" customFormat="1" ht="25.5" outlineLevel="1" x14ac:dyDescent="0.2">
      <c r="A266" s="66">
        <v>249</v>
      </c>
      <c r="B266" s="100" t="s">
        <v>118</v>
      </c>
      <c r="C266" s="68" t="s">
        <v>1102</v>
      </c>
      <c r="D266" s="224"/>
      <c r="E266" s="224"/>
      <c r="F266" s="226"/>
      <c r="G266" s="226"/>
      <c r="H266" s="227"/>
      <c r="I266" s="227"/>
      <c r="J266" s="227"/>
      <c r="K266" s="227"/>
      <c r="L266" s="215">
        <f t="shared" si="56"/>
        <v>0</v>
      </c>
      <c r="M266" s="212">
        <f t="shared" si="55"/>
        <v>0</v>
      </c>
    </row>
    <row r="267" spans="1:13" s="73" customFormat="1" ht="38.25" outlineLevel="1" x14ac:dyDescent="0.2">
      <c r="A267" s="70">
        <v>250</v>
      </c>
      <c r="B267" s="77" t="s">
        <v>1103</v>
      </c>
      <c r="C267" s="72" t="s">
        <v>1104</v>
      </c>
      <c r="D267" s="223"/>
      <c r="E267" s="223"/>
      <c r="F267" s="220"/>
      <c r="G267" s="220"/>
      <c r="H267" s="219"/>
      <c r="I267" s="219"/>
      <c r="J267" s="219"/>
      <c r="K267" s="219"/>
      <c r="L267" s="212">
        <f t="shared" si="56"/>
        <v>0</v>
      </c>
      <c r="M267" s="212">
        <f t="shared" si="55"/>
        <v>0</v>
      </c>
    </row>
    <row r="268" spans="1:13" s="69" customFormat="1" ht="38.25" outlineLevel="1" x14ac:dyDescent="0.2">
      <c r="A268" s="66">
        <v>251</v>
      </c>
      <c r="B268" s="100" t="s">
        <v>1029</v>
      </c>
      <c r="C268" s="68" t="s">
        <v>1104</v>
      </c>
      <c r="D268" s="224"/>
      <c r="E268" s="224"/>
      <c r="F268" s="224"/>
      <c r="G268" s="224"/>
      <c r="H268" s="227"/>
      <c r="I268" s="227"/>
      <c r="J268" s="227"/>
      <c r="K268" s="227"/>
      <c r="L268" s="215">
        <f t="shared" si="56"/>
        <v>0</v>
      </c>
      <c r="M268" s="212">
        <f t="shared" si="55"/>
        <v>0</v>
      </c>
    </row>
    <row r="269" spans="1:13" s="73" customFormat="1" ht="38.25" outlineLevel="1" x14ac:dyDescent="0.2">
      <c r="A269" s="70">
        <v>252</v>
      </c>
      <c r="B269" s="77" t="s">
        <v>1105</v>
      </c>
      <c r="C269" s="72" t="s">
        <v>1106</v>
      </c>
      <c r="D269" s="223"/>
      <c r="E269" s="223"/>
      <c r="F269" s="223"/>
      <c r="G269" s="223"/>
      <c r="H269" s="223"/>
      <c r="I269" s="223"/>
      <c r="J269" s="223"/>
      <c r="K269" s="223"/>
      <c r="L269" s="212">
        <f t="shared" si="56"/>
        <v>0</v>
      </c>
      <c r="M269" s="212">
        <f t="shared" si="55"/>
        <v>0</v>
      </c>
    </row>
    <row r="270" spans="1:13" s="69" customFormat="1" outlineLevel="1" x14ac:dyDescent="0.2">
      <c r="A270" s="66">
        <v>253</v>
      </c>
      <c r="B270" s="100" t="s">
        <v>606</v>
      </c>
      <c r="C270" s="68" t="s">
        <v>1106</v>
      </c>
      <c r="D270" s="224"/>
      <c r="E270" s="224"/>
      <c r="F270" s="224"/>
      <c r="G270" s="224"/>
      <c r="H270" s="227"/>
      <c r="I270" s="227"/>
      <c r="J270" s="227"/>
      <c r="K270" s="227"/>
      <c r="L270" s="215">
        <f t="shared" si="56"/>
        <v>0</v>
      </c>
      <c r="M270" s="212">
        <f t="shared" si="55"/>
        <v>0</v>
      </c>
    </row>
    <row r="271" spans="1:13" s="69" customFormat="1" outlineLevel="1" x14ac:dyDescent="0.2">
      <c r="A271" s="66">
        <v>254</v>
      </c>
      <c r="B271" s="100" t="s">
        <v>608</v>
      </c>
      <c r="C271" s="68" t="s">
        <v>1106</v>
      </c>
      <c r="D271" s="224"/>
      <c r="E271" s="224"/>
      <c r="F271" s="224"/>
      <c r="G271" s="224"/>
      <c r="H271" s="227"/>
      <c r="I271" s="227"/>
      <c r="J271" s="227"/>
      <c r="K271" s="227"/>
      <c r="L271" s="215">
        <f t="shared" si="56"/>
        <v>0</v>
      </c>
      <c r="M271" s="212">
        <f t="shared" si="55"/>
        <v>0</v>
      </c>
    </row>
    <row r="272" spans="1:13" s="69" customFormat="1" outlineLevel="1" x14ac:dyDescent="0.2">
      <c r="A272" s="66">
        <v>255</v>
      </c>
      <c r="B272" s="100" t="s">
        <v>610</v>
      </c>
      <c r="C272" s="68" t="s">
        <v>1106</v>
      </c>
      <c r="D272" s="224"/>
      <c r="E272" s="224"/>
      <c r="F272" s="224"/>
      <c r="G272" s="224"/>
      <c r="H272" s="227"/>
      <c r="I272" s="227"/>
      <c r="J272" s="227"/>
      <c r="K272" s="227"/>
      <c r="L272" s="215">
        <f t="shared" si="56"/>
        <v>0</v>
      </c>
      <c r="M272" s="212">
        <f t="shared" si="55"/>
        <v>0</v>
      </c>
    </row>
    <row r="273" spans="1:13" s="69" customFormat="1" outlineLevel="1" x14ac:dyDescent="0.2">
      <c r="A273" s="66">
        <v>256</v>
      </c>
      <c r="B273" s="100" t="s">
        <v>612</v>
      </c>
      <c r="C273" s="68" t="s">
        <v>1106</v>
      </c>
      <c r="D273" s="224"/>
      <c r="E273" s="224"/>
      <c r="F273" s="224"/>
      <c r="G273" s="224"/>
      <c r="H273" s="227"/>
      <c r="I273" s="227"/>
      <c r="J273" s="227"/>
      <c r="K273" s="227"/>
      <c r="L273" s="215">
        <f t="shared" si="56"/>
        <v>0</v>
      </c>
      <c r="M273" s="212">
        <f t="shared" si="55"/>
        <v>0</v>
      </c>
    </row>
    <row r="274" spans="1:13" s="69" customFormat="1" outlineLevel="1" x14ac:dyDescent="0.2">
      <c r="A274" s="66">
        <v>257</v>
      </c>
      <c r="B274" s="100" t="s">
        <v>614</v>
      </c>
      <c r="C274" s="68" t="s">
        <v>1106</v>
      </c>
      <c r="D274" s="224"/>
      <c r="E274" s="224"/>
      <c r="F274" s="224"/>
      <c r="G274" s="224"/>
      <c r="H274" s="227"/>
      <c r="I274" s="227"/>
      <c r="J274" s="227"/>
      <c r="K274" s="227"/>
      <c r="L274" s="215">
        <f t="shared" si="56"/>
        <v>0</v>
      </c>
      <c r="M274" s="212">
        <f t="shared" si="55"/>
        <v>0</v>
      </c>
    </row>
    <row r="275" spans="1:13" s="69" customFormat="1" ht="25.5" outlineLevel="1" x14ac:dyDescent="0.2">
      <c r="A275" s="66">
        <v>258</v>
      </c>
      <c r="B275" s="100" t="s">
        <v>616</v>
      </c>
      <c r="C275" s="68" t="s">
        <v>1106</v>
      </c>
      <c r="D275" s="224"/>
      <c r="E275" s="224"/>
      <c r="F275" s="224"/>
      <c r="G275" s="224"/>
      <c r="H275" s="227"/>
      <c r="I275" s="227"/>
      <c r="J275" s="227"/>
      <c r="K275" s="227"/>
      <c r="L275" s="215">
        <f t="shared" si="56"/>
        <v>0</v>
      </c>
      <c r="M275" s="212">
        <f t="shared" si="55"/>
        <v>0</v>
      </c>
    </row>
    <row r="276" spans="1:13" s="69" customFormat="1" ht="25.5" outlineLevel="1" x14ac:dyDescent="0.2">
      <c r="A276" s="66">
        <v>259</v>
      </c>
      <c r="B276" s="100" t="s">
        <v>618</v>
      </c>
      <c r="C276" s="68" t="s">
        <v>1106</v>
      </c>
      <c r="D276" s="224"/>
      <c r="E276" s="224"/>
      <c r="F276" s="224"/>
      <c r="G276" s="224"/>
      <c r="H276" s="227"/>
      <c r="I276" s="227"/>
      <c r="J276" s="227"/>
      <c r="K276" s="227"/>
      <c r="L276" s="215">
        <f t="shared" si="56"/>
        <v>0</v>
      </c>
      <c r="M276" s="212">
        <f t="shared" si="55"/>
        <v>0</v>
      </c>
    </row>
    <row r="277" spans="1:13" s="69" customFormat="1" outlineLevel="1" x14ac:dyDescent="0.2">
      <c r="A277" s="66">
        <v>260</v>
      </c>
      <c r="B277" s="100" t="s">
        <v>620</v>
      </c>
      <c r="C277" s="68" t="s">
        <v>1106</v>
      </c>
      <c r="D277" s="224"/>
      <c r="E277" s="224"/>
      <c r="F277" s="224"/>
      <c r="G277" s="224"/>
      <c r="H277" s="227"/>
      <c r="I277" s="227"/>
      <c r="J277" s="227"/>
      <c r="K277" s="227"/>
      <c r="L277" s="215">
        <f t="shared" si="56"/>
        <v>0</v>
      </c>
      <c r="M277" s="212">
        <f t="shared" si="55"/>
        <v>0</v>
      </c>
    </row>
    <row r="278" spans="1:13" s="69" customFormat="1" outlineLevel="1" x14ac:dyDescent="0.2">
      <c r="A278" s="66">
        <v>261</v>
      </c>
      <c r="B278" s="100" t="s">
        <v>622</v>
      </c>
      <c r="C278" s="68" t="s">
        <v>1106</v>
      </c>
      <c r="D278" s="224"/>
      <c r="E278" s="224"/>
      <c r="F278" s="226"/>
      <c r="G278" s="226"/>
      <c r="H278" s="227"/>
      <c r="I278" s="227"/>
      <c r="J278" s="227"/>
      <c r="K278" s="227"/>
      <c r="L278" s="215">
        <f t="shared" si="56"/>
        <v>0</v>
      </c>
      <c r="M278" s="212">
        <f t="shared" si="55"/>
        <v>0</v>
      </c>
    </row>
    <row r="279" spans="1:13" s="69" customFormat="1" outlineLevel="1" x14ac:dyDescent="0.2">
      <c r="A279" s="66">
        <v>262</v>
      </c>
      <c r="B279" s="100" t="s">
        <v>624</v>
      </c>
      <c r="C279" s="68" t="s">
        <v>1106</v>
      </c>
      <c r="D279" s="224"/>
      <c r="E279" s="224"/>
      <c r="F279" s="226"/>
      <c r="G279" s="226"/>
      <c r="H279" s="227"/>
      <c r="I279" s="227"/>
      <c r="J279" s="227"/>
      <c r="K279" s="227"/>
      <c r="L279" s="215">
        <f t="shared" si="56"/>
        <v>0</v>
      </c>
      <c r="M279" s="212">
        <f t="shared" si="55"/>
        <v>0</v>
      </c>
    </row>
    <row r="280" spans="1:13" s="69" customFormat="1" outlineLevel="1" x14ac:dyDescent="0.2">
      <c r="A280" s="66">
        <v>263</v>
      </c>
      <c r="B280" s="100" t="s">
        <v>626</v>
      </c>
      <c r="C280" s="68" t="s">
        <v>1106</v>
      </c>
      <c r="D280" s="224"/>
      <c r="E280" s="224"/>
      <c r="F280" s="226"/>
      <c r="G280" s="226"/>
      <c r="H280" s="227"/>
      <c r="I280" s="227"/>
      <c r="J280" s="227"/>
      <c r="K280" s="227"/>
      <c r="L280" s="215">
        <f t="shared" si="56"/>
        <v>0</v>
      </c>
      <c r="M280" s="212">
        <f t="shared" si="55"/>
        <v>0</v>
      </c>
    </row>
    <row r="281" spans="1:13" s="73" customFormat="1" outlineLevel="1" x14ac:dyDescent="0.2">
      <c r="A281" s="70">
        <v>264</v>
      </c>
      <c r="B281" s="35" t="s">
        <v>1107</v>
      </c>
      <c r="C281" s="72" t="s">
        <v>1108</v>
      </c>
      <c r="D281" s="223"/>
      <c r="E281" s="223"/>
      <c r="F281" s="220"/>
      <c r="G281" s="220"/>
      <c r="H281" s="219"/>
      <c r="I281" s="219"/>
      <c r="J281" s="219"/>
      <c r="K281" s="219"/>
      <c r="L281" s="212">
        <f t="shared" si="56"/>
        <v>0</v>
      </c>
      <c r="M281" s="212">
        <f t="shared" si="55"/>
        <v>0</v>
      </c>
    </row>
    <row r="282" spans="1:13" s="73" customFormat="1" ht="25.5" outlineLevel="1" x14ac:dyDescent="0.2">
      <c r="A282" s="70">
        <v>265</v>
      </c>
      <c r="B282" s="35" t="s">
        <v>1109</v>
      </c>
      <c r="C282" s="72" t="s">
        <v>1110</v>
      </c>
      <c r="D282" s="223"/>
      <c r="E282" s="223"/>
      <c r="F282" s="220"/>
      <c r="G282" s="220"/>
      <c r="H282" s="219"/>
      <c r="I282" s="219"/>
      <c r="J282" s="219"/>
      <c r="K282" s="219"/>
      <c r="L282" s="212">
        <f t="shared" si="56"/>
        <v>0</v>
      </c>
      <c r="M282" s="212">
        <f t="shared" si="55"/>
        <v>0</v>
      </c>
    </row>
    <row r="283" spans="1:13" s="73" customFormat="1" ht="25.5" outlineLevel="1" x14ac:dyDescent="0.2">
      <c r="A283" s="70">
        <v>266</v>
      </c>
      <c r="B283" s="35" t="s">
        <v>1111</v>
      </c>
      <c r="C283" s="72" t="s">
        <v>1112</v>
      </c>
      <c r="D283" s="223"/>
      <c r="E283" s="223">
        <f>SUM(E284:E293)</f>
        <v>10500000</v>
      </c>
      <c r="F283" s="223"/>
      <c r="G283" s="223"/>
      <c r="H283" s="223"/>
      <c r="I283" s="223"/>
      <c r="J283" s="223"/>
      <c r="K283" s="223"/>
      <c r="L283" s="212">
        <f t="shared" si="56"/>
        <v>0</v>
      </c>
      <c r="M283" s="212">
        <f t="shared" si="55"/>
        <v>10500000</v>
      </c>
    </row>
    <row r="284" spans="1:13" s="69" customFormat="1" outlineLevel="1" x14ac:dyDescent="0.2">
      <c r="A284" s="66">
        <v>267</v>
      </c>
      <c r="B284" s="100" t="s">
        <v>606</v>
      </c>
      <c r="C284" s="68" t="s">
        <v>1112</v>
      </c>
      <c r="D284" s="224"/>
      <c r="E284" s="224"/>
      <c r="F284" s="224"/>
      <c r="G284" s="224"/>
      <c r="H284" s="227"/>
      <c r="I284" s="227"/>
      <c r="J284" s="227"/>
      <c r="K284" s="227"/>
      <c r="L284" s="215">
        <f t="shared" si="56"/>
        <v>0</v>
      </c>
      <c r="M284" s="212">
        <f t="shared" si="55"/>
        <v>0</v>
      </c>
    </row>
    <row r="285" spans="1:13" s="69" customFormat="1" outlineLevel="1" x14ac:dyDescent="0.2">
      <c r="A285" s="66">
        <v>268</v>
      </c>
      <c r="B285" s="100" t="s">
        <v>608</v>
      </c>
      <c r="C285" s="68" t="s">
        <v>1112</v>
      </c>
      <c r="D285" s="224"/>
      <c r="E285" s="224"/>
      <c r="F285" s="224"/>
      <c r="G285" s="224"/>
      <c r="H285" s="227"/>
      <c r="I285" s="227"/>
      <c r="J285" s="227"/>
      <c r="K285" s="227"/>
      <c r="L285" s="215">
        <f t="shared" si="56"/>
        <v>0</v>
      </c>
      <c r="M285" s="212">
        <f t="shared" si="55"/>
        <v>0</v>
      </c>
    </row>
    <row r="286" spans="1:13" s="69" customFormat="1" outlineLevel="1" x14ac:dyDescent="0.2">
      <c r="A286" s="66">
        <v>269</v>
      </c>
      <c r="B286" s="100" t="s">
        <v>610</v>
      </c>
      <c r="C286" s="68" t="s">
        <v>1112</v>
      </c>
      <c r="D286" s="224"/>
      <c r="E286" s="224"/>
      <c r="F286" s="224"/>
      <c r="G286" s="224"/>
      <c r="H286" s="227"/>
      <c r="I286" s="227"/>
      <c r="J286" s="227"/>
      <c r="K286" s="227"/>
      <c r="L286" s="215">
        <f t="shared" si="56"/>
        <v>0</v>
      </c>
      <c r="M286" s="212">
        <f t="shared" si="55"/>
        <v>0</v>
      </c>
    </row>
    <row r="287" spans="1:13" s="69" customFormat="1" outlineLevel="1" x14ac:dyDescent="0.2">
      <c r="A287" s="66">
        <v>270</v>
      </c>
      <c r="B287" s="100" t="s">
        <v>612</v>
      </c>
      <c r="C287" s="68" t="s">
        <v>1112</v>
      </c>
      <c r="D287" s="224"/>
      <c r="E287" s="224"/>
      <c r="F287" s="224"/>
      <c r="G287" s="224"/>
      <c r="H287" s="227"/>
      <c r="I287" s="227"/>
      <c r="J287" s="227"/>
      <c r="K287" s="227"/>
      <c r="L287" s="215">
        <f t="shared" si="56"/>
        <v>0</v>
      </c>
      <c r="M287" s="212">
        <f t="shared" si="55"/>
        <v>0</v>
      </c>
    </row>
    <row r="288" spans="1:13" s="94" customFormat="1" outlineLevel="1" x14ac:dyDescent="0.2">
      <c r="A288" s="66">
        <v>271</v>
      </c>
      <c r="B288" s="100" t="s">
        <v>614</v>
      </c>
      <c r="C288" s="68" t="s">
        <v>1112</v>
      </c>
      <c r="D288" s="224"/>
      <c r="E288" s="224"/>
      <c r="F288" s="224"/>
      <c r="G288" s="224"/>
      <c r="H288" s="227"/>
      <c r="I288" s="227"/>
      <c r="J288" s="227"/>
      <c r="K288" s="227"/>
      <c r="L288" s="215">
        <f t="shared" si="56"/>
        <v>0</v>
      </c>
      <c r="M288" s="212">
        <f t="shared" si="55"/>
        <v>0</v>
      </c>
    </row>
    <row r="289" spans="1:13" s="69" customFormat="1" ht="25.5" outlineLevel="1" x14ac:dyDescent="0.2">
      <c r="A289" s="66">
        <v>272</v>
      </c>
      <c r="B289" s="100" t="s">
        <v>616</v>
      </c>
      <c r="C289" s="68" t="s">
        <v>1112</v>
      </c>
      <c r="D289" s="224"/>
      <c r="E289" s="224"/>
      <c r="F289" s="224"/>
      <c r="G289" s="224"/>
      <c r="H289" s="227"/>
      <c r="I289" s="227"/>
      <c r="J289" s="227"/>
      <c r="K289" s="227"/>
      <c r="L289" s="215">
        <f t="shared" si="56"/>
        <v>0</v>
      </c>
      <c r="M289" s="212">
        <f t="shared" si="55"/>
        <v>0</v>
      </c>
    </row>
    <row r="290" spans="1:13" s="69" customFormat="1" ht="25.5" outlineLevel="1" x14ac:dyDescent="0.2">
      <c r="A290" s="66">
        <v>273</v>
      </c>
      <c r="B290" s="100" t="s">
        <v>618</v>
      </c>
      <c r="C290" s="68" t="s">
        <v>1112</v>
      </c>
      <c r="D290" s="224"/>
      <c r="E290" s="224">
        <v>7000000</v>
      </c>
      <c r="F290" s="224"/>
      <c r="G290" s="224"/>
      <c r="H290" s="227"/>
      <c r="I290" s="227"/>
      <c r="J290" s="227"/>
      <c r="K290" s="227"/>
      <c r="L290" s="215">
        <f t="shared" si="56"/>
        <v>0</v>
      </c>
      <c r="M290" s="212">
        <f t="shared" si="55"/>
        <v>7000000</v>
      </c>
    </row>
    <row r="291" spans="1:13" s="69" customFormat="1" outlineLevel="1" x14ac:dyDescent="0.2">
      <c r="A291" s="66">
        <v>274</v>
      </c>
      <c r="B291" s="100" t="s">
        <v>620</v>
      </c>
      <c r="C291" s="68" t="s">
        <v>1112</v>
      </c>
      <c r="D291" s="224"/>
      <c r="E291" s="224"/>
      <c r="F291" s="214"/>
      <c r="G291" s="214"/>
      <c r="H291" s="227"/>
      <c r="I291" s="227"/>
      <c r="J291" s="227"/>
      <c r="K291" s="227"/>
      <c r="L291" s="215">
        <f t="shared" si="56"/>
        <v>0</v>
      </c>
      <c r="M291" s="212">
        <f t="shared" si="55"/>
        <v>0</v>
      </c>
    </row>
    <row r="292" spans="1:13" s="69" customFormat="1" outlineLevel="1" x14ac:dyDescent="0.2">
      <c r="A292" s="66">
        <v>275</v>
      </c>
      <c r="B292" s="100" t="s">
        <v>624</v>
      </c>
      <c r="C292" s="68" t="s">
        <v>1112</v>
      </c>
      <c r="D292" s="224"/>
      <c r="E292" s="224"/>
      <c r="F292" s="214"/>
      <c r="G292" s="214"/>
      <c r="H292" s="227"/>
      <c r="I292" s="227"/>
      <c r="J292" s="227"/>
      <c r="K292" s="227"/>
      <c r="L292" s="215">
        <f t="shared" si="56"/>
        <v>0</v>
      </c>
      <c r="M292" s="212">
        <f t="shared" si="55"/>
        <v>0</v>
      </c>
    </row>
    <row r="293" spans="1:13" s="69" customFormat="1" outlineLevel="1" x14ac:dyDescent="0.2">
      <c r="A293" s="66">
        <v>276</v>
      </c>
      <c r="B293" s="100" t="s">
        <v>626</v>
      </c>
      <c r="C293" s="68" t="s">
        <v>1112</v>
      </c>
      <c r="D293" s="224"/>
      <c r="E293" s="224">
        <v>3500000</v>
      </c>
      <c r="F293" s="214"/>
      <c r="G293" s="214"/>
      <c r="H293" s="227"/>
      <c r="I293" s="227"/>
      <c r="J293" s="227"/>
      <c r="K293" s="227"/>
      <c r="L293" s="215">
        <f t="shared" si="56"/>
        <v>0</v>
      </c>
      <c r="M293" s="212">
        <f t="shared" si="55"/>
        <v>3500000</v>
      </c>
    </row>
    <row r="294" spans="1:13" s="277" customFormat="1" ht="25.5" x14ac:dyDescent="0.2">
      <c r="A294" s="255">
        <v>277</v>
      </c>
      <c r="B294" s="278" t="s">
        <v>1113</v>
      </c>
      <c r="C294" s="276" t="s">
        <v>1114</v>
      </c>
      <c r="D294" s="257">
        <f t="shared" ref="D294:L294" si="57">SUM(D233,D234,D245,D256,D267,D269,D281,D282,D283)</f>
        <v>0</v>
      </c>
      <c r="E294" s="257">
        <f t="shared" ref="E294" si="58">SUM(E233,E234,E245,E256,E267,E269,E281,E282,E283)</f>
        <v>10500000</v>
      </c>
      <c r="F294" s="257">
        <f t="shared" si="57"/>
        <v>0</v>
      </c>
      <c r="G294" s="257">
        <f t="shared" ref="G294" si="59">SUM(G233,G234,G245,G256,G267,G269,G281,G282,G283)</f>
        <v>0</v>
      </c>
      <c r="H294" s="257">
        <f t="shared" si="57"/>
        <v>0</v>
      </c>
      <c r="I294" s="257">
        <f t="shared" ref="I294" si="60">SUM(I233,I234,I245,I256,I267,I269,I281,I282,I283)</f>
        <v>0</v>
      </c>
      <c r="J294" s="257">
        <f t="shared" si="57"/>
        <v>0</v>
      </c>
      <c r="K294" s="257">
        <f t="shared" ref="K294" si="61">SUM(K233,K234,K245,K256,K267,K269,K281,K282,K283)</f>
        <v>0</v>
      </c>
      <c r="L294" s="257">
        <f t="shared" si="57"/>
        <v>0</v>
      </c>
      <c r="M294" s="258">
        <f t="shared" si="55"/>
        <v>10500000</v>
      </c>
    </row>
    <row r="295" spans="1:13" s="73" customFormat="1" x14ac:dyDescent="0.2">
      <c r="A295" s="70"/>
      <c r="B295" s="44"/>
      <c r="C295" s="72"/>
      <c r="D295" s="217"/>
      <c r="E295" s="217"/>
      <c r="F295" s="217"/>
      <c r="G295" s="217"/>
      <c r="H295" s="217"/>
      <c r="I295" s="217"/>
      <c r="J295" s="217"/>
      <c r="K295" s="217"/>
      <c r="L295" s="217"/>
      <c r="M295" s="212">
        <f t="shared" si="55"/>
        <v>0</v>
      </c>
    </row>
    <row r="296" spans="1:13" s="73" customFormat="1" x14ac:dyDescent="0.2">
      <c r="A296" s="70"/>
      <c r="B296" s="44" t="s">
        <v>69</v>
      </c>
      <c r="C296" s="72" t="s">
        <v>1115</v>
      </c>
      <c r="D296" s="217">
        <f t="shared" ref="D296:L296" si="62">SUM(D22,D24,D64,D137,D210,D225,D231,D294)</f>
        <v>1430787586</v>
      </c>
      <c r="E296" s="217">
        <f t="shared" ref="E296" si="63">SUM(E22,E24,E64,E137,E210,E225,E231,E294)</f>
        <v>1744731353</v>
      </c>
      <c r="F296" s="217">
        <f t="shared" si="62"/>
        <v>207815771</v>
      </c>
      <c r="G296" s="217">
        <f t="shared" ref="G296" si="64">SUM(G22,G24,G64,G137,G210,G225,G231,G294)</f>
        <v>204367175</v>
      </c>
      <c r="H296" s="217">
        <f>SUM(H22,H24,H64,H137,H210,H225,H231,H294)</f>
        <v>292401183</v>
      </c>
      <c r="I296" s="217">
        <f>SUM(I22,I24,I64,I137,I210,I225,I231,I294)</f>
        <v>293075496</v>
      </c>
      <c r="J296" s="217">
        <f t="shared" si="62"/>
        <v>94431971</v>
      </c>
      <c r="K296" s="217">
        <f t="shared" ref="K296" si="65">SUM(K22,K24,K64,K137,K210,K225,K231,K294)</f>
        <v>94709516</v>
      </c>
      <c r="L296" s="217">
        <f t="shared" si="62"/>
        <v>2025436511</v>
      </c>
      <c r="M296" s="212">
        <f t="shared" si="55"/>
        <v>2336883540</v>
      </c>
    </row>
    <row r="297" spans="1:13" x14ac:dyDescent="0.2">
      <c r="A297" s="70"/>
      <c r="B297" s="44"/>
      <c r="C297" s="72"/>
      <c r="D297" s="217"/>
      <c r="E297" s="217"/>
      <c r="F297" s="217"/>
      <c r="G297" s="217"/>
      <c r="H297" s="219"/>
      <c r="I297" s="219"/>
      <c r="J297" s="219"/>
      <c r="K297" s="219"/>
      <c r="L297" s="219"/>
      <c r="M297" s="212">
        <f t="shared" si="55"/>
        <v>0</v>
      </c>
    </row>
    <row r="298" spans="1:13" ht="25.5" outlineLevel="2" x14ac:dyDescent="0.2">
      <c r="A298" s="101" t="s">
        <v>1116</v>
      </c>
      <c r="B298" s="102" t="s">
        <v>1117</v>
      </c>
      <c r="C298" s="64" t="s">
        <v>1118</v>
      </c>
      <c r="D298" s="217"/>
      <c r="E298" s="217"/>
      <c r="F298" s="217"/>
      <c r="G298" s="217"/>
      <c r="H298" s="219"/>
      <c r="I298" s="219"/>
      <c r="J298" s="219"/>
      <c r="K298" s="219"/>
      <c r="L298" s="212">
        <f t="shared" ref="L298:L337" si="66">SUM(D298,F298,H298,J298)</f>
        <v>0</v>
      </c>
      <c r="M298" s="212">
        <f t="shared" si="55"/>
        <v>0</v>
      </c>
    </row>
    <row r="299" spans="1:13" outlineLevel="2" x14ac:dyDescent="0.2">
      <c r="A299" s="101" t="s">
        <v>1119</v>
      </c>
      <c r="B299" s="102" t="s">
        <v>1120</v>
      </c>
      <c r="C299" s="64" t="s">
        <v>1118</v>
      </c>
      <c r="D299" s="217"/>
      <c r="E299" s="217"/>
      <c r="F299" s="217"/>
      <c r="G299" s="217"/>
      <c r="H299" s="219"/>
      <c r="I299" s="219"/>
      <c r="J299" s="219"/>
      <c r="K299" s="219"/>
      <c r="L299" s="212">
        <f t="shared" si="66"/>
        <v>0</v>
      </c>
      <c r="M299" s="212">
        <f t="shared" si="55"/>
        <v>0</v>
      </c>
    </row>
    <row r="300" spans="1:13" ht="25.5" outlineLevel="2" x14ac:dyDescent="0.2">
      <c r="A300" s="101" t="s">
        <v>1121</v>
      </c>
      <c r="B300" s="102" t="s">
        <v>1122</v>
      </c>
      <c r="C300" s="64" t="s">
        <v>1123</v>
      </c>
      <c r="D300" s="217"/>
      <c r="E300" s="217"/>
      <c r="F300" s="217"/>
      <c r="G300" s="217"/>
      <c r="H300" s="219"/>
      <c r="I300" s="219"/>
      <c r="J300" s="219"/>
      <c r="K300" s="219"/>
      <c r="L300" s="212">
        <f t="shared" si="66"/>
        <v>0</v>
      </c>
      <c r="M300" s="212">
        <f t="shared" si="55"/>
        <v>0</v>
      </c>
    </row>
    <row r="301" spans="1:13" ht="25.5" outlineLevel="2" x14ac:dyDescent="0.2">
      <c r="A301" s="101" t="s">
        <v>1124</v>
      </c>
      <c r="B301" s="102" t="s">
        <v>1125</v>
      </c>
      <c r="C301" s="64" t="s">
        <v>1126</v>
      </c>
      <c r="D301" s="217"/>
      <c r="E301" s="217"/>
      <c r="F301" s="217"/>
      <c r="G301" s="217"/>
      <c r="H301" s="219"/>
      <c r="I301" s="219"/>
      <c r="J301" s="219"/>
      <c r="K301" s="219"/>
      <c r="L301" s="212">
        <f t="shared" si="66"/>
        <v>0</v>
      </c>
      <c r="M301" s="212">
        <f t="shared" si="55"/>
        <v>0</v>
      </c>
    </row>
    <row r="302" spans="1:13" outlineLevel="2" x14ac:dyDescent="0.2">
      <c r="A302" s="101" t="s">
        <v>1127</v>
      </c>
      <c r="B302" s="102" t="s">
        <v>1120</v>
      </c>
      <c r="C302" s="64" t="s">
        <v>1128</v>
      </c>
      <c r="D302" s="217"/>
      <c r="E302" s="217"/>
      <c r="F302" s="217"/>
      <c r="G302" s="217"/>
      <c r="H302" s="219"/>
      <c r="I302" s="219"/>
      <c r="J302" s="219"/>
      <c r="K302" s="219"/>
      <c r="L302" s="212">
        <f t="shared" si="66"/>
        <v>0</v>
      </c>
      <c r="M302" s="212">
        <f t="shared" si="55"/>
        <v>0</v>
      </c>
    </row>
    <row r="303" spans="1:13" ht="25.5" outlineLevel="2" x14ac:dyDescent="0.2">
      <c r="A303" s="101" t="s">
        <v>1129</v>
      </c>
      <c r="B303" s="102" t="s">
        <v>1130</v>
      </c>
      <c r="C303" s="64" t="s">
        <v>1131</v>
      </c>
      <c r="D303" s="217"/>
      <c r="E303" s="217"/>
      <c r="F303" s="217"/>
      <c r="G303" s="217"/>
      <c r="H303" s="217"/>
      <c r="I303" s="217"/>
      <c r="J303" s="217"/>
      <c r="K303" s="217"/>
      <c r="L303" s="212">
        <f t="shared" si="66"/>
        <v>0</v>
      </c>
      <c r="M303" s="212">
        <f t="shared" si="55"/>
        <v>0</v>
      </c>
    </row>
    <row r="304" spans="1:13" ht="25.5" outlineLevel="3" x14ac:dyDescent="0.2">
      <c r="A304" s="101" t="s">
        <v>1132</v>
      </c>
      <c r="B304" s="102" t="s">
        <v>1133</v>
      </c>
      <c r="C304" s="64" t="s">
        <v>1134</v>
      </c>
      <c r="D304" s="217"/>
      <c r="E304" s="217"/>
      <c r="F304" s="217"/>
      <c r="G304" s="217"/>
      <c r="H304" s="219"/>
      <c r="I304" s="219"/>
      <c r="J304" s="219"/>
      <c r="K304" s="219"/>
      <c r="L304" s="212">
        <f t="shared" si="66"/>
        <v>0</v>
      </c>
      <c r="M304" s="212">
        <f t="shared" si="55"/>
        <v>0</v>
      </c>
    </row>
    <row r="305" spans="1:13" outlineLevel="3" x14ac:dyDescent="0.2">
      <c r="A305" s="101" t="s">
        <v>1135</v>
      </c>
      <c r="B305" s="102" t="s">
        <v>1136</v>
      </c>
      <c r="C305" s="64" t="s">
        <v>1134</v>
      </c>
      <c r="D305" s="217"/>
      <c r="E305" s="217"/>
      <c r="F305" s="217"/>
      <c r="G305" s="217"/>
      <c r="H305" s="219"/>
      <c r="I305" s="219"/>
      <c r="J305" s="219"/>
      <c r="K305" s="219"/>
      <c r="L305" s="212">
        <f t="shared" si="66"/>
        <v>0</v>
      </c>
      <c r="M305" s="212">
        <f t="shared" si="55"/>
        <v>0</v>
      </c>
    </row>
    <row r="306" spans="1:13" outlineLevel="3" x14ac:dyDescent="0.2">
      <c r="A306" s="101" t="s">
        <v>1137</v>
      </c>
      <c r="B306" s="102" t="s">
        <v>1138</v>
      </c>
      <c r="C306" s="64" t="s">
        <v>1134</v>
      </c>
      <c r="D306" s="217"/>
      <c r="E306" s="217"/>
      <c r="F306" s="217"/>
      <c r="G306" s="217"/>
      <c r="H306" s="219"/>
      <c r="I306" s="219"/>
      <c r="J306" s="219"/>
      <c r="K306" s="219"/>
      <c r="L306" s="212">
        <f t="shared" si="66"/>
        <v>0</v>
      </c>
      <c r="M306" s="212">
        <f t="shared" si="55"/>
        <v>0</v>
      </c>
    </row>
    <row r="307" spans="1:13" outlineLevel="3" x14ac:dyDescent="0.2">
      <c r="A307" s="101" t="s">
        <v>766</v>
      </c>
      <c r="B307" s="102" t="s">
        <v>1139</v>
      </c>
      <c r="C307" s="64" t="s">
        <v>1140</v>
      </c>
      <c r="D307" s="217"/>
      <c r="E307" s="217"/>
      <c r="F307" s="217"/>
      <c r="G307" s="217"/>
      <c r="H307" s="219"/>
      <c r="I307" s="219"/>
      <c r="J307" s="219"/>
      <c r="K307" s="219"/>
      <c r="L307" s="212">
        <f t="shared" si="66"/>
        <v>0</v>
      </c>
      <c r="M307" s="212">
        <f t="shared" si="55"/>
        <v>0</v>
      </c>
    </row>
    <row r="308" spans="1:13" outlineLevel="3" x14ac:dyDescent="0.2">
      <c r="A308" s="101" t="s">
        <v>90</v>
      </c>
      <c r="B308" s="102" t="s">
        <v>1141</v>
      </c>
      <c r="C308" s="64" t="s">
        <v>1142</v>
      </c>
      <c r="D308" s="217"/>
      <c r="E308" s="217"/>
      <c r="F308" s="217"/>
      <c r="G308" s="217"/>
      <c r="H308" s="219"/>
      <c r="I308" s="219"/>
      <c r="J308" s="219"/>
      <c r="K308" s="219"/>
      <c r="L308" s="212">
        <f t="shared" si="66"/>
        <v>0</v>
      </c>
      <c r="M308" s="212">
        <f t="shared" si="55"/>
        <v>0</v>
      </c>
    </row>
    <row r="309" spans="1:13" ht="25.5" outlineLevel="3" x14ac:dyDescent="0.2">
      <c r="A309" s="101" t="s">
        <v>93</v>
      </c>
      <c r="B309" s="102" t="s">
        <v>1143</v>
      </c>
      <c r="C309" s="64" t="s">
        <v>1144</v>
      </c>
      <c r="D309" s="217"/>
      <c r="E309" s="217"/>
      <c r="F309" s="217"/>
      <c r="G309" s="217"/>
      <c r="H309" s="219"/>
      <c r="I309" s="219"/>
      <c r="J309" s="219"/>
      <c r="K309" s="219"/>
      <c r="L309" s="212">
        <f t="shared" si="66"/>
        <v>0</v>
      </c>
      <c r="M309" s="212">
        <f t="shared" si="55"/>
        <v>0</v>
      </c>
    </row>
    <row r="310" spans="1:13" outlineLevel="3" x14ac:dyDescent="0.2">
      <c r="A310" s="101" t="s">
        <v>96</v>
      </c>
      <c r="B310" s="102" t="s">
        <v>1120</v>
      </c>
      <c r="C310" s="64" t="s">
        <v>1144</v>
      </c>
      <c r="D310" s="217"/>
      <c r="E310" s="217"/>
      <c r="F310" s="217"/>
      <c r="G310" s="217"/>
      <c r="H310" s="219"/>
      <c r="I310" s="219"/>
      <c r="J310" s="219"/>
      <c r="K310" s="219"/>
      <c r="L310" s="212">
        <f t="shared" si="66"/>
        <v>0</v>
      </c>
      <c r="M310" s="212">
        <f t="shared" si="55"/>
        <v>0</v>
      </c>
    </row>
    <row r="311" spans="1:13" outlineLevel="3" x14ac:dyDescent="0.2">
      <c r="A311" s="101" t="s">
        <v>99</v>
      </c>
      <c r="B311" s="102" t="s">
        <v>1136</v>
      </c>
      <c r="C311" s="64" t="s">
        <v>1144</v>
      </c>
      <c r="D311" s="217"/>
      <c r="E311" s="217"/>
      <c r="F311" s="217"/>
      <c r="G311" s="217"/>
      <c r="H311" s="219"/>
      <c r="I311" s="219"/>
      <c r="J311" s="219"/>
      <c r="K311" s="219"/>
      <c r="L311" s="212">
        <f t="shared" si="66"/>
        <v>0</v>
      </c>
      <c r="M311" s="212">
        <f t="shared" si="55"/>
        <v>0</v>
      </c>
    </row>
    <row r="312" spans="1:13" outlineLevel="3" x14ac:dyDescent="0.2">
      <c r="A312" s="101" t="s">
        <v>102</v>
      </c>
      <c r="B312" s="102" t="s">
        <v>1138</v>
      </c>
      <c r="C312" s="64" t="s">
        <v>1144</v>
      </c>
      <c r="D312" s="217"/>
      <c r="E312" s="217"/>
      <c r="F312" s="217"/>
      <c r="G312" s="217"/>
      <c r="H312" s="219"/>
      <c r="I312" s="219"/>
      <c r="J312" s="219"/>
      <c r="K312" s="219"/>
      <c r="L312" s="212">
        <f t="shared" si="66"/>
        <v>0</v>
      </c>
      <c r="M312" s="212">
        <f t="shared" si="55"/>
        <v>0</v>
      </c>
    </row>
    <row r="313" spans="1:13" outlineLevel="3" x14ac:dyDescent="0.2">
      <c r="A313" s="101" t="s">
        <v>105</v>
      </c>
      <c r="B313" s="102" t="s">
        <v>1145</v>
      </c>
      <c r="C313" s="64" t="s">
        <v>1146</v>
      </c>
      <c r="D313" s="217"/>
      <c r="E313" s="217"/>
      <c r="F313" s="217"/>
      <c r="G313" s="217"/>
      <c r="H313" s="219"/>
      <c r="I313" s="219"/>
      <c r="J313" s="219"/>
      <c r="K313" s="219"/>
      <c r="L313" s="212">
        <f t="shared" si="66"/>
        <v>0</v>
      </c>
      <c r="M313" s="212">
        <f t="shared" si="55"/>
        <v>0</v>
      </c>
    </row>
    <row r="314" spans="1:13" outlineLevel="3" x14ac:dyDescent="0.2">
      <c r="A314" s="101" t="s">
        <v>108</v>
      </c>
      <c r="B314" s="102" t="s">
        <v>1147</v>
      </c>
      <c r="C314" s="64" t="s">
        <v>1148</v>
      </c>
      <c r="D314" s="217"/>
      <c r="E314" s="217"/>
      <c r="F314" s="217"/>
      <c r="G314" s="217"/>
      <c r="H314" s="219"/>
      <c r="I314" s="219"/>
      <c r="J314" s="219"/>
      <c r="K314" s="219"/>
      <c r="L314" s="212">
        <f t="shared" si="66"/>
        <v>0</v>
      </c>
      <c r="M314" s="212">
        <f t="shared" si="55"/>
        <v>0</v>
      </c>
    </row>
    <row r="315" spans="1:13" outlineLevel="3" x14ac:dyDescent="0.2">
      <c r="A315" s="101" t="s">
        <v>111</v>
      </c>
      <c r="B315" s="102" t="s">
        <v>1120</v>
      </c>
      <c r="C315" s="64" t="s">
        <v>1148</v>
      </c>
      <c r="D315" s="217"/>
      <c r="E315" s="217"/>
      <c r="F315" s="217"/>
      <c r="G315" s="217"/>
      <c r="H315" s="219"/>
      <c r="I315" s="219"/>
      <c r="J315" s="219"/>
      <c r="K315" s="219"/>
      <c r="L315" s="212">
        <f t="shared" si="66"/>
        <v>0</v>
      </c>
      <c r="M315" s="212">
        <f t="shared" si="55"/>
        <v>0</v>
      </c>
    </row>
    <row r="316" spans="1:13" outlineLevel="2" x14ac:dyDescent="0.2">
      <c r="A316" s="101" t="s">
        <v>114</v>
      </c>
      <c r="B316" s="102" t="s">
        <v>1149</v>
      </c>
      <c r="C316" s="64" t="s">
        <v>1150</v>
      </c>
      <c r="D316" s="217"/>
      <c r="E316" s="217"/>
      <c r="F316" s="217"/>
      <c r="G316" s="217"/>
      <c r="H316" s="217"/>
      <c r="I316" s="217"/>
      <c r="J316" s="217"/>
      <c r="K316" s="217"/>
      <c r="L316" s="212">
        <f t="shared" si="66"/>
        <v>0</v>
      </c>
      <c r="M316" s="212">
        <f t="shared" si="55"/>
        <v>0</v>
      </c>
    </row>
    <row r="317" spans="1:13" outlineLevel="2" x14ac:dyDescent="0.2">
      <c r="A317" s="101" t="s">
        <v>117</v>
      </c>
      <c r="B317" s="102" t="s">
        <v>1151</v>
      </c>
      <c r="C317" s="64" t="s">
        <v>1152</v>
      </c>
      <c r="D317" s="218"/>
      <c r="E317" s="218"/>
      <c r="F317" s="218"/>
      <c r="G317" s="218"/>
      <c r="H317" s="222"/>
      <c r="I317" s="222"/>
      <c r="J317" s="222"/>
      <c r="K317" s="222"/>
      <c r="L317" s="212">
        <f t="shared" si="66"/>
        <v>0</v>
      </c>
      <c r="M317" s="212">
        <f t="shared" si="55"/>
        <v>0</v>
      </c>
    </row>
    <row r="318" spans="1:13" outlineLevel="2" x14ac:dyDescent="0.2">
      <c r="A318" s="101" t="s">
        <v>1153</v>
      </c>
      <c r="B318" s="102" t="s">
        <v>1154</v>
      </c>
      <c r="C318" s="64" t="s">
        <v>1155</v>
      </c>
      <c r="D318" s="217">
        <v>8801336</v>
      </c>
      <c r="E318" s="217">
        <v>8801336</v>
      </c>
      <c r="F318" s="217"/>
      <c r="G318" s="217"/>
      <c r="H318" s="219"/>
      <c r="I318" s="219"/>
      <c r="J318" s="219"/>
      <c r="K318" s="219"/>
      <c r="L318" s="212">
        <f t="shared" si="66"/>
        <v>8801336</v>
      </c>
      <c r="M318" s="212">
        <f t="shared" si="55"/>
        <v>8801336</v>
      </c>
    </row>
    <row r="319" spans="1:13" outlineLevel="2" x14ac:dyDescent="0.2">
      <c r="A319" s="101" t="s">
        <v>122</v>
      </c>
      <c r="B319" s="102" t="s">
        <v>1156</v>
      </c>
      <c r="C319" s="64" t="s">
        <v>1157</v>
      </c>
      <c r="D319" s="217">
        <f>SUM('bevétel részletes'!F314,'bevétel részletes'!H314,'bevétel részletes'!J314)</f>
        <v>583256241</v>
      </c>
      <c r="E319" s="217">
        <v>566085491</v>
      </c>
      <c r="F319" s="217"/>
      <c r="G319" s="217"/>
      <c r="H319" s="219"/>
      <c r="I319" s="219"/>
      <c r="J319" s="219"/>
      <c r="K319" s="219"/>
      <c r="L319" s="212">
        <f t="shared" si="66"/>
        <v>583256241</v>
      </c>
      <c r="M319" s="212">
        <f t="shared" si="55"/>
        <v>566085491</v>
      </c>
    </row>
    <row r="320" spans="1:13" outlineLevel="2" x14ac:dyDescent="0.2">
      <c r="A320" s="101" t="s">
        <v>124</v>
      </c>
      <c r="B320" s="102" t="s">
        <v>1158</v>
      </c>
      <c r="C320" s="64" t="s">
        <v>1159</v>
      </c>
      <c r="D320" s="217"/>
      <c r="E320" s="217"/>
      <c r="F320" s="217"/>
      <c r="G320" s="217"/>
      <c r="H320" s="219"/>
      <c r="I320" s="219"/>
      <c r="J320" s="219"/>
      <c r="K320" s="219"/>
      <c r="L320" s="212">
        <f t="shared" si="66"/>
        <v>0</v>
      </c>
      <c r="M320" s="212">
        <f t="shared" si="55"/>
        <v>0</v>
      </c>
    </row>
    <row r="321" spans="1:13" outlineLevel="2" x14ac:dyDescent="0.2">
      <c r="A321" s="101" t="s">
        <v>126</v>
      </c>
      <c r="B321" s="102" t="s">
        <v>1160</v>
      </c>
      <c r="C321" s="64" t="s">
        <v>1161</v>
      </c>
      <c r="D321" s="217"/>
      <c r="E321" s="217">
        <v>400000</v>
      </c>
      <c r="F321" s="217"/>
      <c r="G321" s="217"/>
      <c r="H321" s="219"/>
      <c r="I321" s="219"/>
      <c r="J321" s="219"/>
      <c r="K321" s="219"/>
      <c r="L321" s="212">
        <f t="shared" si="66"/>
        <v>0</v>
      </c>
      <c r="M321" s="212">
        <f t="shared" si="55"/>
        <v>400000</v>
      </c>
    </row>
    <row r="322" spans="1:13" outlineLevel="2" x14ac:dyDescent="0.2">
      <c r="A322" s="101" t="s">
        <v>128</v>
      </c>
      <c r="B322" s="102" t="s">
        <v>1162</v>
      </c>
      <c r="C322" s="64" t="s">
        <v>1163</v>
      </c>
      <c r="D322" s="217"/>
      <c r="E322" s="217"/>
      <c r="F322" s="217"/>
      <c r="G322" s="217"/>
      <c r="H322" s="219"/>
      <c r="I322" s="219"/>
      <c r="J322" s="219"/>
      <c r="K322" s="219"/>
      <c r="L322" s="212">
        <f t="shared" si="66"/>
        <v>0</v>
      </c>
      <c r="M322" s="212">
        <f t="shared" si="55"/>
        <v>0</v>
      </c>
    </row>
    <row r="323" spans="1:13" outlineLevel="3" x14ac:dyDescent="0.2">
      <c r="A323" s="101" t="s">
        <v>130</v>
      </c>
      <c r="B323" s="102" t="s">
        <v>1164</v>
      </c>
      <c r="C323" s="64" t="s">
        <v>1165</v>
      </c>
      <c r="D323" s="217"/>
      <c r="E323" s="217"/>
      <c r="F323" s="217"/>
      <c r="G323" s="217"/>
      <c r="H323" s="219"/>
      <c r="I323" s="219"/>
      <c r="J323" s="219"/>
      <c r="K323" s="219"/>
      <c r="L323" s="212">
        <f t="shared" si="66"/>
        <v>0</v>
      </c>
      <c r="M323" s="212">
        <f t="shared" si="55"/>
        <v>0</v>
      </c>
    </row>
    <row r="324" spans="1:13" outlineLevel="3" x14ac:dyDescent="0.2">
      <c r="A324" s="101" t="s">
        <v>132</v>
      </c>
      <c r="B324" s="102" t="s">
        <v>1166</v>
      </c>
      <c r="C324" s="64" t="s">
        <v>1167</v>
      </c>
      <c r="D324" s="217"/>
      <c r="E324" s="217"/>
      <c r="F324" s="217"/>
      <c r="G324" s="217"/>
      <c r="H324" s="219"/>
      <c r="I324" s="219"/>
      <c r="J324" s="219"/>
      <c r="K324" s="219"/>
      <c r="L324" s="212">
        <f t="shared" si="66"/>
        <v>0</v>
      </c>
      <c r="M324" s="212">
        <f t="shared" si="55"/>
        <v>0</v>
      </c>
    </row>
    <row r="325" spans="1:13" outlineLevel="2" x14ac:dyDescent="0.2">
      <c r="A325" s="101" t="s">
        <v>134</v>
      </c>
      <c r="B325" s="102" t="s">
        <v>1168</v>
      </c>
      <c r="C325" s="64" t="s">
        <v>1169</v>
      </c>
      <c r="D325" s="217"/>
      <c r="E325" s="217"/>
      <c r="F325" s="217"/>
      <c r="G325" s="217"/>
      <c r="H325" s="217"/>
      <c r="I325" s="217"/>
      <c r="J325" s="217"/>
      <c r="K325" s="217"/>
      <c r="L325" s="212">
        <f t="shared" si="66"/>
        <v>0</v>
      </c>
      <c r="M325" s="212">
        <f t="shared" si="55"/>
        <v>0</v>
      </c>
    </row>
    <row r="326" spans="1:13" s="73" customFormat="1" ht="25.5" outlineLevel="1" x14ac:dyDescent="0.2">
      <c r="A326" s="103" t="s">
        <v>136</v>
      </c>
      <c r="B326" s="90" t="s">
        <v>1170</v>
      </c>
      <c r="C326" s="72" t="s">
        <v>1171</v>
      </c>
      <c r="D326" s="217">
        <f t="shared" ref="D326:J326" si="67">SUM(D303,D316,D317,D318,D319,D320,D321,D322,D325)</f>
        <v>592057577</v>
      </c>
      <c r="E326" s="217">
        <f>SUM(E303,E316,E317,E318,E319,E320,E321,E322,E325)</f>
        <v>575286827</v>
      </c>
      <c r="F326" s="217">
        <f t="shared" si="67"/>
        <v>0</v>
      </c>
      <c r="G326" s="217">
        <f t="shared" si="67"/>
        <v>0</v>
      </c>
      <c r="H326" s="217">
        <f t="shared" si="67"/>
        <v>0</v>
      </c>
      <c r="I326" s="217">
        <f t="shared" ref="I326" si="68">SUM(I303,I316,I317,I318,I319,I320,I321,I322,I325)</f>
        <v>0</v>
      </c>
      <c r="J326" s="217">
        <f t="shared" si="67"/>
        <v>0</v>
      </c>
      <c r="K326" s="217">
        <f t="shared" ref="K326" si="69">SUM(K303,K316,K317,K318,K319,K320,K321,K322,K325)</f>
        <v>0</v>
      </c>
      <c r="L326" s="212">
        <f t="shared" si="66"/>
        <v>592057577</v>
      </c>
      <c r="M326" s="212">
        <f>SUM(E326,G326,I326,K326)</f>
        <v>575286827</v>
      </c>
    </row>
    <row r="327" spans="1:13" hidden="1" outlineLevel="2" x14ac:dyDescent="0.2">
      <c r="A327" s="101" t="s">
        <v>138</v>
      </c>
      <c r="B327" s="102" t="s">
        <v>1172</v>
      </c>
      <c r="C327" s="64" t="s">
        <v>1173</v>
      </c>
      <c r="D327" s="217"/>
      <c r="E327" s="217"/>
      <c r="F327" s="217"/>
      <c r="G327" s="217"/>
      <c r="H327" s="219"/>
      <c r="I327" s="219"/>
      <c r="J327" s="219"/>
      <c r="K327" s="219"/>
      <c r="L327" s="212">
        <f t="shared" si="66"/>
        <v>0</v>
      </c>
      <c r="M327" s="212">
        <f t="shared" ref="M327:M339" si="70">SUM(E327,G327,I327,K327)</f>
        <v>0</v>
      </c>
    </row>
    <row r="328" spans="1:13" hidden="1" outlineLevel="2" x14ac:dyDescent="0.2">
      <c r="A328" s="101" t="s">
        <v>140</v>
      </c>
      <c r="B328" s="102" t="s">
        <v>1174</v>
      </c>
      <c r="C328" s="64" t="s">
        <v>1175</v>
      </c>
      <c r="D328" s="217"/>
      <c r="E328" s="217"/>
      <c r="F328" s="217"/>
      <c r="G328" s="217"/>
      <c r="H328" s="219"/>
      <c r="I328" s="219"/>
      <c r="J328" s="219"/>
      <c r="K328" s="219"/>
      <c r="L328" s="212">
        <f t="shared" si="66"/>
        <v>0</v>
      </c>
      <c r="M328" s="212">
        <f t="shared" si="70"/>
        <v>0</v>
      </c>
    </row>
    <row r="329" spans="1:13" hidden="1" outlineLevel="2" x14ac:dyDescent="0.2">
      <c r="A329" s="101" t="s">
        <v>808</v>
      </c>
      <c r="B329" s="102" t="s">
        <v>1176</v>
      </c>
      <c r="C329" s="64" t="s">
        <v>1177</v>
      </c>
      <c r="D329" s="217"/>
      <c r="E329" s="217"/>
      <c r="F329" s="217"/>
      <c r="G329" s="217"/>
      <c r="H329" s="219"/>
      <c r="I329" s="219"/>
      <c r="J329" s="219"/>
      <c r="K329" s="219"/>
      <c r="L329" s="212">
        <f t="shared" si="66"/>
        <v>0</v>
      </c>
      <c r="M329" s="212">
        <f t="shared" si="70"/>
        <v>0</v>
      </c>
    </row>
    <row r="330" spans="1:13" hidden="1" outlineLevel="2" x14ac:dyDescent="0.2">
      <c r="A330" s="101" t="s">
        <v>144</v>
      </c>
      <c r="B330" s="102" t="s">
        <v>1120</v>
      </c>
      <c r="C330" s="64" t="s">
        <v>1177</v>
      </c>
      <c r="D330" s="217"/>
      <c r="E330" s="217"/>
      <c r="F330" s="217"/>
      <c r="G330" s="217"/>
      <c r="H330" s="219"/>
      <c r="I330" s="219"/>
      <c r="J330" s="219"/>
      <c r="K330" s="219"/>
      <c r="L330" s="212">
        <f t="shared" si="66"/>
        <v>0</v>
      </c>
      <c r="M330" s="212">
        <f t="shared" si="70"/>
        <v>0</v>
      </c>
    </row>
    <row r="331" spans="1:13" ht="25.5" hidden="1" outlineLevel="2" x14ac:dyDescent="0.2">
      <c r="A331" s="101" t="s">
        <v>146</v>
      </c>
      <c r="B331" s="102" t="s">
        <v>1178</v>
      </c>
      <c r="C331" s="64" t="s">
        <v>1179</v>
      </c>
      <c r="D331" s="217"/>
      <c r="E331" s="217"/>
      <c r="F331" s="217"/>
      <c r="G331" s="217"/>
      <c r="H331" s="219"/>
      <c r="I331" s="219"/>
      <c r="J331" s="219"/>
      <c r="K331" s="219"/>
      <c r="L331" s="212">
        <f t="shared" si="66"/>
        <v>0</v>
      </c>
      <c r="M331" s="212">
        <f t="shared" si="70"/>
        <v>0</v>
      </c>
    </row>
    <row r="332" spans="1:13" ht="25.5" hidden="1" outlineLevel="2" x14ac:dyDescent="0.2">
      <c r="A332" s="101" t="s">
        <v>148</v>
      </c>
      <c r="B332" s="102" t="s">
        <v>1180</v>
      </c>
      <c r="C332" s="64" t="s">
        <v>1181</v>
      </c>
      <c r="D332" s="217"/>
      <c r="E332" s="217"/>
      <c r="F332" s="217"/>
      <c r="G332" s="217"/>
      <c r="H332" s="219"/>
      <c r="I332" s="219"/>
      <c r="J332" s="219"/>
      <c r="K332" s="219"/>
      <c r="L332" s="212">
        <f t="shared" si="66"/>
        <v>0</v>
      </c>
      <c r="M332" s="212">
        <f t="shared" si="70"/>
        <v>0</v>
      </c>
    </row>
    <row r="333" spans="1:13" hidden="1" outlineLevel="2" x14ac:dyDescent="0.2">
      <c r="A333" s="101" t="s">
        <v>150</v>
      </c>
      <c r="B333" s="102" t="s">
        <v>1120</v>
      </c>
      <c r="C333" s="64" t="s">
        <v>1181</v>
      </c>
      <c r="D333" s="217"/>
      <c r="E333" s="217"/>
      <c r="F333" s="217"/>
      <c r="G333" s="217"/>
      <c r="H333" s="219"/>
      <c r="I333" s="219"/>
      <c r="J333" s="219"/>
      <c r="K333" s="219"/>
      <c r="L333" s="212">
        <f t="shared" si="66"/>
        <v>0</v>
      </c>
      <c r="M333" s="212">
        <f t="shared" si="70"/>
        <v>0</v>
      </c>
    </row>
    <row r="334" spans="1:13" s="73" customFormat="1" ht="25.5" outlineLevel="1" collapsed="1" x14ac:dyDescent="0.2">
      <c r="A334" s="103" t="s">
        <v>152</v>
      </c>
      <c r="B334" s="90" t="s">
        <v>1182</v>
      </c>
      <c r="C334" s="72" t="s">
        <v>1183</v>
      </c>
      <c r="D334" s="217"/>
      <c r="E334" s="217"/>
      <c r="F334" s="217"/>
      <c r="G334" s="217"/>
      <c r="H334" s="217"/>
      <c r="I334" s="217"/>
      <c r="J334" s="217"/>
      <c r="K334" s="217"/>
      <c r="L334" s="212">
        <f t="shared" si="66"/>
        <v>0</v>
      </c>
      <c r="M334" s="212">
        <f t="shared" si="70"/>
        <v>0</v>
      </c>
    </row>
    <row r="335" spans="1:13" s="73" customFormat="1" ht="25.5" outlineLevel="1" x14ac:dyDescent="0.2">
      <c r="A335" s="103" t="s">
        <v>157</v>
      </c>
      <c r="B335" s="90" t="s">
        <v>1184</v>
      </c>
      <c r="C335" s="72" t="s">
        <v>1185</v>
      </c>
      <c r="D335" s="217"/>
      <c r="E335" s="217"/>
      <c r="F335" s="235"/>
      <c r="G335" s="235"/>
      <c r="H335" s="219"/>
      <c r="I335" s="219"/>
      <c r="J335" s="219"/>
      <c r="K335" s="219"/>
      <c r="L335" s="212">
        <f t="shared" si="66"/>
        <v>0</v>
      </c>
      <c r="M335" s="212">
        <f t="shared" si="70"/>
        <v>0</v>
      </c>
    </row>
    <row r="336" spans="1:13" s="73" customFormat="1" outlineLevel="1" x14ac:dyDescent="0.2">
      <c r="A336" s="103" t="s">
        <v>159</v>
      </c>
      <c r="B336" s="90" t="s">
        <v>1186</v>
      </c>
      <c r="C336" s="72" t="s">
        <v>1187</v>
      </c>
      <c r="D336" s="217"/>
      <c r="E336" s="217"/>
      <c r="F336" s="235"/>
      <c r="G336" s="235"/>
      <c r="H336" s="219"/>
      <c r="I336" s="219"/>
      <c r="J336" s="219"/>
      <c r="K336" s="219"/>
      <c r="L336" s="212">
        <f t="shared" si="66"/>
        <v>0</v>
      </c>
      <c r="M336" s="212">
        <f t="shared" si="70"/>
        <v>0</v>
      </c>
    </row>
    <row r="337" spans="1:13" s="277" customFormat="1" x14ac:dyDescent="0.2">
      <c r="A337" s="281" t="s">
        <v>161</v>
      </c>
      <c r="B337" s="275" t="s">
        <v>1188</v>
      </c>
      <c r="C337" s="276" t="s">
        <v>1189</v>
      </c>
      <c r="D337" s="257">
        <f t="shared" ref="D337:F337" si="71">SUM(D326,D334,D335,D336)</f>
        <v>592057577</v>
      </c>
      <c r="E337" s="257">
        <f t="shared" ref="E337" si="72">SUM(E326,E334,E335,E336)</f>
        <v>575286827</v>
      </c>
      <c r="F337" s="257">
        <f t="shared" si="71"/>
        <v>0</v>
      </c>
      <c r="G337" s="257">
        <f t="shared" ref="G337" si="73">SUM(G326,G334,G335,G336)</f>
        <v>0</v>
      </c>
      <c r="H337" s="257">
        <f>SUM(H326,H334,H335,H336)</f>
        <v>0</v>
      </c>
      <c r="I337" s="257">
        <f>SUM(I326,I334,I335,I336)</f>
        <v>0</v>
      </c>
      <c r="J337" s="257">
        <f>SUM(J326,J334,J335,J336)</f>
        <v>0</v>
      </c>
      <c r="K337" s="257">
        <f>SUM(K326,K334,K335,K336)</f>
        <v>0</v>
      </c>
      <c r="L337" s="258">
        <f t="shared" si="66"/>
        <v>592057577</v>
      </c>
      <c r="M337" s="258">
        <f t="shared" si="70"/>
        <v>575286827</v>
      </c>
    </row>
    <row r="338" spans="1:13" x14ac:dyDescent="0.2">
      <c r="A338" s="70"/>
      <c r="B338" s="44"/>
      <c r="C338" s="72"/>
      <c r="D338" s="217"/>
      <c r="E338" s="217"/>
      <c r="F338" s="235"/>
      <c r="G338" s="235"/>
      <c r="H338" s="219"/>
      <c r="I338" s="219"/>
      <c r="J338" s="219"/>
      <c r="K338" s="219"/>
      <c r="L338" s="219"/>
      <c r="M338" s="212">
        <f t="shared" si="70"/>
        <v>0</v>
      </c>
    </row>
    <row r="339" spans="1:13" s="73" customFormat="1" ht="25.5" x14ac:dyDescent="0.2">
      <c r="A339" s="70">
        <v>278</v>
      </c>
      <c r="B339" s="35" t="s">
        <v>1190</v>
      </c>
      <c r="C339" s="72" t="s">
        <v>1191</v>
      </c>
      <c r="D339" s="217">
        <f t="shared" ref="D339:J339" si="74">SUM(D294+D231+D225+D210+D137+D64+D24+D22+D337)</f>
        <v>2022845163</v>
      </c>
      <c r="E339" s="217">
        <f t="shared" ref="E339" si="75">SUM(E294+E231+E225+E210+E137+E64+E24+E22+E337)</f>
        <v>2320018180</v>
      </c>
      <c r="F339" s="217">
        <f t="shared" si="74"/>
        <v>207815771</v>
      </c>
      <c r="G339" s="217">
        <f t="shared" ref="G339" si="76">SUM(G294+G231+G225+G210+G137+G64+G24+G22+G337)</f>
        <v>204367175</v>
      </c>
      <c r="H339" s="217">
        <f t="shared" si="74"/>
        <v>292401183</v>
      </c>
      <c r="I339" s="217">
        <f t="shared" ref="I339" si="77">SUM(I294+I231+I225+I210+I137+I64+I24+I22+I337)</f>
        <v>293075496</v>
      </c>
      <c r="J339" s="217">
        <f t="shared" si="74"/>
        <v>94431971</v>
      </c>
      <c r="K339" s="217">
        <f t="shared" ref="K339" si="78">SUM(K294+K231+K225+K210+K137+K64+K24+K22+K337)</f>
        <v>94709516</v>
      </c>
      <c r="L339" s="217">
        <f>SUM(L294+L231+L225+L210+L137+L64+L24+L22+L337)</f>
        <v>2617494088</v>
      </c>
      <c r="M339" s="212">
        <f t="shared" si="70"/>
        <v>2912170367</v>
      </c>
    </row>
    <row r="340" spans="1:13" s="73" customFormat="1" ht="25.5" x14ac:dyDescent="0.2">
      <c r="A340" s="104"/>
      <c r="B340" s="44" t="s">
        <v>1192</v>
      </c>
      <c r="C340" s="44"/>
      <c r="D340" s="221"/>
      <c r="E340" s="221"/>
      <c r="F340" s="221"/>
      <c r="G340" s="221"/>
      <c r="H340" s="221"/>
      <c r="I340" s="221"/>
      <c r="J340" s="221"/>
      <c r="K340" s="221"/>
      <c r="L340" s="221">
        <f>SUM(L339-D319)</f>
        <v>2034237847</v>
      </c>
      <c r="M340" s="221">
        <f>SUM(M339-E319)</f>
        <v>2346084876</v>
      </c>
    </row>
    <row r="341" spans="1:13" x14ac:dyDescent="0.2">
      <c r="D341" s="220"/>
      <c r="E341" s="213"/>
      <c r="F341" s="235"/>
      <c r="G341" s="222"/>
      <c r="H341" s="219"/>
      <c r="I341" s="222"/>
      <c r="J341" s="219"/>
      <c r="K341" s="222"/>
      <c r="L341" s="219"/>
      <c r="M341" s="222"/>
    </row>
    <row r="342" spans="1:13" x14ac:dyDescent="0.2">
      <c r="D342" s="235">
        <f>D339-'bevétel részletes'!D294-'bevétel részletes'!D309</f>
        <v>0</v>
      </c>
      <c r="E342" s="235">
        <f>E339-'bevétel részletes'!E294-'bevétel részletes'!E309</f>
        <v>9105949</v>
      </c>
      <c r="F342" s="235">
        <f>F339-'bevétel részletes'!F294-'bevétel részletes'!F309</f>
        <v>206473171</v>
      </c>
      <c r="G342" s="235">
        <f>G339-'bevétel részletes'!G294-'bevétel részletes'!G309</f>
        <v>196590000</v>
      </c>
      <c r="H342" s="235">
        <f>H339-'bevétel részletes'!H294-'bevétel részletes'!H309</f>
        <v>283381099</v>
      </c>
      <c r="I342" s="235">
        <f>I339-'bevétel részletes'!I294-'bevétel részletes'!I309</f>
        <v>276364725</v>
      </c>
      <c r="J342" s="235">
        <f>J339-'bevétel részletes'!J294-'bevétel részletes'!J309</f>
        <v>93401971</v>
      </c>
      <c r="K342" s="235">
        <f>K339-'bevétel részletes'!K294-'bevétel részletes'!K309</f>
        <v>93130766</v>
      </c>
      <c r="L342" s="235">
        <f>L339-'bevétel részletes'!L294-'bevétel részletes'!L309</f>
        <v>583256241</v>
      </c>
      <c r="M342" s="235">
        <f>M339-'bevétel részletes'!M294-'bevétel részletes'!M309</f>
        <v>575191440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70" fitToHeight="0" orientation="landscape" r:id="rId1"/>
  <headerFooter>
    <oddHeader>&amp;R&amp;"Calibri Light,Normál"Páty Község Önkormányzatának 2017. évi költségvetése4.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4"/>
  <sheetViews>
    <sheetView view="pageBreakPreview" zoomScaleNormal="120" zoomScaleSheetLayoutView="100" workbookViewId="0">
      <selection sqref="A1:N1"/>
    </sheetView>
  </sheetViews>
  <sheetFormatPr defaultRowHeight="12.75" x14ac:dyDescent="0.2"/>
  <cols>
    <col min="1" max="1" width="66.7109375" style="282" customWidth="1"/>
    <col min="2" max="2" width="13.42578125" style="282" customWidth="1"/>
    <col min="3" max="3" width="12.28515625" style="282" customWidth="1"/>
    <col min="4" max="4" width="11.42578125" style="282" bestFit="1" customWidth="1"/>
    <col min="5" max="5" width="10.140625" style="282" customWidth="1"/>
    <col min="6" max="6" width="14.140625" style="282" customWidth="1"/>
    <col min="7" max="7" width="12.5703125" style="282" customWidth="1"/>
    <col min="8" max="8" width="11.42578125" style="283" bestFit="1" customWidth="1"/>
    <col min="9" max="9" width="10.140625" style="283" customWidth="1"/>
    <col min="10" max="10" width="12.85546875" style="283" bestFit="1" customWidth="1"/>
    <col min="11" max="16384" width="9.140625" style="283"/>
  </cols>
  <sheetData>
    <row r="1" spans="1:14" x14ac:dyDescent="0.2">
      <c r="A1" s="1" t="s">
        <v>1759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 x14ac:dyDescent="0.2">
      <c r="A2" s="1006" t="s">
        <v>1215</v>
      </c>
      <c r="B2" s="1006"/>
      <c r="C2" s="1006"/>
      <c r="D2" s="1006"/>
      <c r="E2" s="1006"/>
      <c r="F2" s="1006"/>
      <c r="G2" s="1006"/>
      <c r="H2" s="1006"/>
      <c r="I2" s="1006"/>
    </row>
    <row r="3" spans="1:14" ht="14.25" x14ac:dyDescent="0.2">
      <c r="A3" s="1006" t="s">
        <v>1741</v>
      </c>
      <c r="B3" s="1006"/>
      <c r="C3" s="1006"/>
      <c r="D3" s="1006"/>
      <c r="E3" s="1006"/>
      <c r="F3" s="1006"/>
      <c r="G3" s="1006"/>
      <c r="H3" s="1006"/>
      <c r="I3" s="1006"/>
    </row>
    <row r="4" spans="1:14" ht="14.25" x14ac:dyDescent="0.2">
      <c r="A4" s="1006"/>
      <c r="B4" s="1006"/>
      <c r="C4" s="1006"/>
      <c r="D4" s="1006"/>
      <c r="E4" s="1006"/>
      <c r="F4" s="1006"/>
      <c r="G4" s="1006"/>
      <c r="H4" s="1006"/>
      <c r="I4" s="1006"/>
    </row>
    <row r="5" spans="1:14" ht="29.25" customHeight="1" thickBot="1" x14ac:dyDescent="0.25"/>
    <row r="6" spans="1:14" x14ac:dyDescent="0.2">
      <c r="A6" s="1009" t="s">
        <v>1356</v>
      </c>
      <c r="B6" s="1011" t="s">
        <v>1431</v>
      </c>
      <c r="C6" s="1008" t="s">
        <v>1340</v>
      </c>
      <c r="D6" s="1008" t="s">
        <v>1340</v>
      </c>
      <c r="E6" s="1012" t="s">
        <v>1340</v>
      </c>
      <c r="F6" s="1007" t="s">
        <v>1432</v>
      </c>
      <c r="G6" s="1008" t="s">
        <v>1340</v>
      </c>
      <c r="H6" s="1008" t="s">
        <v>1340</v>
      </c>
      <c r="I6" s="1008" t="s">
        <v>1340</v>
      </c>
      <c r="J6" s="1003" t="s">
        <v>1571</v>
      </c>
      <c r="K6" s="1004"/>
    </row>
    <row r="7" spans="1:14" ht="25.5" x14ac:dyDescent="0.2">
      <c r="A7" s="1010"/>
      <c r="B7" s="284" t="s">
        <v>1241</v>
      </c>
      <c r="C7" s="285" t="s">
        <v>1339</v>
      </c>
      <c r="D7" s="285" t="s">
        <v>1338</v>
      </c>
      <c r="E7" s="286" t="s">
        <v>1337</v>
      </c>
      <c r="F7" s="417" t="s">
        <v>1241</v>
      </c>
      <c r="G7" s="285" t="s">
        <v>1339</v>
      </c>
      <c r="H7" s="285" t="s">
        <v>1338</v>
      </c>
      <c r="I7" s="864" t="s">
        <v>1337</v>
      </c>
      <c r="J7" s="856" t="s">
        <v>1261</v>
      </c>
      <c r="K7" s="857" t="s">
        <v>1705</v>
      </c>
    </row>
    <row r="8" spans="1:14" ht="23.25" customHeight="1" x14ac:dyDescent="0.2">
      <c r="A8" s="287" t="s">
        <v>1336</v>
      </c>
      <c r="B8" s="288">
        <f>SUM(B9:B11)</f>
        <v>1074011762</v>
      </c>
      <c r="C8" s="288">
        <f>SUM(C9:C11)</f>
        <v>1074011762</v>
      </c>
      <c r="D8" s="288">
        <f>SUM(D9:D14)</f>
        <v>0</v>
      </c>
      <c r="E8" s="419">
        <f>SUM(E9:E14)</f>
        <v>0</v>
      </c>
      <c r="F8" s="418">
        <f>SUM(F9:F11)+F14</f>
        <v>1293762912</v>
      </c>
      <c r="G8" s="288">
        <f>SUM(G9:G11)+G14</f>
        <v>1293762912</v>
      </c>
      <c r="H8" s="288">
        <f>SUM(H9:H14)</f>
        <v>0</v>
      </c>
      <c r="I8" s="858">
        <f>SUM(I9:I14)</f>
        <v>0</v>
      </c>
      <c r="J8" s="418">
        <f>SUM(J9:J11)+J14</f>
        <v>1293893627</v>
      </c>
      <c r="K8" s="867">
        <f>J8/F8</f>
        <v>1.0001010347404362</v>
      </c>
    </row>
    <row r="9" spans="1:14" x14ac:dyDescent="0.2">
      <c r="A9" s="204" t="s">
        <v>1355</v>
      </c>
      <c r="B9" s="289">
        <f>'bevétel részletes'!D228</f>
        <v>150777205</v>
      </c>
      <c r="C9" s="194">
        <f>B9-D9</f>
        <v>150777205</v>
      </c>
      <c r="D9" s="194">
        <v>0</v>
      </c>
      <c r="E9" s="294">
        <v>0</v>
      </c>
      <c r="F9" s="420">
        <f>'bevétel részletes'!E228</f>
        <v>110088153</v>
      </c>
      <c r="G9" s="194">
        <f>F9-H9</f>
        <v>110088153</v>
      </c>
      <c r="H9" s="194">
        <v>0</v>
      </c>
      <c r="I9" s="859">
        <v>0</v>
      </c>
      <c r="J9" s="427">
        <v>110218868</v>
      </c>
      <c r="K9" s="865">
        <f>J9/F9</f>
        <v>1.0011873666369895</v>
      </c>
    </row>
    <row r="10" spans="1:14" x14ac:dyDescent="0.2">
      <c r="A10" s="204" t="s">
        <v>1354</v>
      </c>
      <c r="B10" s="289">
        <f>'bevétel részletes'!D193</f>
        <v>619200000</v>
      </c>
      <c r="C10" s="194">
        <f>B10-D10</f>
        <v>619200000</v>
      </c>
      <c r="D10" s="194">
        <f>[1]önkori_elemi!W35+[1]önkori_elemi!AC35</f>
        <v>0</v>
      </c>
      <c r="E10" s="294">
        <v>0</v>
      </c>
      <c r="F10" s="420">
        <f>'bevétel részletes'!E193</f>
        <v>827431303</v>
      </c>
      <c r="G10" s="194">
        <f>F10-H10</f>
        <v>827431303</v>
      </c>
      <c r="H10" s="194">
        <v>0</v>
      </c>
      <c r="I10" s="859">
        <v>0</v>
      </c>
      <c r="J10" s="427">
        <v>827431303</v>
      </c>
      <c r="K10" s="865">
        <f t="shared" ref="K10:K20" si="0">J10/F10</f>
        <v>1</v>
      </c>
    </row>
    <row r="11" spans="1:14" x14ac:dyDescent="0.2">
      <c r="A11" s="204" t="s">
        <v>1353</v>
      </c>
      <c r="B11" s="289">
        <f>'bevétel részletes'!D48</f>
        <v>304034557</v>
      </c>
      <c r="C11" s="194">
        <f>B11-D11</f>
        <v>304034557</v>
      </c>
      <c r="D11" s="194">
        <v>0</v>
      </c>
      <c r="E11" s="294">
        <v>0</v>
      </c>
      <c r="F11" s="420">
        <f>'bevétel részletes'!E48</f>
        <v>356146352</v>
      </c>
      <c r="G11" s="194">
        <f>F11-H11</f>
        <v>356146352</v>
      </c>
      <c r="H11" s="194">
        <v>0</v>
      </c>
      <c r="I11" s="859">
        <v>0</v>
      </c>
      <c r="J11" s="427">
        <v>356146352</v>
      </c>
      <c r="K11" s="865">
        <f t="shared" si="0"/>
        <v>1</v>
      </c>
    </row>
    <row r="12" spans="1:14" x14ac:dyDescent="0.2">
      <c r="A12" s="206" t="s">
        <v>1352</v>
      </c>
      <c r="B12" s="302">
        <f>C12</f>
        <v>281595057</v>
      </c>
      <c r="C12" s="194">
        <f>'bevétel részletes'!D9</f>
        <v>281595057</v>
      </c>
      <c r="D12" s="291">
        <v>0</v>
      </c>
      <c r="E12" s="294">
        <v>0</v>
      </c>
      <c r="F12" s="433">
        <f>'bevétel részletes'!E9</f>
        <v>331084423</v>
      </c>
      <c r="G12" s="194">
        <f t="shared" ref="G12:G14" si="1">F12-H12</f>
        <v>331084423</v>
      </c>
      <c r="H12" s="291">
        <v>0</v>
      </c>
      <c r="I12" s="859">
        <v>0</v>
      </c>
      <c r="J12" s="427">
        <v>331084423</v>
      </c>
      <c r="K12" s="865">
        <f t="shared" si="0"/>
        <v>1</v>
      </c>
    </row>
    <row r="13" spans="1:14" x14ac:dyDescent="0.2">
      <c r="A13" s="206" t="s">
        <v>1317</v>
      </c>
      <c r="B13" s="302">
        <f>C13</f>
        <v>22439500</v>
      </c>
      <c r="C13" s="194">
        <f>'bevétel részletes'!D34</f>
        <v>22439500</v>
      </c>
      <c r="D13" s="291">
        <v>0</v>
      </c>
      <c r="E13" s="294">
        <v>0</v>
      </c>
      <c r="F13" s="433">
        <f>'bevétel részletes'!E34</f>
        <v>25061929</v>
      </c>
      <c r="G13" s="194">
        <f t="shared" si="1"/>
        <v>25061929</v>
      </c>
      <c r="H13" s="291">
        <v>0</v>
      </c>
      <c r="I13" s="859">
        <v>0</v>
      </c>
      <c r="J13" s="427">
        <v>25061929</v>
      </c>
      <c r="K13" s="865">
        <f t="shared" si="0"/>
        <v>1</v>
      </c>
    </row>
    <row r="14" spans="1:14" x14ac:dyDescent="0.2">
      <c r="A14" s="204" t="s">
        <v>1351</v>
      </c>
      <c r="B14" s="289">
        <v>0</v>
      </c>
      <c r="C14" s="194">
        <f>B14-D14</f>
        <v>0</v>
      </c>
      <c r="D14" s="291">
        <v>0</v>
      </c>
      <c r="E14" s="294">
        <v>0</v>
      </c>
      <c r="F14" s="420">
        <f>'bevétel részletes'!E265</f>
        <v>97104</v>
      </c>
      <c r="G14" s="194">
        <f t="shared" si="1"/>
        <v>97104</v>
      </c>
      <c r="H14" s="291">
        <v>0</v>
      </c>
      <c r="I14" s="859">
        <v>0</v>
      </c>
      <c r="J14" s="427">
        <v>97104</v>
      </c>
      <c r="K14" s="865">
        <f t="shared" si="0"/>
        <v>1</v>
      </c>
    </row>
    <row r="15" spans="1:14" ht="13.5" x14ac:dyDescent="0.25">
      <c r="A15" s="204"/>
      <c r="B15" s="293"/>
      <c r="C15" s="291"/>
      <c r="D15" s="291"/>
      <c r="E15" s="294"/>
      <c r="F15" s="422"/>
      <c r="G15" s="291"/>
      <c r="H15" s="291"/>
      <c r="I15" s="859"/>
      <c r="J15" s="427"/>
      <c r="K15" s="865"/>
    </row>
    <row r="16" spans="1:14" ht="13.5" thickBot="1" x14ac:dyDescent="0.25">
      <c r="A16" s="205"/>
      <c r="B16" s="295"/>
      <c r="C16" s="296"/>
      <c r="D16" s="296"/>
      <c r="E16" s="297"/>
      <c r="F16" s="423"/>
      <c r="G16" s="296"/>
      <c r="H16" s="296"/>
      <c r="I16" s="860"/>
      <c r="J16" s="423"/>
      <c r="K16" s="991"/>
    </row>
    <row r="17" spans="1:11" s="316" customFormat="1" ht="24" customHeight="1" thickTop="1" x14ac:dyDescent="0.2">
      <c r="A17" s="298" t="s">
        <v>1328</v>
      </c>
      <c r="B17" s="299">
        <f t="shared" ref="B17:I17" si="2">SUM(B18:B20)</f>
        <v>27717000</v>
      </c>
      <c r="C17" s="299">
        <f t="shared" si="2"/>
        <v>27717000</v>
      </c>
      <c r="D17" s="299">
        <f t="shared" si="2"/>
        <v>0</v>
      </c>
      <c r="E17" s="425">
        <f t="shared" si="2"/>
        <v>0</v>
      </c>
      <c r="F17" s="424">
        <f t="shared" si="2"/>
        <v>96032918</v>
      </c>
      <c r="G17" s="299">
        <f t="shared" si="2"/>
        <v>96032918</v>
      </c>
      <c r="H17" s="299">
        <f t="shared" si="2"/>
        <v>0</v>
      </c>
      <c r="I17" s="861">
        <f t="shared" si="2"/>
        <v>0</v>
      </c>
      <c r="J17" s="424">
        <f t="shared" ref="J17" si="3">SUM(J18:J21)</f>
        <v>96032918</v>
      </c>
      <c r="K17" s="989">
        <f t="shared" si="0"/>
        <v>1</v>
      </c>
    </row>
    <row r="18" spans="1:11" ht="13.5" x14ac:dyDescent="0.25">
      <c r="A18" s="204" t="s">
        <v>1350</v>
      </c>
      <c r="B18" s="293">
        <f>'bevétel részletes'!D238</f>
        <v>0</v>
      </c>
      <c r="C18" s="194">
        <f t="shared" ref="C18:C20" si="4">B18-D18</f>
        <v>0</v>
      </c>
      <c r="D18" s="291">
        <v>0</v>
      </c>
      <c r="E18" s="294">
        <v>0</v>
      </c>
      <c r="F18" s="422">
        <f>'bevétel részletes'!E238</f>
        <v>18873827</v>
      </c>
      <c r="G18" s="194">
        <f t="shared" ref="G18:G20" si="5">F18-H18</f>
        <v>18873827</v>
      </c>
      <c r="H18" s="291">
        <v>0</v>
      </c>
      <c r="I18" s="859">
        <v>0</v>
      </c>
      <c r="J18" s="427">
        <v>18873827</v>
      </c>
      <c r="K18" s="865">
        <f t="shared" si="0"/>
        <v>1</v>
      </c>
    </row>
    <row r="19" spans="1:11" ht="13.5" x14ac:dyDescent="0.25">
      <c r="A19" s="204" t="s">
        <v>1349</v>
      </c>
      <c r="B19" s="293">
        <f>'bevétel részletes'!D85</f>
        <v>27717000</v>
      </c>
      <c r="C19" s="194">
        <f t="shared" si="4"/>
        <v>27717000</v>
      </c>
      <c r="D19" s="291">
        <v>0</v>
      </c>
      <c r="E19" s="294">
        <v>0</v>
      </c>
      <c r="F19" s="422">
        <f>'bevétel részletes'!E85</f>
        <v>75159091</v>
      </c>
      <c r="G19" s="194">
        <f t="shared" si="5"/>
        <v>75159091</v>
      </c>
      <c r="H19" s="291">
        <v>0</v>
      </c>
      <c r="I19" s="859">
        <v>0</v>
      </c>
      <c r="J19" s="427">
        <v>75159091</v>
      </c>
      <c r="K19" s="865">
        <f t="shared" si="0"/>
        <v>1</v>
      </c>
    </row>
    <row r="20" spans="1:11" x14ac:dyDescent="0.2">
      <c r="A20" s="204" t="s">
        <v>1348</v>
      </c>
      <c r="B20" s="194">
        <f>'bevétel részletes'!D292</f>
        <v>0</v>
      </c>
      <c r="C20" s="194">
        <f t="shared" si="4"/>
        <v>0</v>
      </c>
      <c r="D20" s="291">
        <v>0</v>
      </c>
      <c r="E20" s="294">
        <v>0</v>
      </c>
      <c r="F20" s="427">
        <f>'bevétel részletes'!E292</f>
        <v>2000000</v>
      </c>
      <c r="G20" s="194">
        <f t="shared" si="5"/>
        <v>2000000</v>
      </c>
      <c r="H20" s="291">
        <v>0</v>
      </c>
      <c r="I20" s="859">
        <v>0</v>
      </c>
      <c r="J20" s="427">
        <v>2000000</v>
      </c>
      <c r="K20" s="865">
        <f t="shared" si="0"/>
        <v>1</v>
      </c>
    </row>
    <row r="21" spans="1:11" ht="13.5" x14ac:dyDescent="0.25">
      <c r="A21" s="204"/>
      <c r="B21" s="293"/>
      <c r="C21" s="291"/>
      <c r="D21" s="291"/>
      <c r="E21" s="294"/>
      <c r="F21" s="422"/>
      <c r="G21" s="291"/>
      <c r="H21" s="291"/>
      <c r="I21" s="859"/>
      <c r="J21" s="427"/>
      <c r="K21" s="865">
        <v>0</v>
      </c>
    </row>
    <row r="22" spans="1:11" ht="14.25" thickBot="1" x14ac:dyDescent="0.3">
      <c r="A22" s="437" t="s">
        <v>1347</v>
      </c>
      <c r="B22" s="438">
        <f t="shared" ref="B22:J22" si="6">B8+B17</f>
        <v>1101728762</v>
      </c>
      <c r="C22" s="438">
        <f t="shared" si="6"/>
        <v>1101728762</v>
      </c>
      <c r="D22" s="438">
        <f t="shared" si="6"/>
        <v>0</v>
      </c>
      <c r="E22" s="440">
        <f t="shared" si="6"/>
        <v>0</v>
      </c>
      <c r="F22" s="439">
        <f t="shared" si="6"/>
        <v>1389795830</v>
      </c>
      <c r="G22" s="438">
        <f t="shared" si="6"/>
        <v>1389795830</v>
      </c>
      <c r="H22" s="438">
        <f t="shared" si="6"/>
        <v>0</v>
      </c>
      <c r="I22" s="868">
        <f t="shared" si="6"/>
        <v>0</v>
      </c>
      <c r="J22" s="439">
        <f t="shared" si="6"/>
        <v>1389926545</v>
      </c>
      <c r="K22" s="993">
        <f t="shared" ref="K22:K25" si="7">J22/F22</f>
        <v>1.0000940533833664</v>
      </c>
    </row>
    <row r="23" spans="1:11" x14ac:dyDescent="0.2">
      <c r="A23" s="203" t="s">
        <v>1346</v>
      </c>
      <c r="B23" s="301">
        <f t="shared" ref="B23:J23" si="8">SUM(B24:B27)</f>
        <v>921116401</v>
      </c>
      <c r="C23" s="301">
        <f t="shared" si="8"/>
        <v>921116401</v>
      </c>
      <c r="D23" s="301">
        <f t="shared" si="8"/>
        <v>0</v>
      </c>
      <c r="E23" s="435">
        <f t="shared" si="8"/>
        <v>0</v>
      </c>
      <c r="F23" s="434">
        <f t="shared" si="8"/>
        <v>930222350</v>
      </c>
      <c r="G23" s="301">
        <f t="shared" si="8"/>
        <v>930222350</v>
      </c>
      <c r="H23" s="301">
        <f t="shared" si="8"/>
        <v>0</v>
      </c>
      <c r="I23" s="869">
        <f t="shared" si="8"/>
        <v>0</v>
      </c>
      <c r="J23" s="434">
        <f t="shared" si="8"/>
        <v>930222350</v>
      </c>
      <c r="K23" s="992">
        <f t="shared" si="7"/>
        <v>1</v>
      </c>
    </row>
    <row r="24" spans="1:11" x14ac:dyDescent="0.2">
      <c r="A24" s="202" t="s">
        <v>1345</v>
      </c>
      <c r="B24" s="302">
        <f>'bevétel részletes'!D310</f>
        <v>621116401</v>
      </c>
      <c r="C24" s="194">
        <f>B24-D24</f>
        <v>621116401</v>
      </c>
      <c r="D24" s="291">
        <v>0</v>
      </c>
      <c r="E24" s="294">
        <v>0</v>
      </c>
      <c r="F24" s="433">
        <f>'bevétel részletes'!E310</f>
        <v>621116401</v>
      </c>
      <c r="G24" s="194">
        <f>F24-H24</f>
        <v>621116401</v>
      </c>
      <c r="H24" s="291">
        <v>0</v>
      </c>
      <c r="I24" s="859">
        <v>0</v>
      </c>
      <c r="J24" s="427">
        <v>621116401</v>
      </c>
      <c r="K24" s="865">
        <f t="shared" si="7"/>
        <v>1</v>
      </c>
    </row>
    <row r="25" spans="1:11" x14ac:dyDescent="0.2">
      <c r="A25" s="202" t="s">
        <v>1344</v>
      </c>
      <c r="B25" s="194">
        <f>'bevétel részletes'!D311</f>
        <v>300000000</v>
      </c>
      <c r="C25" s="194">
        <f>B25-D25</f>
        <v>300000000</v>
      </c>
      <c r="D25" s="291">
        <v>0</v>
      </c>
      <c r="E25" s="294">
        <v>0</v>
      </c>
      <c r="F25" s="194">
        <f>'bevétel részletes'!E311</f>
        <v>300000000</v>
      </c>
      <c r="G25" s="194">
        <f>F25-H25</f>
        <v>300000000</v>
      </c>
      <c r="H25" s="291">
        <v>0</v>
      </c>
      <c r="I25" s="859">
        <v>0</v>
      </c>
      <c r="J25" s="427">
        <v>300000000</v>
      </c>
      <c r="K25" s="865">
        <f t="shared" si="7"/>
        <v>1</v>
      </c>
    </row>
    <row r="26" spans="1:11" x14ac:dyDescent="0.2">
      <c r="A26" s="202" t="s">
        <v>1343</v>
      </c>
      <c r="B26" s="194">
        <v>0</v>
      </c>
      <c r="C26" s="194">
        <f>B26-D26</f>
        <v>0</v>
      </c>
      <c r="D26" s="291">
        <v>0</v>
      </c>
      <c r="E26" s="294">
        <v>0</v>
      </c>
      <c r="F26" s="427">
        <v>0</v>
      </c>
      <c r="G26" s="194">
        <f>F26-H26</f>
        <v>0</v>
      </c>
      <c r="H26" s="291">
        <v>0</v>
      </c>
      <c r="I26" s="859">
        <v>0</v>
      </c>
      <c r="J26" s="427">
        <v>0</v>
      </c>
      <c r="K26" s="865">
        <v>0</v>
      </c>
    </row>
    <row r="27" spans="1:11" x14ac:dyDescent="0.2">
      <c r="A27" s="202" t="s">
        <v>1553</v>
      </c>
      <c r="B27" s="194">
        <v>0</v>
      </c>
      <c r="C27" s="194">
        <f>B27-D27</f>
        <v>0</v>
      </c>
      <c r="D27" s="291">
        <v>0</v>
      </c>
      <c r="E27" s="294">
        <v>0</v>
      </c>
      <c r="F27" s="427">
        <f>'bevétel részletes'!E312</f>
        <v>9105949</v>
      </c>
      <c r="G27" s="194">
        <f>F27-H27</f>
        <v>9105949</v>
      </c>
      <c r="H27" s="291">
        <v>0</v>
      </c>
      <c r="I27" s="859">
        <v>0</v>
      </c>
      <c r="J27" s="427">
        <v>9105949</v>
      </c>
      <c r="K27" s="865">
        <f t="shared" ref="K27:K28" si="9">J27/F27</f>
        <v>1</v>
      </c>
    </row>
    <row r="28" spans="1:11" s="317" customFormat="1" ht="13.5" thickBot="1" x14ac:dyDescent="0.25">
      <c r="A28" s="201" t="s">
        <v>1318</v>
      </c>
      <c r="B28" s="303">
        <f t="shared" ref="B28:J28" si="10">B22+B23</f>
        <v>2022845163</v>
      </c>
      <c r="C28" s="303">
        <f t="shared" si="10"/>
        <v>2022845163</v>
      </c>
      <c r="D28" s="303">
        <f t="shared" si="10"/>
        <v>0</v>
      </c>
      <c r="E28" s="430">
        <f t="shared" si="10"/>
        <v>0</v>
      </c>
      <c r="F28" s="429">
        <f t="shared" si="10"/>
        <v>2320018180</v>
      </c>
      <c r="G28" s="303">
        <f t="shared" si="10"/>
        <v>2320018180</v>
      </c>
      <c r="H28" s="303">
        <f t="shared" si="10"/>
        <v>0</v>
      </c>
      <c r="I28" s="863">
        <f t="shared" si="10"/>
        <v>0</v>
      </c>
      <c r="J28" s="429">
        <f t="shared" si="10"/>
        <v>2320148895</v>
      </c>
      <c r="K28" s="866">
        <f t="shared" si="9"/>
        <v>1.0000563422309043</v>
      </c>
    </row>
    <row r="29" spans="1:11" x14ac:dyDescent="0.2">
      <c r="A29" s="448"/>
      <c r="B29" s="304"/>
      <c r="F29" s="304"/>
      <c r="H29" s="282"/>
      <c r="I29" s="282"/>
    </row>
    <row r="30" spans="1:11" ht="14.25" thickBot="1" x14ac:dyDescent="0.3">
      <c r="A30" s="305"/>
      <c r="B30" s="304"/>
      <c r="F30" s="304"/>
      <c r="H30" s="282"/>
      <c r="I30" s="282"/>
    </row>
    <row r="31" spans="1:11" x14ac:dyDescent="0.2">
      <c r="A31" s="1013" t="s">
        <v>1341</v>
      </c>
      <c r="B31" s="1011" t="s">
        <v>1431</v>
      </c>
      <c r="C31" s="1008" t="s">
        <v>1340</v>
      </c>
      <c r="D31" s="1008" t="s">
        <v>1340</v>
      </c>
      <c r="E31" s="1012" t="s">
        <v>1340</v>
      </c>
      <c r="F31" s="1007" t="str">
        <f>F6</f>
        <v>2018. évi módosított előirányzat</v>
      </c>
      <c r="G31" s="1008" t="s">
        <v>1340</v>
      </c>
      <c r="H31" s="1008" t="s">
        <v>1340</v>
      </c>
      <c r="I31" s="1008" t="s">
        <v>1340</v>
      </c>
      <c r="J31" s="1003" t="s">
        <v>1571</v>
      </c>
      <c r="K31" s="1004"/>
    </row>
    <row r="32" spans="1:11" ht="25.5" x14ac:dyDescent="0.2">
      <c r="A32" s="1014"/>
      <c r="B32" s="306" t="str">
        <f>B7</f>
        <v>Összesen</v>
      </c>
      <c r="C32" s="285" t="s">
        <v>1339</v>
      </c>
      <c r="D32" s="285" t="s">
        <v>1338</v>
      </c>
      <c r="E32" s="286" t="s">
        <v>1337</v>
      </c>
      <c r="F32" s="431" t="str">
        <f>F7</f>
        <v>Összesen</v>
      </c>
      <c r="G32" s="285" t="s">
        <v>1339</v>
      </c>
      <c r="H32" s="285" t="s">
        <v>1338</v>
      </c>
      <c r="I32" s="864" t="s">
        <v>1337</v>
      </c>
      <c r="J32" s="856" t="s">
        <v>1261</v>
      </c>
      <c r="K32" s="857" t="s">
        <v>1705</v>
      </c>
    </row>
    <row r="33" spans="1:11" s="318" customFormat="1" ht="24" customHeight="1" x14ac:dyDescent="0.2">
      <c r="A33" s="307" t="s">
        <v>1336</v>
      </c>
      <c r="B33" s="288">
        <f t="shared" ref="B33:J33" si="11">SUM(B34:B38)</f>
        <v>905578984</v>
      </c>
      <c r="C33" s="288">
        <f t="shared" si="11"/>
        <v>846158984</v>
      </c>
      <c r="D33" s="288">
        <f t="shared" si="11"/>
        <v>59420000</v>
      </c>
      <c r="E33" s="419">
        <f t="shared" si="11"/>
        <v>0</v>
      </c>
      <c r="F33" s="418">
        <f t="shared" si="11"/>
        <v>1105687311</v>
      </c>
      <c r="G33" s="288">
        <f t="shared" si="11"/>
        <v>1105687311</v>
      </c>
      <c r="H33" s="288">
        <f t="shared" si="11"/>
        <v>0</v>
      </c>
      <c r="I33" s="858">
        <f t="shared" si="11"/>
        <v>0</v>
      </c>
      <c r="J33" s="418">
        <f t="shared" si="11"/>
        <v>549815294</v>
      </c>
      <c r="K33" s="867">
        <f>J33/F33</f>
        <v>0.49726110495266412</v>
      </c>
    </row>
    <row r="34" spans="1:11" x14ac:dyDescent="0.2">
      <c r="A34" s="198" t="s">
        <v>1335</v>
      </c>
      <c r="B34" s="289">
        <f>'kiadás részletes'!D22</f>
        <v>51250128</v>
      </c>
      <c r="C34" s="194">
        <f t="shared" ref="C34:C41" si="12">B34-D34</f>
        <v>51250128</v>
      </c>
      <c r="D34" s="194">
        <v>0</v>
      </c>
      <c r="E34" s="294"/>
      <c r="F34" s="420">
        <f>'kiadás részletes'!E22</f>
        <v>61668905</v>
      </c>
      <c r="G34" s="194">
        <f t="shared" ref="G34:G41" si="13">F34-H34</f>
        <v>61668905</v>
      </c>
      <c r="H34" s="194">
        <v>0</v>
      </c>
      <c r="I34" s="859"/>
      <c r="J34" s="427">
        <v>56501548</v>
      </c>
      <c r="K34" s="865">
        <f>J34/F34</f>
        <v>0.91620806304246849</v>
      </c>
    </row>
    <row r="35" spans="1:11" x14ac:dyDescent="0.2">
      <c r="A35" s="198" t="s">
        <v>1334</v>
      </c>
      <c r="B35" s="289">
        <f>'kiadás részletes'!D24</f>
        <v>9478690</v>
      </c>
      <c r="C35" s="194">
        <f t="shared" si="12"/>
        <v>9478690</v>
      </c>
      <c r="D35" s="194">
        <v>0</v>
      </c>
      <c r="E35" s="294"/>
      <c r="F35" s="420">
        <f>'kiadás részletes'!E24</f>
        <v>11378916</v>
      </c>
      <c r="G35" s="194">
        <f t="shared" si="13"/>
        <v>11378916</v>
      </c>
      <c r="H35" s="194">
        <v>0</v>
      </c>
      <c r="I35" s="859"/>
      <c r="J35" s="427">
        <v>11077721</v>
      </c>
      <c r="K35" s="865">
        <f t="shared" ref="K35:K54" si="14">J35/F35</f>
        <v>0.97353043119397309</v>
      </c>
    </row>
    <row r="36" spans="1:11" x14ac:dyDescent="0.2">
      <c r="A36" s="198" t="s">
        <v>1333</v>
      </c>
      <c r="B36" s="289">
        <f>'kiadás részletes'!D64</f>
        <v>243485747</v>
      </c>
      <c r="C36" s="194">
        <f t="shared" si="12"/>
        <v>243485747</v>
      </c>
      <c r="D36" s="194">
        <v>0</v>
      </c>
      <c r="E36" s="294"/>
      <c r="F36" s="420">
        <f>'kiadás részletes'!E64</f>
        <v>273131747</v>
      </c>
      <c r="G36" s="194">
        <f t="shared" si="13"/>
        <v>273131747</v>
      </c>
      <c r="H36" s="194">
        <v>0</v>
      </c>
      <c r="I36" s="859"/>
      <c r="J36" s="427">
        <v>209280785</v>
      </c>
      <c r="K36" s="865">
        <f t="shared" si="14"/>
        <v>0.76622650899677358</v>
      </c>
    </row>
    <row r="37" spans="1:11" x14ac:dyDescent="0.2">
      <c r="A37" s="198" t="s">
        <v>1332</v>
      </c>
      <c r="B37" s="289">
        <f>'kiadás részletes'!D137</f>
        <v>12134000</v>
      </c>
      <c r="C37" s="194">
        <f t="shared" si="12"/>
        <v>12134000</v>
      </c>
      <c r="D37" s="291">
        <v>0</v>
      </c>
      <c r="E37" s="294"/>
      <c r="F37" s="420">
        <f>'kiadás részletes'!E137</f>
        <v>12525500</v>
      </c>
      <c r="G37" s="194">
        <f t="shared" si="13"/>
        <v>12525500</v>
      </c>
      <c r="H37" s="291">
        <v>0</v>
      </c>
      <c r="I37" s="859"/>
      <c r="J37" s="427">
        <v>9399100</v>
      </c>
      <c r="K37" s="865">
        <f t="shared" si="14"/>
        <v>0.75039718973294478</v>
      </c>
    </row>
    <row r="38" spans="1:11" x14ac:dyDescent="0.2">
      <c r="A38" s="198" t="s">
        <v>1331</v>
      </c>
      <c r="B38" s="289">
        <f>'kiadás részletes'!D210</f>
        <v>589230419</v>
      </c>
      <c r="C38" s="194">
        <f>B38-D38</f>
        <v>529810419</v>
      </c>
      <c r="D38" s="194">
        <f>'8 támogatási kiadások'!D18-'8 támogatási kiadások'!D38-'8 támogatási kiadások'!D40-'8 támogatási kiadások'!D41-'8 támogatási kiadások'!D39</f>
        <v>59420000</v>
      </c>
      <c r="E38" s="294"/>
      <c r="F38" s="420">
        <f>'kiadás részletes'!E210</f>
        <v>746982243</v>
      </c>
      <c r="G38" s="194">
        <f t="shared" si="13"/>
        <v>746982243</v>
      </c>
      <c r="H38" s="194">
        <f>'8 támogatási kiadások'!J18</f>
        <v>0</v>
      </c>
      <c r="I38" s="859"/>
      <c r="J38" s="427">
        <v>263556140</v>
      </c>
      <c r="K38" s="865">
        <f t="shared" si="14"/>
        <v>0.35282785162538327</v>
      </c>
    </row>
    <row r="39" spans="1:11" x14ac:dyDescent="0.2">
      <c r="A39" s="200" t="s">
        <v>1330</v>
      </c>
      <c r="B39" s="194">
        <f>SUM(B40:B41)</f>
        <v>382530759</v>
      </c>
      <c r="C39" s="194">
        <f>SUM(C40:C41)</f>
        <v>382530759</v>
      </c>
      <c r="D39" s="291"/>
      <c r="E39" s="294"/>
      <c r="F39" s="427">
        <f>SUM(F40:F41)</f>
        <v>481348474</v>
      </c>
      <c r="G39" s="194">
        <f>SUM(G40:G41)</f>
        <v>481348474</v>
      </c>
      <c r="H39" s="291"/>
      <c r="I39" s="859"/>
      <c r="J39" s="427">
        <v>0</v>
      </c>
      <c r="K39" s="865">
        <f t="shared" si="14"/>
        <v>0</v>
      </c>
    </row>
    <row r="40" spans="1:11" x14ac:dyDescent="0.2">
      <c r="A40" s="196" t="s">
        <v>1316</v>
      </c>
      <c r="B40" s="194">
        <f>'kiadás részletes'!D208</f>
        <v>78831167</v>
      </c>
      <c r="C40" s="194">
        <f t="shared" si="12"/>
        <v>78831167</v>
      </c>
      <c r="D40" s="291">
        <v>0</v>
      </c>
      <c r="E40" s="294"/>
      <c r="F40" s="427">
        <f>'kiadás részletes'!E208</f>
        <v>198867640</v>
      </c>
      <c r="G40" s="194">
        <f t="shared" si="13"/>
        <v>198867640</v>
      </c>
      <c r="H40" s="291">
        <v>0</v>
      </c>
      <c r="I40" s="859"/>
      <c r="J40" s="427">
        <v>0</v>
      </c>
      <c r="K40" s="865">
        <f t="shared" si="14"/>
        <v>0</v>
      </c>
    </row>
    <row r="41" spans="1:11" x14ac:dyDescent="0.2">
      <c r="A41" s="196" t="s">
        <v>1370</v>
      </c>
      <c r="B41" s="194">
        <f>'kiadás részletes'!D209</f>
        <v>303699592</v>
      </c>
      <c r="C41" s="194">
        <f t="shared" si="12"/>
        <v>303699592</v>
      </c>
      <c r="D41" s="291">
        <v>0</v>
      </c>
      <c r="E41" s="294"/>
      <c r="F41" s="427">
        <f>'kiadás részletes'!E209</f>
        <v>282480834</v>
      </c>
      <c r="G41" s="194">
        <f t="shared" si="13"/>
        <v>282480834</v>
      </c>
      <c r="H41" s="291">
        <v>0</v>
      </c>
      <c r="I41" s="859"/>
      <c r="J41" s="427">
        <v>0</v>
      </c>
      <c r="K41" s="865">
        <f t="shared" si="14"/>
        <v>0</v>
      </c>
    </row>
    <row r="42" spans="1:11" ht="13.5" thickBot="1" x14ac:dyDescent="0.25">
      <c r="A42" s="199"/>
      <c r="B42" s="295"/>
      <c r="C42" s="296"/>
      <c r="D42" s="296"/>
      <c r="E42" s="297"/>
      <c r="F42" s="423"/>
      <c r="G42" s="296"/>
      <c r="H42" s="296"/>
      <c r="I42" s="860"/>
      <c r="J42" s="423"/>
      <c r="K42" s="991"/>
    </row>
    <row r="43" spans="1:11" s="316" customFormat="1" ht="24" customHeight="1" thickTop="1" x14ac:dyDescent="0.2">
      <c r="A43" s="308" t="s">
        <v>1328</v>
      </c>
      <c r="B43" s="299">
        <f t="shared" ref="B43:J43" si="15">SUM(B44:B47)</f>
        <v>525208602</v>
      </c>
      <c r="C43" s="299">
        <f t="shared" si="15"/>
        <v>525208602</v>
      </c>
      <c r="D43" s="299">
        <f t="shared" si="15"/>
        <v>0</v>
      </c>
      <c r="E43" s="425">
        <f t="shared" si="15"/>
        <v>0</v>
      </c>
      <c r="F43" s="424">
        <f t="shared" si="15"/>
        <v>639044042</v>
      </c>
      <c r="G43" s="299">
        <f t="shared" si="15"/>
        <v>639044042</v>
      </c>
      <c r="H43" s="299">
        <f>SUM(H44:H47)</f>
        <v>0</v>
      </c>
      <c r="I43" s="861">
        <f t="shared" si="15"/>
        <v>0</v>
      </c>
      <c r="J43" s="424">
        <f t="shared" si="15"/>
        <v>409300549</v>
      </c>
      <c r="K43" s="989">
        <f t="shared" si="14"/>
        <v>0.64048879591932728</v>
      </c>
    </row>
    <row r="44" spans="1:11" x14ac:dyDescent="0.2">
      <c r="A44" s="198" t="s">
        <v>1327</v>
      </c>
      <c r="B44" s="289">
        <f>'kiadás részletes'!D231</f>
        <v>289766761</v>
      </c>
      <c r="C44" s="194">
        <f>B44-D44</f>
        <v>289766761</v>
      </c>
      <c r="D44" s="291">
        <v>0</v>
      </c>
      <c r="E44" s="294"/>
      <c r="F44" s="420">
        <f>'kiadás részletes'!E231</f>
        <v>293829080</v>
      </c>
      <c r="G44" s="194">
        <f>F44-H44</f>
        <v>293829080</v>
      </c>
      <c r="H44" s="291">
        <v>0</v>
      </c>
      <c r="I44" s="859"/>
      <c r="J44" s="427">
        <v>214249169</v>
      </c>
      <c r="K44" s="865">
        <f t="shared" si="14"/>
        <v>0.72916257642027804</v>
      </c>
    </row>
    <row r="45" spans="1:11" x14ac:dyDescent="0.2">
      <c r="A45" s="198" t="s">
        <v>1326</v>
      </c>
      <c r="B45" s="289">
        <f>'kiadás részletes'!D225</f>
        <v>235441841</v>
      </c>
      <c r="C45" s="194">
        <f>B45-D45</f>
        <v>235441841</v>
      </c>
      <c r="D45" s="194">
        <v>0</v>
      </c>
      <c r="E45" s="294"/>
      <c r="F45" s="420">
        <f>'kiadás részletes'!E225</f>
        <v>334714962</v>
      </c>
      <c r="G45" s="194">
        <f>F45-H45</f>
        <v>334714962</v>
      </c>
      <c r="H45" s="194">
        <v>0</v>
      </c>
      <c r="I45" s="859"/>
      <c r="J45" s="427">
        <v>184551380</v>
      </c>
      <c r="K45" s="865">
        <f t="shared" si="14"/>
        <v>0.55136877926598338</v>
      </c>
    </row>
    <row r="46" spans="1:11" x14ac:dyDescent="0.2">
      <c r="A46" s="198" t="s">
        <v>1325</v>
      </c>
      <c r="B46" s="289">
        <v>0</v>
      </c>
      <c r="C46" s="194">
        <f>B46-D46</f>
        <v>0</v>
      </c>
      <c r="D46" s="291">
        <v>0</v>
      </c>
      <c r="E46" s="294"/>
      <c r="F46" s="420">
        <f>'kiadás részletes'!E294</f>
        <v>10500000</v>
      </c>
      <c r="G46" s="194">
        <f>F46-H46</f>
        <v>10500000</v>
      </c>
      <c r="H46" s="194">
        <v>0</v>
      </c>
      <c r="I46" s="859"/>
      <c r="J46" s="427">
        <v>10500000</v>
      </c>
      <c r="K46" s="865">
        <f t="shared" si="14"/>
        <v>1</v>
      </c>
    </row>
    <row r="47" spans="1:11" x14ac:dyDescent="0.2">
      <c r="A47" s="198" t="s">
        <v>1324</v>
      </c>
      <c r="B47" s="289">
        <v>0</v>
      </c>
      <c r="C47" s="194">
        <f>B47-D47</f>
        <v>0</v>
      </c>
      <c r="D47" s="291">
        <v>0</v>
      </c>
      <c r="E47" s="294"/>
      <c r="F47" s="420">
        <v>0</v>
      </c>
      <c r="G47" s="194">
        <f>F47-H47</f>
        <v>0</v>
      </c>
      <c r="H47" s="291">
        <v>0</v>
      </c>
      <c r="I47" s="859"/>
      <c r="J47" s="427">
        <v>0</v>
      </c>
      <c r="K47" s="865">
        <v>0</v>
      </c>
    </row>
    <row r="48" spans="1:11" x14ac:dyDescent="0.2">
      <c r="A48" s="195"/>
      <c r="B48" s="194"/>
      <c r="C48" s="291"/>
      <c r="D48" s="291"/>
      <c r="E48" s="294"/>
      <c r="F48" s="427"/>
      <c r="G48" s="291"/>
      <c r="H48" s="291"/>
      <c r="I48" s="859"/>
      <c r="J48" s="427"/>
      <c r="K48" s="865"/>
    </row>
    <row r="49" spans="1:11" s="872" customFormat="1" ht="14.25" thickBot="1" x14ac:dyDescent="0.3">
      <c r="A49" s="441" t="s">
        <v>1323</v>
      </c>
      <c r="B49" s="438">
        <f t="shared" ref="B49:J49" si="16">B33+B43</f>
        <v>1430787586</v>
      </c>
      <c r="C49" s="438">
        <f t="shared" si="16"/>
        <v>1371367586</v>
      </c>
      <c r="D49" s="438">
        <f t="shared" si="16"/>
        <v>59420000</v>
      </c>
      <c r="E49" s="440">
        <f t="shared" si="16"/>
        <v>0</v>
      </c>
      <c r="F49" s="439">
        <f t="shared" si="16"/>
        <v>1744731353</v>
      </c>
      <c r="G49" s="438">
        <f t="shared" si="16"/>
        <v>1744731353</v>
      </c>
      <c r="H49" s="438">
        <f t="shared" si="16"/>
        <v>0</v>
      </c>
      <c r="I49" s="868">
        <f t="shared" si="16"/>
        <v>0</v>
      </c>
      <c r="J49" s="439">
        <f t="shared" si="16"/>
        <v>959115843</v>
      </c>
      <c r="K49" s="993">
        <f t="shared" si="14"/>
        <v>0.54972121716666367</v>
      </c>
    </row>
    <row r="50" spans="1:11" ht="13.5" x14ac:dyDescent="0.25">
      <c r="A50" s="197" t="s">
        <v>1322</v>
      </c>
      <c r="B50" s="309">
        <f t="shared" ref="B50:J50" si="17">SUM(B51:B53)</f>
        <v>592057577</v>
      </c>
      <c r="C50" s="309">
        <f t="shared" si="17"/>
        <v>592057577</v>
      </c>
      <c r="D50" s="309">
        <f t="shared" si="17"/>
        <v>0</v>
      </c>
      <c r="E50" s="432">
        <f t="shared" si="17"/>
        <v>0</v>
      </c>
      <c r="F50" s="436">
        <f t="shared" si="17"/>
        <v>575286827</v>
      </c>
      <c r="G50" s="309">
        <f t="shared" si="17"/>
        <v>575286827</v>
      </c>
      <c r="H50" s="309">
        <f t="shared" si="17"/>
        <v>0</v>
      </c>
      <c r="I50" s="862">
        <f t="shared" si="17"/>
        <v>0</v>
      </c>
      <c r="J50" s="436">
        <f t="shared" si="17"/>
        <v>575275911</v>
      </c>
      <c r="K50" s="992">
        <f t="shared" si="14"/>
        <v>0.99998102511740639</v>
      </c>
    </row>
    <row r="51" spans="1:11" x14ac:dyDescent="0.2">
      <c r="A51" s="196" t="s">
        <v>1321</v>
      </c>
      <c r="B51" s="194">
        <f>'kiadás részletes'!D319</f>
        <v>583256241</v>
      </c>
      <c r="C51" s="194">
        <f>B51-D51</f>
        <v>583256241</v>
      </c>
      <c r="D51" s="194">
        <v>0</v>
      </c>
      <c r="E51" s="294"/>
      <c r="F51" s="427">
        <f>'kiadás részletes'!E319</f>
        <v>566085491</v>
      </c>
      <c r="G51" s="194">
        <f>F51-H51</f>
        <v>566085491</v>
      </c>
      <c r="H51" s="194">
        <v>0</v>
      </c>
      <c r="I51" s="859"/>
      <c r="J51" s="427">
        <v>566085491</v>
      </c>
      <c r="K51" s="865">
        <f t="shared" si="14"/>
        <v>1</v>
      </c>
    </row>
    <row r="52" spans="1:11" x14ac:dyDescent="0.2">
      <c r="A52" s="195" t="s">
        <v>1371</v>
      </c>
      <c r="B52" s="194">
        <f>'kiadás részletes'!D318</f>
        <v>8801336</v>
      </c>
      <c r="C52" s="194">
        <f>B52-D52</f>
        <v>8801336</v>
      </c>
      <c r="D52" s="291">
        <v>0</v>
      </c>
      <c r="E52" s="294"/>
      <c r="F52" s="427">
        <f>'kiadás részletes'!E318</f>
        <v>8801336</v>
      </c>
      <c r="G52" s="194">
        <f>F52-H52</f>
        <v>8801336</v>
      </c>
      <c r="H52" s="291">
        <v>0</v>
      </c>
      <c r="I52" s="859"/>
      <c r="J52" s="427">
        <v>8801336</v>
      </c>
      <c r="K52" s="865">
        <f t="shared" si="14"/>
        <v>1</v>
      </c>
    </row>
    <row r="53" spans="1:11" ht="13.5" thickBot="1" x14ac:dyDescent="0.25">
      <c r="A53" s="614" t="s">
        <v>1319</v>
      </c>
      <c r="B53" s="615">
        <v>0</v>
      </c>
      <c r="C53" s="615">
        <f>B53-D53</f>
        <v>0</v>
      </c>
      <c r="D53" s="615">
        <v>0</v>
      </c>
      <c r="E53" s="616"/>
      <c r="F53" s="427">
        <f>'kiadás részletes'!E321</f>
        <v>400000</v>
      </c>
      <c r="G53" s="194">
        <f>F53-H53</f>
        <v>400000</v>
      </c>
      <c r="H53" s="194">
        <v>0</v>
      </c>
      <c r="I53" s="859"/>
      <c r="J53" s="427">
        <v>389084</v>
      </c>
      <c r="K53" s="865">
        <f t="shared" si="14"/>
        <v>0.97270999999999996</v>
      </c>
    </row>
    <row r="54" spans="1:11" ht="13.5" thickBot="1" x14ac:dyDescent="0.25">
      <c r="A54" s="612" t="s">
        <v>1318</v>
      </c>
      <c r="B54" s="613">
        <f t="shared" ref="B54:J54" si="18">B49+B50</f>
        <v>2022845163</v>
      </c>
      <c r="C54" s="613">
        <f t="shared" si="18"/>
        <v>1963425163</v>
      </c>
      <c r="D54" s="613">
        <f t="shared" si="18"/>
        <v>59420000</v>
      </c>
      <c r="E54" s="644">
        <f t="shared" si="18"/>
        <v>0</v>
      </c>
      <c r="F54" s="429">
        <f t="shared" si="18"/>
        <v>2320018180</v>
      </c>
      <c r="G54" s="303">
        <f t="shared" si="18"/>
        <v>2320018180</v>
      </c>
      <c r="H54" s="303">
        <f t="shared" si="18"/>
        <v>0</v>
      </c>
      <c r="I54" s="863">
        <f t="shared" si="18"/>
        <v>0</v>
      </c>
      <c r="J54" s="429">
        <f t="shared" si="18"/>
        <v>1534391754</v>
      </c>
      <c r="K54" s="873">
        <f t="shared" si="14"/>
        <v>0.66137057339783434</v>
      </c>
    </row>
    <row r="55" spans="1:11" x14ac:dyDescent="0.2">
      <c r="A55" s="283"/>
      <c r="H55" s="282"/>
      <c r="I55" s="282"/>
    </row>
    <row r="56" spans="1:11" x14ac:dyDescent="0.2">
      <c r="B56" s="304"/>
      <c r="C56" s="304"/>
      <c r="F56" s="304"/>
      <c r="H56" s="282"/>
      <c r="I56" s="282"/>
    </row>
    <row r="73" spans="2:2" x14ac:dyDescent="0.2">
      <c r="B73" s="304"/>
    </row>
    <row r="74" spans="2:2" x14ac:dyDescent="0.2">
      <c r="B74" s="304">
        <f>B51-B25</f>
        <v>283256241</v>
      </c>
    </row>
  </sheetData>
  <mergeCells count="12">
    <mergeCell ref="A1:N1"/>
    <mergeCell ref="F6:I6"/>
    <mergeCell ref="F31:I31"/>
    <mergeCell ref="A2:I2"/>
    <mergeCell ref="A3:I3"/>
    <mergeCell ref="A4:I4"/>
    <mergeCell ref="B6:E6"/>
    <mergeCell ref="A6:A7"/>
    <mergeCell ref="A31:A32"/>
    <mergeCell ref="B31:E31"/>
    <mergeCell ref="J6:K6"/>
    <mergeCell ref="J31:K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74"/>
  <sheetViews>
    <sheetView view="pageBreakPreview" zoomScaleNormal="120" zoomScaleSheetLayoutView="100" workbookViewId="0"/>
  </sheetViews>
  <sheetFormatPr defaultRowHeight="12.75" x14ac:dyDescent="0.2"/>
  <cols>
    <col min="1" max="1" width="61.28515625" style="282" customWidth="1"/>
    <col min="2" max="2" width="13.140625" style="282" customWidth="1"/>
    <col min="3" max="3" width="12.42578125" style="282" customWidth="1"/>
    <col min="4" max="4" width="11.140625" style="282" customWidth="1"/>
    <col min="5" max="5" width="10.42578125" style="282" customWidth="1"/>
    <col min="6" max="6" width="12.7109375" style="283" customWidth="1"/>
    <col min="7" max="7" width="12.42578125" style="283" customWidth="1"/>
    <col min="8" max="8" width="10.140625" style="283" customWidth="1"/>
    <col min="9" max="9" width="10.42578125" style="283" customWidth="1"/>
    <col min="10" max="10" width="12.85546875" style="283" bestFit="1" customWidth="1"/>
    <col min="11" max="11" width="8.42578125" style="283" customWidth="1"/>
    <col min="12" max="16384" width="9.140625" style="283"/>
  </cols>
  <sheetData>
    <row r="1" spans="1:11" x14ac:dyDescent="0.2">
      <c r="A1" s="207" t="s">
        <v>1760</v>
      </c>
    </row>
    <row r="2" spans="1:11" x14ac:dyDescent="0.2">
      <c r="A2" s="1015" t="s">
        <v>1372</v>
      </c>
      <c r="B2" s="1015"/>
      <c r="C2" s="1015"/>
      <c r="D2" s="1015"/>
      <c r="E2" s="1015"/>
      <c r="F2" s="1015"/>
      <c r="G2" s="1015"/>
      <c r="H2" s="1015"/>
      <c r="I2" s="1015"/>
    </row>
    <row r="3" spans="1:11" x14ac:dyDescent="0.2">
      <c r="A3" s="1015" t="s">
        <v>1741</v>
      </c>
      <c r="B3" s="1015"/>
      <c r="C3" s="1015"/>
      <c r="D3" s="1015"/>
      <c r="E3" s="1015"/>
      <c r="F3" s="1015"/>
      <c r="G3" s="1015"/>
      <c r="H3" s="1015"/>
      <c r="I3" s="1015"/>
    </row>
    <row r="4" spans="1:11" ht="16.5" customHeight="1" x14ac:dyDescent="0.2">
      <c r="A4" s="1015"/>
      <c r="B4" s="1015"/>
      <c r="C4" s="1015"/>
      <c r="D4" s="1015"/>
      <c r="E4" s="1015"/>
      <c r="F4" s="1015"/>
      <c r="G4" s="1015"/>
      <c r="H4" s="1015"/>
      <c r="I4" s="1015"/>
    </row>
    <row r="5" spans="1:11" ht="28.5" customHeight="1" thickBot="1" x14ac:dyDescent="0.25"/>
    <row r="6" spans="1:11" x14ac:dyDescent="0.2">
      <c r="A6" s="1009" t="s">
        <v>1356</v>
      </c>
      <c r="B6" s="1011" t="s">
        <v>1431</v>
      </c>
      <c r="C6" s="1008" t="s">
        <v>1340</v>
      </c>
      <c r="D6" s="1008" t="s">
        <v>1340</v>
      </c>
      <c r="E6" s="1012" t="s">
        <v>1340</v>
      </c>
      <c r="F6" s="1007" t="s">
        <v>1432</v>
      </c>
      <c r="G6" s="1008"/>
      <c r="H6" s="1008"/>
      <c r="I6" s="1012"/>
      <c r="J6" s="1003" t="s">
        <v>1571</v>
      </c>
      <c r="K6" s="1004"/>
    </row>
    <row r="7" spans="1:11" ht="25.5" customHeight="1" x14ac:dyDescent="0.2">
      <c r="A7" s="1010"/>
      <c r="B7" s="284" t="s">
        <v>1241</v>
      </c>
      <c r="C7" s="285" t="s">
        <v>1339</v>
      </c>
      <c r="D7" s="285" t="s">
        <v>1338</v>
      </c>
      <c r="E7" s="286" t="s">
        <v>1337</v>
      </c>
      <c r="F7" s="417" t="s">
        <v>1241</v>
      </c>
      <c r="G7" s="285" t="s">
        <v>1339</v>
      </c>
      <c r="H7" s="285" t="s">
        <v>1338</v>
      </c>
      <c r="I7" s="286" t="s">
        <v>1337</v>
      </c>
      <c r="J7" s="856" t="s">
        <v>1261</v>
      </c>
      <c r="K7" s="857" t="s">
        <v>1705</v>
      </c>
    </row>
    <row r="8" spans="1:11" ht="13.5" x14ac:dyDescent="0.2">
      <c r="A8" s="287" t="s">
        <v>1336</v>
      </c>
      <c r="B8" s="288">
        <f>SUM(B9:B11)</f>
        <v>1342600</v>
      </c>
      <c r="C8" s="288">
        <f t="shared" ref="C8:E8" si="0">SUM(C9:C14)</f>
        <v>1342600</v>
      </c>
      <c r="D8" s="288">
        <f t="shared" si="0"/>
        <v>0</v>
      </c>
      <c r="E8" s="419">
        <f t="shared" si="0"/>
        <v>0</v>
      </c>
      <c r="F8" s="418">
        <f>SUM(F9:F11)</f>
        <v>2741739</v>
      </c>
      <c r="G8" s="288">
        <f t="shared" ref="G8:I8" si="1">SUM(G9:G14)</f>
        <v>2741739</v>
      </c>
      <c r="H8" s="288">
        <f t="shared" si="1"/>
        <v>0</v>
      </c>
      <c r="I8" s="419">
        <f t="shared" si="1"/>
        <v>0</v>
      </c>
      <c r="J8" s="418">
        <f>SUM(J9:J11)+J14</f>
        <v>2741739</v>
      </c>
      <c r="K8" s="867">
        <f>J8/F8</f>
        <v>1</v>
      </c>
    </row>
    <row r="9" spans="1:11" x14ac:dyDescent="0.2">
      <c r="A9" s="204" t="s">
        <v>1355</v>
      </c>
      <c r="B9" s="289">
        <f>SUM(C9:E9)</f>
        <v>1342600</v>
      </c>
      <c r="C9" s="290">
        <f>'bevétel részletes'!F228</f>
        <v>1342600</v>
      </c>
      <c r="D9" s="291"/>
      <c r="E9" s="294"/>
      <c r="F9" s="420">
        <f>'bevétel részletes'!G228</f>
        <v>1381463</v>
      </c>
      <c r="G9" s="194">
        <f t="shared" ref="G9:G14" si="2">F9</f>
        <v>1381463</v>
      </c>
      <c r="H9" s="291"/>
      <c r="I9" s="294"/>
      <c r="J9" s="427">
        <v>1381463</v>
      </c>
      <c r="K9" s="865">
        <f>J9/F9</f>
        <v>1</v>
      </c>
    </row>
    <row r="10" spans="1:11" x14ac:dyDescent="0.2">
      <c r="A10" s="204" t="s">
        <v>1354</v>
      </c>
      <c r="B10" s="289">
        <f t="shared" ref="B10:B11" si="3">SUM(C10:E10)</f>
        <v>0</v>
      </c>
      <c r="C10" s="291"/>
      <c r="D10" s="291"/>
      <c r="E10" s="294"/>
      <c r="F10" s="420">
        <v>0</v>
      </c>
      <c r="G10" s="194">
        <f t="shared" si="2"/>
        <v>0</v>
      </c>
      <c r="H10" s="291"/>
      <c r="I10" s="294"/>
      <c r="J10" s="427">
        <v>0</v>
      </c>
      <c r="K10" s="865">
        <v>0</v>
      </c>
    </row>
    <row r="11" spans="1:11" x14ac:dyDescent="0.2">
      <c r="A11" s="204" t="s">
        <v>1353</v>
      </c>
      <c r="B11" s="289">
        <f t="shared" si="3"/>
        <v>0</v>
      </c>
      <c r="C11" s="291">
        <v>0</v>
      </c>
      <c r="D11" s="291">
        <v>0</v>
      </c>
      <c r="E11" s="294"/>
      <c r="F11" s="420">
        <f>'bevétel részletes'!G48</f>
        <v>1360276</v>
      </c>
      <c r="G11" s="194">
        <f t="shared" si="2"/>
        <v>1360276</v>
      </c>
      <c r="H11" s="291">
        <v>0</v>
      </c>
      <c r="I11" s="294"/>
      <c r="J11" s="427">
        <v>1360276</v>
      </c>
      <c r="K11" s="865">
        <f t="shared" ref="K11:K18" si="4">J11/F11</f>
        <v>1</v>
      </c>
    </row>
    <row r="12" spans="1:11" x14ac:dyDescent="0.2">
      <c r="A12" s="206" t="s">
        <v>1352</v>
      </c>
      <c r="B12" s="194"/>
      <c r="C12" s="291"/>
      <c r="D12" s="291"/>
      <c r="E12" s="294"/>
      <c r="F12" s="427">
        <v>0</v>
      </c>
      <c r="G12" s="194">
        <f t="shared" si="2"/>
        <v>0</v>
      </c>
      <c r="H12" s="291">
        <v>0</v>
      </c>
      <c r="I12" s="294"/>
      <c r="J12" s="427">
        <v>0</v>
      </c>
      <c r="K12" s="865">
        <v>0</v>
      </c>
    </row>
    <row r="13" spans="1:11" ht="13.5" x14ac:dyDescent="0.25">
      <c r="A13" s="206" t="s">
        <v>1317</v>
      </c>
      <c r="B13" s="293">
        <v>0</v>
      </c>
      <c r="C13" s="291"/>
      <c r="D13" s="291">
        <v>0</v>
      </c>
      <c r="E13" s="294"/>
      <c r="F13" s="422">
        <v>0</v>
      </c>
      <c r="G13" s="194">
        <f t="shared" si="2"/>
        <v>0</v>
      </c>
      <c r="H13" s="291">
        <v>0</v>
      </c>
      <c r="I13" s="294"/>
      <c r="J13" s="427">
        <v>0</v>
      </c>
      <c r="K13" s="865">
        <v>0</v>
      </c>
    </row>
    <row r="14" spans="1:11" x14ac:dyDescent="0.2">
      <c r="A14" s="204" t="s">
        <v>1351</v>
      </c>
      <c r="B14" s="289">
        <f t="shared" ref="B14" si="5">SUM(C14:E14)</f>
        <v>0</v>
      </c>
      <c r="C14" s="291"/>
      <c r="D14" s="291"/>
      <c r="E14" s="294"/>
      <c r="F14" s="420">
        <f>'bevétel részletes'!G265</f>
        <v>0</v>
      </c>
      <c r="G14" s="194">
        <f t="shared" si="2"/>
        <v>0</v>
      </c>
      <c r="H14" s="291">
        <v>0</v>
      </c>
      <c r="I14" s="294"/>
      <c r="J14" s="427">
        <v>0</v>
      </c>
      <c r="K14" s="865">
        <v>0</v>
      </c>
    </row>
    <row r="15" spans="1:11" ht="13.5" x14ac:dyDescent="0.25">
      <c r="A15" s="204"/>
      <c r="B15" s="293"/>
      <c r="C15" s="291"/>
      <c r="D15" s="291"/>
      <c r="E15" s="294"/>
      <c r="F15" s="422"/>
      <c r="G15" s="291"/>
      <c r="H15" s="291"/>
      <c r="I15" s="294"/>
      <c r="J15" s="427"/>
      <c r="K15" s="865"/>
    </row>
    <row r="16" spans="1:11" ht="13.5" thickBot="1" x14ac:dyDescent="0.25">
      <c r="A16" s="205"/>
      <c r="B16" s="295"/>
      <c r="C16" s="296"/>
      <c r="D16" s="296"/>
      <c r="E16" s="297"/>
      <c r="F16" s="423"/>
      <c r="G16" s="296"/>
      <c r="H16" s="296"/>
      <c r="I16" s="297"/>
      <c r="J16" s="423"/>
      <c r="K16" s="991"/>
    </row>
    <row r="17" spans="1:11" ht="14.25" thickTop="1" x14ac:dyDescent="0.2">
      <c r="A17" s="298" t="s">
        <v>1328</v>
      </c>
      <c r="B17" s="299">
        <f>SUM(B18:B20)</f>
        <v>0</v>
      </c>
      <c r="C17" s="299">
        <f t="shared" ref="C17:E17" si="6">SUM(C18:C20)</f>
        <v>0</v>
      </c>
      <c r="D17" s="299">
        <f t="shared" si="6"/>
        <v>0</v>
      </c>
      <c r="E17" s="425">
        <f t="shared" si="6"/>
        <v>0</v>
      </c>
      <c r="F17" s="424">
        <f>SUM(F18:F20)</f>
        <v>450000</v>
      </c>
      <c r="G17" s="299">
        <f t="shared" ref="G17:I17" si="7">SUM(G18:G20)</f>
        <v>450000</v>
      </c>
      <c r="H17" s="299">
        <f t="shared" si="7"/>
        <v>0</v>
      </c>
      <c r="I17" s="425">
        <f t="shared" si="7"/>
        <v>0</v>
      </c>
      <c r="J17" s="424">
        <f t="shared" ref="J17" si="8">SUM(J18:J21)</f>
        <v>450000</v>
      </c>
      <c r="K17" s="989">
        <f t="shared" si="4"/>
        <v>1</v>
      </c>
    </row>
    <row r="18" spans="1:11" ht="13.5" x14ac:dyDescent="0.25">
      <c r="A18" s="204" t="s">
        <v>1350</v>
      </c>
      <c r="B18" s="293">
        <f>[1]ph_elemi!G18</f>
        <v>0</v>
      </c>
      <c r="C18" s="291"/>
      <c r="D18" s="291"/>
      <c r="E18" s="294"/>
      <c r="F18" s="422">
        <f>'bevétel részletes'!G238</f>
        <v>450000</v>
      </c>
      <c r="G18" s="194">
        <f>F18</f>
        <v>450000</v>
      </c>
      <c r="H18" s="291"/>
      <c r="I18" s="294"/>
      <c r="J18" s="427">
        <v>450000</v>
      </c>
      <c r="K18" s="865">
        <f t="shared" si="4"/>
        <v>1</v>
      </c>
    </row>
    <row r="19" spans="1:11" ht="13.5" x14ac:dyDescent="0.25">
      <c r="A19" s="204" t="s">
        <v>1349</v>
      </c>
      <c r="B19" s="293">
        <v>0</v>
      </c>
      <c r="C19" s="291"/>
      <c r="D19" s="291"/>
      <c r="E19" s="294"/>
      <c r="F19" s="422">
        <f>'bevétel részletes'!G85</f>
        <v>0</v>
      </c>
      <c r="G19" s="291"/>
      <c r="H19" s="291"/>
      <c r="I19" s="294"/>
      <c r="J19" s="427"/>
      <c r="K19" s="865">
        <v>0</v>
      </c>
    </row>
    <row r="20" spans="1:11" x14ac:dyDescent="0.2">
      <c r="A20" s="204" t="s">
        <v>1348</v>
      </c>
      <c r="B20" s="194">
        <v>0</v>
      </c>
      <c r="C20" s="291"/>
      <c r="D20" s="291"/>
      <c r="E20" s="294"/>
      <c r="F20" s="427">
        <f>'bevétel részletes'!G292</f>
        <v>0</v>
      </c>
      <c r="G20" s="291"/>
      <c r="H20" s="291"/>
      <c r="I20" s="294"/>
      <c r="J20" s="427"/>
      <c r="K20" s="865">
        <v>0</v>
      </c>
    </row>
    <row r="21" spans="1:11" ht="13.5" x14ac:dyDescent="0.25">
      <c r="A21" s="204"/>
      <c r="B21" s="293"/>
      <c r="C21" s="291"/>
      <c r="D21" s="291"/>
      <c r="E21" s="294"/>
      <c r="F21" s="422"/>
      <c r="G21" s="291"/>
      <c r="H21" s="291"/>
      <c r="I21" s="294"/>
      <c r="J21" s="427"/>
      <c r="K21" s="865">
        <v>0</v>
      </c>
    </row>
    <row r="22" spans="1:11" ht="14.25" thickBot="1" x14ac:dyDescent="0.3">
      <c r="A22" s="437" t="s">
        <v>1347</v>
      </c>
      <c r="B22" s="438">
        <f>B8+B17</f>
        <v>1342600</v>
      </c>
      <c r="C22" s="438">
        <f t="shared" ref="C22:E22" si="9">C8+C17</f>
        <v>1342600</v>
      </c>
      <c r="D22" s="438">
        <f t="shared" si="9"/>
        <v>0</v>
      </c>
      <c r="E22" s="440">
        <f t="shared" si="9"/>
        <v>0</v>
      </c>
      <c r="F22" s="439">
        <f>F8+F17</f>
        <v>3191739</v>
      </c>
      <c r="G22" s="438">
        <f t="shared" ref="G22:J22" si="10">G8+G17</f>
        <v>3191739</v>
      </c>
      <c r="H22" s="438">
        <f t="shared" si="10"/>
        <v>0</v>
      </c>
      <c r="I22" s="440">
        <f t="shared" si="10"/>
        <v>0</v>
      </c>
      <c r="J22" s="439">
        <f t="shared" si="10"/>
        <v>3191739</v>
      </c>
      <c r="K22" s="993">
        <f t="shared" ref="K22:K24" si="11">J22/F22</f>
        <v>1</v>
      </c>
    </row>
    <row r="23" spans="1:11" x14ac:dyDescent="0.2">
      <c r="A23" s="203" t="s">
        <v>1346</v>
      </c>
      <c r="B23" s="301">
        <f>SUM(B24:B27)</f>
        <v>206473171</v>
      </c>
      <c r="C23" s="301">
        <f t="shared" ref="C23:E23" si="12">SUM(C24:C27)</f>
        <v>206473171</v>
      </c>
      <c r="D23" s="301">
        <f t="shared" si="12"/>
        <v>0</v>
      </c>
      <c r="E23" s="435">
        <f t="shared" si="12"/>
        <v>0</v>
      </c>
      <c r="F23" s="434">
        <f>SUM(F24:F27)</f>
        <v>201175436</v>
      </c>
      <c r="G23" s="301">
        <f t="shared" ref="G23:J23" si="13">SUM(G24:G27)</f>
        <v>201175436</v>
      </c>
      <c r="H23" s="301">
        <f t="shared" si="13"/>
        <v>0</v>
      </c>
      <c r="I23" s="435">
        <f t="shared" si="13"/>
        <v>0</v>
      </c>
      <c r="J23" s="434">
        <f t="shared" si="13"/>
        <v>201175436</v>
      </c>
      <c r="K23" s="992">
        <f t="shared" si="11"/>
        <v>1</v>
      </c>
    </row>
    <row r="24" spans="1:11" x14ac:dyDescent="0.2">
      <c r="A24" s="202" t="s">
        <v>1345</v>
      </c>
      <c r="B24" s="302">
        <f>'bevétel részletes'!F310</f>
        <v>0</v>
      </c>
      <c r="C24" s="194">
        <f t="shared" ref="C24:C25" si="14">B24</f>
        <v>0</v>
      </c>
      <c r="D24" s="291"/>
      <c r="E24" s="294"/>
      <c r="F24" s="433">
        <f>'bevétel részletes'!G310</f>
        <v>4585436</v>
      </c>
      <c r="G24" s="194">
        <f t="shared" ref="G24:G25" si="15">F24</f>
        <v>4585436</v>
      </c>
      <c r="H24" s="291"/>
      <c r="I24" s="294"/>
      <c r="J24" s="427">
        <v>4585436</v>
      </c>
      <c r="K24" s="865">
        <f t="shared" si="11"/>
        <v>1</v>
      </c>
    </row>
    <row r="25" spans="1:11" x14ac:dyDescent="0.2">
      <c r="A25" s="202" t="s">
        <v>1344</v>
      </c>
      <c r="B25" s="194">
        <v>0</v>
      </c>
      <c r="C25" s="194">
        <f t="shared" si="14"/>
        <v>0</v>
      </c>
      <c r="D25" s="291"/>
      <c r="E25" s="294"/>
      <c r="F25" s="427">
        <v>0</v>
      </c>
      <c r="G25" s="194">
        <f t="shared" si="15"/>
        <v>0</v>
      </c>
      <c r="H25" s="291"/>
      <c r="I25" s="294"/>
      <c r="J25" s="427">
        <v>0</v>
      </c>
      <c r="K25" s="865">
        <v>0</v>
      </c>
    </row>
    <row r="26" spans="1:11" x14ac:dyDescent="0.2">
      <c r="A26" s="202" t="s">
        <v>1343</v>
      </c>
      <c r="B26" s="194">
        <f>'bevétel részletes'!F314</f>
        <v>206473171</v>
      </c>
      <c r="C26" s="194">
        <f>B26</f>
        <v>206473171</v>
      </c>
      <c r="D26" s="291"/>
      <c r="E26" s="294"/>
      <c r="F26" s="427">
        <f>'bevétel részletes'!G314</f>
        <v>196590000</v>
      </c>
      <c r="G26" s="194">
        <f>F26</f>
        <v>196590000</v>
      </c>
      <c r="H26" s="291"/>
      <c r="I26" s="294"/>
      <c r="J26" s="427">
        <v>196590000</v>
      </c>
      <c r="K26" s="865">
        <v>0</v>
      </c>
    </row>
    <row r="27" spans="1:11" x14ac:dyDescent="0.2">
      <c r="A27" s="202" t="s">
        <v>1342</v>
      </c>
      <c r="B27" s="194">
        <v>0</v>
      </c>
      <c r="C27" s="291"/>
      <c r="D27" s="291"/>
      <c r="E27" s="294"/>
      <c r="F27" s="427">
        <v>0</v>
      </c>
      <c r="G27" s="291"/>
      <c r="H27" s="291"/>
      <c r="I27" s="294"/>
      <c r="J27" s="427">
        <v>0</v>
      </c>
      <c r="K27" s="865">
        <v>0</v>
      </c>
    </row>
    <row r="28" spans="1:11" ht="13.5" thickBot="1" x14ac:dyDescent="0.25">
      <c r="A28" s="201" t="s">
        <v>1318</v>
      </c>
      <c r="B28" s="303">
        <f>B22+B23</f>
        <v>207815771</v>
      </c>
      <c r="C28" s="303">
        <f t="shared" ref="C28:E28" si="16">C22+C23</f>
        <v>207815771</v>
      </c>
      <c r="D28" s="303">
        <f t="shared" si="16"/>
        <v>0</v>
      </c>
      <c r="E28" s="430">
        <f t="shared" si="16"/>
        <v>0</v>
      </c>
      <c r="F28" s="429">
        <f>F22+F23</f>
        <v>204367175</v>
      </c>
      <c r="G28" s="303">
        <f t="shared" ref="G28:I28" si="17">G22+G23</f>
        <v>204367175</v>
      </c>
      <c r="H28" s="303">
        <f t="shared" si="17"/>
        <v>0</v>
      </c>
      <c r="I28" s="430">
        <f t="shared" si="17"/>
        <v>0</v>
      </c>
      <c r="J28" s="429">
        <f>J22+J23</f>
        <v>204367175</v>
      </c>
      <c r="K28" s="866">
        <f t="shared" ref="K28" si="18">J28/F28</f>
        <v>1</v>
      </c>
    </row>
    <row r="29" spans="1:11" x14ac:dyDescent="0.2">
      <c r="A29" s="448"/>
      <c r="B29" s="455"/>
      <c r="C29" s="457"/>
      <c r="D29" s="457"/>
      <c r="E29" s="457"/>
      <c r="F29" s="455"/>
      <c r="G29" s="457"/>
      <c r="H29" s="457"/>
      <c r="I29" s="457"/>
    </row>
    <row r="30" spans="1:11" ht="14.25" thickBot="1" x14ac:dyDescent="0.3">
      <c r="A30" s="456"/>
      <c r="B30" s="304"/>
      <c r="F30" s="304"/>
      <c r="G30" s="282"/>
      <c r="H30" s="282"/>
      <c r="I30" s="282"/>
    </row>
    <row r="31" spans="1:11" x14ac:dyDescent="0.2">
      <c r="A31" s="1013" t="s">
        <v>1341</v>
      </c>
      <c r="B31" s="1011" t="s">
        <v>1431</v>
      </c>
      <c r="C31" s="1008" t="s">
        <v>1340</v>
      </c>
      <c r="D31" s="1008" t="s">
        <v>1340</v>
      </c>
      <c r="E31" s="1012" t="s">
        <v>1340</v>
      </c>
      <c r="F31" s="1007" t="str">
        <f>F6</f>
        <v>2018. évi módosított előirányzat</v>
      </c>
      <c r="G31" s="1008"/>
      <c r="H31" s="1008"/>
      <c r="I31" s="1012"/>
      <c r="J31" s="1003" t="s">
        <v>1571</v>
      </c>
      <c r="K31" s="1004"/>
    </row>
    <row r="32" spans="1:11" ht="25.5" x14ac:dyDescent="0.2">
      <c r="A32" s="1014"/>
      <c r="B32" s="306" t="str">
        <f>B7</f>
        <v>Összesen</v>
      </c>
      <c r="C32" s="285" t="s">
        <v>1339</v>
      </c>
      <c r="D32" s="285" t="s">
        <v>1338</v>
      </c>
      <c r="E32" s="286" t="s">
        <v>1337</v>
      </c>
      <c r="F32" s="431" t="str">
        <f>F7</f>
        <v>Összesen</v>
      </c>
      <c r="G32" s="285" t="s">
        <v>1339</v>
      </c>
      <c r="H32" s="285" t="s">
        <v>1338</v>
      </c>
      <c r="I32" s="286" t="s">
        <v>1337</v>
      </c>
      <c r="J32" s="856" t="s">
        <v>1261</v>
      </c>
      <c r="K32" s="857" t="s">
        <v>1705</v>
      </c>
    </row>
    <row r="33" spans="1:11" ht="13.5" x14ac:dyDescent="0.2">
      <c r="A33" s="307" t="s">
        <v>1336</v>
      </c>
      <c r="B33" s="288">
        <f>SUM(B34:B38)</f>
        <v>203815771</v>
      </c>
      <c r="C33" s="288">
        <f t="shared" ref="C33:E33" si="19">SUM(C34:C38)</f>
        <v>203815771</v>
      </c>
      <c r="D33" s="288">
        <f t="shared" si="19"/>
        <v>0</v>
      </c>
      <c r="E33" s="419">
        <f t="shared" si="19"/>
        <v>0</v>
      </c>
      <c r="F33" s="418">
        <f>SUM(F34:F38)</f>
        <v>201244615</v>
      </c>
      <c r="G33" s="288">
        <f t="shared" ref="G33:J33" si="20">SUM(G34:G38)</f>
        <v>201244615</v>
      </c>
      <c r="H33" s="288">
        <f t="shared" si="20"/>
        <v>0</v>
      </c>
      <c r="I33" s="419">
        <f t="shared" si="20"/>
        <v>0</v>
      </c>
      <c r="J33" s="418">
        <f t="shared" si="20"/>
        <v>195145115</v>
      </c>
      <c r="K33" s="867">
        <f>J33/F33</f>
        <v>0.96969111446783307</v>
      </c>
    </row>
    <row r="34" spans="1:11" x14ac:dyDescent="0.2">
      <c r="A34" s="198" t="s">
        <v>1335</v>
      </c>
      <c r="B34" s="289">
        <f>'kiadás részletes'!F22</f>
        <v>136870900</v>
      </c>
      <c r="C34" s="194">
        <f>B34-D34</f>
        <v>136870900</v>
      </c>
      <c r="D34" s="291">
        <v>0</v>
      </c>
      <c r="E34" s="294">
        <v>0</v>
      </c>
      <c r="F34" s="420">
        <f>'kiadás részletes'!G22</f>
        <v>140826938</v>
      </c>
      <c r="G34" s="194">
        <f>F34-H34</f>
        <v>140826938</v>
      </c>
      <c r="H34" s="291">
        <v>0</v>
      </c>
      <c r="I34" s="294">
        <v>0</v>
      </c>
      <c r="J34" s="427">
        <v>138455076</v>
      </c>
      <c r="K34" s="865">
        <f>J34/F34</f>
        <v>0.983157611507537</v>
      </c>
    </row>
    <row r="35" spans="1:11" x14ac:dyDescent="0.2">
      <c r="A35" s="198" t="s">
        <v>1334</v>
      </c>
      <c r="B35" s="289">
        <f>'kiadás részletes'!F24</f>
        <v>27460571</v>
      </c>
      <c r="C35" s="194">
        <f t="shared" ref="C35:C41" si="21">B35-D35</f>
        <v>27460571</v>
      </c>
      <c r="D35" s="315">
        <v>0</v>
      </c>
      <c r="E35" s="294">
        <v>0</v>
      </c>
      <c r="F35" s="420">
        <f>'kiadás részletes'!G24</f>
        <v>27620484</v>
      </c>
      <c r="G35" s="194">
        <f t="shared" ref="G35:G41" si="22">F35-H35</f>
        <v>27620484</v>
      </c>
      <c r="H35" s="315">
        <v>0</v>
      </c>
      <c r="I35" s="294">
        <v>0</v>
      </c>
      <c r="J35" s="427">
        <v>27606260</v>
      </c>
      <c r="K35" s="865">
        <f t="shared" ref="K35:K54" si="23">J35/F35</f>
        <v>0.99948501988596583</v>
      </c>
    </row>
    <row r="36" spans="1:11" x14ac:dyDescent="0.2">
      <c r="A36" s="198" t="s">
        <v>1333</v>
      </c>
      <c r="B36" s="289">
        <f>'kiadás részletes'!F64</f>
        <v>39484300</v>
      </c>
      <c r="C36" s="194">
        <f t="shared" si="21"/>
        <v>39484300</v>
      </c>
      <c r="D36" s="291">
        <v>0</v>
      </c>
      <c r="E36" s="294">
        <v>0</v>
      </c>
      <c r="F36" s="420">
        <f>'kiadás részletes'!G64</f>
        <v>32797193</v>
      </c>
      <c r="G36" s="194">
        <f t="shared" si="22"/>
        <v>32797193</v>
      </c>
      <c r="H36" s="291">
        <v>0</v>
      </c>
      <c r="I36" s="294">
        <v>0</v>
      </c>
      <c r="J36" s="427">
        <v>29083779</v>
      </c>
      <c r="K36" s="865">
        <f t="shared" si="23"/>
        <v>0.88677646894964457</v>
      </c>
    </row>
    <row r="37" spans="1:11" x14ac:dyDescent="0.2">
      <c r="A37" s="198" t="s">
        <v>1332</v>
      </c>
      <c r="B37" s="289">
        <v>0</v>
      </c>
      <c r="C37" s="194">
        <f t="shared" si="21"/>
        <v>0</v>
      </c>
      <c r="D37" s="291">
        <v>0</v>
      </c>
      <c r="E37" s="294">
        <v>0</v>
      </c>
      <c r="F37" s="420">
        <v>0</v>
      </c>
      <c r="G37" s="194">
        <f t="shared" si="22"/>
        <v>0</v>
      </c>
      <c r="H37" s="291">
        <v>0</v>
      </c>
      <c r="I37" s="294">
        <v>0</v>
      </c>
      <c r="J37" s="427">
        <v>0</v>
      </c>
      <c r="K37" s="865">
        <v>0</v>
      </c>
    </row>
    <row r="38" spans="1:11" x14ac:dyDescent="0.2">
      <c r="A38" s="198" t="s">
        <v>1331</v>
      </c>
      <c r="B38" s="289">
        <f>[1]ph_elemi!G68</f>
        <v>0</v>
      </c>
      <c r="C38" s="194">
        <f t="shared" si="21"/>
        <v>0</v>
      </c>
      <c r="D38" s="291">
        <v>0</v>
      </c>
      <c r="E38" s="294">
        <v>0</v>
      </c>
      <c r="F38" s="420">
        <f>'kiadás részletes'!G210</f>
        <v>0</v>
      </c>
      <c r="G38" s="194">
        <f t="shared" si="22"/>
        <v>0</v>
      </c>
      <c r="H38" s="291">
        <v>0</v>
      </c>
      <c r="I38" s="294">
        <v>0</v>
      </c>
      <c r="J38" s="427">
        <v>0</v>
      </c>
      <c r="K38" s="865">
        <v>0</v>
      </c>
    </row>
    <row r="39" spans="1:11" x14ac:dyDescent="0.2">
      <c r="A39" s="200" t="s">
        <v>1330</v>
      </c>
      <c r="B39" s="194"/>
      <c r="C39" s="194">
        <f t="shared" si="21"/>
        <v>0</v>
      </c>
      <c r="D39" s="291">
        <v>0</v>
      </c>
      <c r="E39" s="294">
        <v>0</v>
      </c>
      <c r="F39" s="427"/>
      <c r="G39" s="194">
        <f t="shared" si="22"/>
        <v>0</v>
      </c>
      <c r="H39" s="291">
        <v>0</v>
      </c>
      <c r="I39" s="294">
        <v>0</v>
      </c>
      <c r="J39" s="427">
        <v>0</v>
      </c>
      <c r="K39" s="865">
        <v>0</v>
      </c>
    </row>
    <row r="40" spans="1:11" x14ac:dyDescent="0.2">
      <c r="A40" s="196" t="s">
        <v>1316</v>
      </c>
      <c r="B40" s="194">
        <v>0</v>
      </c>
      <c r="C40" s="194">
        <f t="shared" si="21"/>
        <v>0</v>
      </c>
      <c r="D40" s="291">
        <v>0</v>
      </c>
      <c r="E40" s="294">
        <v>0</v>
      </c>
      <c r="F40" s="427">
        <v>0</v>
      </c>
      <c r="G40" s="194">
        <f t="shared" si="22"/>
        <v>0</v>
      </c>
      <c r="H40" s="291">
        <v>0</v>
      </c>
      <c r="I40" s="294">
        <v>0</v>
      </c>
      <c r="J40" s="427">
        <v>0</v>
      </c>
      <c r="K40" s="865">
        <v>0</v>
      </c>
    </row>
    <row r="41" spans="1:11" x14ac:dyDescent="0.2">
      <c r="A41" s="196" t="s">
        <v>1329</v>
      </c>
      <c r="B41" s="194">
        <v>0</v>
      </c>
      <c r="C41" s="194">
        <f t="shared" si="21"/>
        <v>0</v>
      </c>
      <c r="D41" s="291">
        <v>0</v>
      </c>
      <c r="E41" s="294">
        <v>0</v>
      </c>
      <c r="F41" s="427">
        <v>0</v>
      </c>
      <c r="G41" s="194">
        <f t="shared" si="22"/>
        <v>0</v>
      </c>
      <c r="H41" s="291">
        <v>0</v>
      </c>
      <c r="I41" s="294">
        <v>0</v>
      </c>
      <c r="J41" s="427">
        <v>0</v>
      </c>
      <c r="K41" s="865">
        <v>0</v>
      </c>
    </row>
    <row r="42" spans="1:11" ht="13.5" thickBot="1" x14ac:dyDescent="0.25">
      <c r="A42" s="199"/>
      <c r="B42" s="295"/>
      <c r="C42" s="296"/>
      <c r="D42" s="296"/>
      <c r="E42" s="297"/>
      <c r="F42" s="423"/>
      <c r="G42" s="296"/>
      <c r="H42" s="296"/>
      <c r="I42" s="297"/>
      <c r="J42" s="423"/>
      <c r="K42" s="991"/>
    </row>
    <row r="43" spans="1:11" ht="14.25" thickTop="1" x14ac:dyDescent="0.2">
      <c r="A43" s="308" t="s">
        <v>1328</v>
      </c>
      <c r="B43" s="299">
        <f>SUM(B44:B47)</f>
        <v>4000000</v>
      </c>
      <c r="C43" s="299">
        <f t="shared" ref="C43:D43" si="24">SUM(C44:C47)</f>
        <v>4000000</v>
      </c>
      <c r="D43" s="299">
        <f t="shared" si="24"/>
        <v>0</v>
      </c>
      <c r="E43" s="425">
        <f>SUM(E44:E47)</f>
        <v>0</v>
      </c>
      <c r="F43" s="424">
        <f>SUM(F44:F47)</f>
        <v>3122560</v>
      </c>
      <c r="G43" s="299">
        <f t="shared" ref="G43:H43" si="25">SUM(G44:G47)</f>
        <v>3122560</v>
      </c>
      <c r="H43" s="299">
        <f t="shared" si="25"/>
        <v>0</v>
      </c>
      <c r="I43" s="425">
        <f>SUM(I44:I47)</f>
        <v>0</v>
      </c>
      <c r="J43" s="424">
        <f t="shared" ref="J43" si="26">SUM(J44:J47)</f>
        <v>2863034</v>
      </c>
      <c r="K43" s="989">
        <f t="shared" si="23"/>
        <v>0.9168867852018856</v>
      </c>
    </row>
    <row r="44" spans="1:11" x14ac:dyDescent="0.2">
      <c r="A44" s="198" t="s">
        <v>1327</v>
      </c>
      <c r="B44" s="289">
        <v>0</v>
      </c>
      <c r="C44" s="194">
        <f t="shared" ref="C44:C47" si="27">B44-D44</f>
        <v>0</v>
      </c>
      <c r="D44" s="291">
        <v>0</v>
      </c>
      <c r="E44" s="294">
        <v>0</v>
      </c>
      <c r="F44" s="420">
        <v>0</v>
      </c>
      <c r="G44" s="194">
        <f t="shared" ref="G44:G47" si="28">F44-H44</f>
        <v>0</v>
      </c>
      <c r="H44" s="291">
        <v>0</v>
      </c>
      <c r="I44" s="294">
        <v>0</v>
      </c>
      <c r="J44" s="427">
        <v>0</v>
      </c>
      <c r="K44" s="865">
        <v>0</v>
      </c>
    </row>
    <row r="45" spans="1:11" x14ac:dyDescent="0.2">
      <c r="A45" s="198" t="s">
        <v>1326</v>
      </c>
      <c r="B45" s="289">
        <f>'kiadás részletes'!F225</f>
        <v>4000000</v>
      </c>
      <c r="C45" s="194">
        <f t="shared" si="27"/>
        <v>4000000</v>
      </c>
      <c r="D45" s="291">
        <v>0</v>
      </c>
      <c r="E45" s="294">
        <v>0</v>
      </c>
      <c r="F45" s="420">
        <f>'kiadás részletes'!G225</f>
        <v>3122560</v>
      </c>
      <c r="G45" s="194">
        <f t="shared" si="28"/>
        <v>3122560</v>
      </c>
      <c r="H45" s="291">
        <v>0</v>
      </c>
      <c r="I45" s="294">
        <v>0</v>
      </c>
      <c r="J45" s="427">
        <v>2863034</v>
      </c>
      <c r="K45" s="865">
        <f t="shared" si="23"/>
        <v>0.9168867852018856</v>
      </c>
    </row>
    <row r="46" spans="1:11" x14ac:dyDescent="0.2">
      <c r="A46" s="198" t="s">
        <v>1325</v>
      </c>
      <c r="B46" s="289">
        <v>0</v>
      </c>
      <c r="C46" s="194">
        <f t="shared" si="27"/>
        <v>0</v>
      </c>
      <c r="D46" s="291">
        <v>0</v>
      </c>
      <c r="E46" s="294">
        <v>0</v>
      </c>
      <c r="F46" s="420">
        <v>0</v>
      </c>
      <c r="G46" s="194">
        <f t="shared" si="28"/>
        <v>0</v>
      </c>
      <c r="H46" s="291">
        <v>0</v>
      </c>
      <c r="I46" s="294">
        <v>0</v>
      </c>
      <c r="J46" s="427">
        <v>0</v>
      </c>
      <c r="K46" s="865">
        <v>0</v>
      </c>
    </row>
    <row r="47" spans="1:11" x14ac:dyDescent="0.2">
      <c r="A47" s="198" t="s">
        <v>1324</v>
      </c>
      <c r="B47" s="289">
        <v>0</v>
      </c>
      <c r="C47" s="194">
        <f t="shared" si="27"/>
        <v>0</v>
      </c>
      <c r="D47" s="291">
        <v>0</v>
      </c>
      <c r="E47" s="294">
        <v>0</v>
      </c>
      <c r="F47" s="420">
        <v>0</v>
      </c>
      <c r="G47" s="194">
        <f t="shared" si="28"/>
        <v>0</v>
      </c>
      <c r="H47" s="291">
        <v>0</v>
      </c>
      <c r="I47" s="294">
        <v>0</v>
      </c>
      <c r="J47" s="427">
        <v>0</v>
      </c>
      <c r="K47" s="865">
        <v>0</v>
      </c>
    </row>
    <row r="48" spans="1:11" x14ac:dyDescent="0.2">
      <c r="A48" s="195"/>
      <c r="B48" s="194"/>
      <c r="C48" s="291"/>
      <c r="D48" s="291"/>
      <c r="E48" s="294"/>
      <c r="F48" s="427"/>
      <c r="G48" s="291"/>
      <c r="H48" s="291"/>
      <c r="I48" s="294"/>
      <c r="J48" s="427"/>
      <c r="K48" s="865"/>
    </row>
    <row r="49" spans="1:11" ht="14.25" thickBot="1" x14ac:dyDescent="0.3">
      <c r="A49" s="441" t="s">
        <v>1323</v>
      </c>
      <c r="B49" s="442">
        <f t="shared" ref="B49:J49" si="29">B33+B43</f>
        <v>207815771</v>
      </c>
      <c r="C49" s="442">
        <f t="shared" si="29"/>
        <v>207815771</v>
      </c>
      <c r="D49" s="442">
        <f t="shared" si="29"/>
        <v>0</v>
      </c>
      <c r="E49" s="444">
        <f t="shared" si="29"/>
        <v>0</v>
      </c>
      <c r="F49" s="443">
        <f t="shared" si="29"/>
        <v>204367175</v>
      </c>
      <c r="G49" s="442">
        <f t="shared" si="29"/>
        <v>204367175</v>
      </c>
      <c r="H49" s="442">
        <f t="shared" si="29"/>
        <v>0</v>
      </c>
      <c r="I49" s="444">
        <f t="shared" si="29"/>
        <v>0</v>
      </c>
      <c r="J49" s="439">
        <f t="shared" si="29"/>
        <v>198008149</v>
      </c>
      <c r="K49" s="993">
        <f t="shared" si="23"/>
        <v>0.96888430835333517</v>
      </c>
    </row>
    <row r="50" spans="1:11" ht="13.5" x14ac:dyDescent="0.25">
      <c r="A50" s="197" t="s">
        <v>1322</v>
      </c>
      <c r="B50" s="309">
        <f>SUM(B51:B53)</f>
        <v>0</v>
      </c>
      <c r="C50" s="309">
        <f t="shared" ref="C50:E50" si="30">SUM(C51:C53)</f>
        <v>0</v>
      </c>
      <c r="D50" s="309">
        <f t="shared" si="30"/>
        <v>0</v>
      </c>
      <c r="E50" s="432">
        <f t="shared" si="30"/>
        <v>0</v>
      </c>
      <c r="F50" s="436">
        <f>SUM(F51:F53)</f>
        <v>0</v>
      </c>
      <c r="G50" s="309">
        <f t="shared" ref="G50:J50" si="31">SUM(G51:G53)</f>
        <v>0</v>
      </c>
      <c r="H50" s="309">
        <f t="shared" si="31"/>
        <v>0</v>
      </c>
      <c r="I50" s="432">
        <f t="shared" si="31"/>
        <v>0</v>
      </c>
      <c r="J50" s="436">
        <f t="shared" si="31"/>
        <v>0</v>
      </c>
      <c r="K50" s="992">
        <v>0</v>
      </c>
    </row>
    <row r="51" spans="1:11" x14ac:dyDescent="0.2">
      <c r="A51" s="196" t="s">
        <v>1321</v>
      </c>
      <c r="B51" s="194">
        <v>0</v>
      </c>
      <c r="C51" s="291">
        <v>0</v>
      </c>
      <c r="D51" s="291">
        <v>0</v>
      </c>
      <c r="E51" s="294">
        <v>0</v>
      </c>
      <c r="F51" s="427">
        <v>0</v>
      </c>
      <c r="G51" s="291">
        <v>0</v>
      </c>
      <c r="H51" s="291">
        <v>0</v>
      </c>
      <c r="I51" s="294">
        <v>0</v>
      </c>
      <c r="J51" s="427">
        <v>0</v>
      </c>
      <c r="K51" s="865">
        <v>0</v>
      </c>
    </row>
    <row r="52" spans="1:11" x14ac:dyDescent="0.2">
      <c r="A52" s="195" t="s">
        <v>1320</v>
      </c>
      <c r="B52" s="194">
        <v>0</v>
      </c>
      <c r="C52" s="291">
        <v>0</v>
      </c>
      <c r="D52" s="291">
        <v>0</v>
      </c>
      <c r="E52" s="294">
        <v>0</v>
      </c>
      <c r="F52" s="427">
        <v>0</v>
      </c>
      <c r="G52" s="291">
        <v>0</v>
      </c>
      <c r="H52" s="291">
        <v>0</v>
      </c>
      <c r="I52" s="294">
        <v>0</v>
      </c>
      <c r="J52" s="427">
        <v>0</v>
      </c>
      <c r="K52" s="865">
        <v>0</v>
      </c>
    </row>
    <row r="53" spans="1:11" x14ac:dyDescent="0.2">
      <c r="A53" s="195" t="s">
        <v>1319</v>
      </c>
      <c r="B53" s="194">
        <v>0</v>
      </c>
      <c r="C53" s="291">
        <v>0</v>
      </c>
      <c r="D53" s="291">
        <v>0</v>
      </c>
      <c r="E53" s="294">
        <v>0</v>
      </c>
      <c r="F53" s="427">
        <v>0</v>
      </c>
      <c r="G53" s="291">
        <v>0</v>
      </c>
      <c r="H53" s="291">
        <v>0</v>
      </c>
      <c r="I53" s="294">
        <v>0</v>
      </c>
      <c r="J53" s="427">
        <v>0</v>
      </c>
      <c r="K53" s="865">
        <v>0</v>
      </c>
    </row>
    <row r="54" spans="1:11" ht="13.5" thickBot="1" x14ac:dyDescent="0.25">
      <c r="A54" s="193" t="s">
        <v>1318</v>
      </c>
      <c r="B54" s="303">
        <f>B49+B50</f>
        <v>207815771</v>
      </c>
      <c r="C54" s="303">
        <f t="shared" ref="C54:E54" si="32">C49+C50</f>
        <v>207815771</v>
      </c>
      <c r="D54" s="303">
        <f t="shared" si="32"/>
        <v>0</v>
      </c>
      <c r="E54" s="430">
        <f t="shared" si="32"/>
        <v>0</v>
      </c>
      <c r="F54" s="429">
        <f>F49+F50</f>
        <v>204367175</v>
      </c>
      <c r="G54" s="303">
        <f t="shared" ref="G54:J54" si="33">G49+G50</f>
        <v>204367175</v>
      </c>
      <c r="H54" s="303">
        <f t="shared" si="33"/>
        <v>0</v>
      </c>
      <c r="I54" s="430">
        <f t="shared" si="33"/>
        <v>0</v>
      </c>
      <c r="J54" s="429">
        <f t="shared" si="33"/>
        <v>198008149</v>
      </c>
      <c r="K54" s="873">
        <f t="shared" si="23"/>
        <v>0.96888430835333517</v>
      </c>
    </row>
    <row r="55" spans="1:11" x14ac:dyDescent="0.2">
      <c r="A55" s="283"/>
      <c r="F55" s="282"/>
      <c r="G55" s="282"/>
      <c r="H55" s="282"/>
      <c r="I55" s="282"/>
    </row>
    <row r="56" spans="1:11" x14ac:dyDescent="0.2">
      <c r="B56" s="304"/>
      <c r="F56" s="304"/>
      <c r="G56" s="282"/>
      <c r="H56" s="282"/>
      <c r="I56" s="282"/>
      <c r="J56" s="304"/>
    </row>
    <row r="73" spans="2:2" x14ac:dyDescent="0.2">
      <c r="B73" s="304"/>
    </row>
    <row r="74" spans="2:2" x14ac:dyDescent="0.2">
      <c r="B74" s="304">
        <f>B51-B25</f>
        <v>0</v>
      </c>
    </row>
  </sheetData>
  <mergeCells count="11">
    <mergeCell ref="J6:K6"/>
    <mergeCell ref="J31:K31"/>
    <mergeCell ref="A31:A32"/>
    <mergeCell ref="B31:E31"/>
    <mergeCell ref="F31:I31"/>
    <mergeCell ref="F6:I6"/>
    <mergeCell ref="A2:I2"/>
    <mergeCell ref="A3:I3"/>
    <mergeCell ref="A4:I4"/>
    <mergeCell ref="A6:A7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4"/>
  <sheetViews>
    <sheetView view="pageBreakPreview" zoomScaleSheetLayoutView="100" workbookViewId="0">
      <selection sqref="A1:N1"/>
    </sheetView>
  </sheetViews>
  <sheetFormatPr defaultRowHeight="12.75" x14ac:dyDescent="0.2"/>
  <cols>
    <col min="1" max="1" width="60.42578125" style="282" customWidth="1"/>
    <col min="2" max="2" width="13.140625" style="282" customWidth="1"/>
    <col min="3" max="3" width="12.7109375" style="282" customWidth="1"/>
    <col min="4" max="4" width="10.42578125" style="282" customWidth="1"/>
    <col min="5" max="5" width="10.140625" style="282" customWidth="1"/>
    <col min="6" max="6" width="13.140625" style="283" customWidth="1"/>
    <col min="7" max="7" width="12.42578125" style="283" customWidth="1"/>
    <col min="8" max="8" width="10.5703125" style="283" customWidth="1"/>
    <col min="9" max="9" width="10" style="283" customWidth="1"/>
    <col min="10" max="10" width="11.42578125" style="283" bestFit="1" customWidth="1"/>
    <col min="11" max="16384" width="9.140625" style="283"/>
  </cols>
  <sheetData>
    <row r="1" spans="1:14" x14ac:dyDescent="0.2">
      <c r="A1" s="1" t="s">
        <v>1761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015" t="s">
        <v>1207</v>
      </c>
      <c r="B2" s="1015"/>
      <c r="C2" s="1015"/>
      <c r="D2" s="1015"/>
      <c r="E2" s="1015"/>
      <c r="F2" s="1015"/>
      <c r="G2" s="1015"/>
      <c r="H2" s="1015"/>
      <c r="I2" s="1015"/>
    </row>
    <row r="3" spans="1:14" x14ac:dyDescent="0.2">
      <c r="A3" s="1015" t="s">
        <v>1741</v>
      </c>
      <c r="B3" s="1015"/>
      <c r="C3" s="1015"/>
      <c r="D3" s="1015"/>
      <c r="E3" s="1015"/>
      <c r="F3" s="1015"/>
      <c r="G3" s="1015"/>
      <c r="H3" s="1015"/>
      <c r="I3" s="1015"/>
    </row>
    <row r="4" spans="1:14" ht="12.75" customHeight="1" x14ac:dyDescent="0.2">
      <c r="A4" s="1015"/>
      <c r="B4" s="1015"/>
      <c r="C4" s="1015"/>
      <c r="D4" s="1015"/>
      <c r="E4" s="1015"/>
      <c r="F4" s="1015"/>
      <c r="G4" s="1015"/>
      <c r="H4" s="1015"/>
      <c r="I4" s="1015"/>
    </row>
    <row r="5" spans="1:14" ht="24.75" customHeight="1" thickBot="1" x14ac:dyDescent="0.25"/>
    <row r="6" spans="1:14" x14ac:dyDescent="0.2">
      <c r="A6" s="1009" t="s">
        <v>1356</v>
      </c>
      <c r="B6" s="1011" t="s">
        <v>1431</v>
      </c>
      <c r="C6" s="1008" t="s">
        <v>1340</v>
      </c>
      <c r="D6" s="1008" t="s">
        <v>1340</v>
      </c>
      <c r="E6" s="1012" t="s">
        <v>1340</v>
      </c>
      <c r="F6" s="1007" t="s">
        <v>1432</v>
      </c>
      <c r="G6" s="1008" t="s">
        <v>1340</v>
      </c>
      <c r="H6" s="1008" t="s">
        <v>1340</v>
      </c>
      <c r="I6" s="1012" t="s">
        <v>1340</v>
      </c>
      <c r="J6" s="1003" t="s">
        <v>1571</v>
      </c>
      <c r="K6" s="1004"/>
    </row>
    <row r="7" spans="1:14" ht="25.5" x14ac:dyDescent="0.2">
      <c r="A7" s="1010"/>
      <c r="B7" s="284" t="s">
        <v>1241</v>
      </c>
      <c r="C7" s="285" t="s">
        <v>1339</v>
      </c>
      <c r="D7" s="285" t="s">
        <v>1338</v>
      </c>
      <c r="E7" s="286" t="s">
        <v>1337</v>
      </c>
      <c r="F7" s="417" t="s">
        <v>1241</v>
      </c>
      <c r="G7" s="285" t="s">
        <v>1339</v>
      </c>
      <c r="H7" s="285" t="s">
        <v>1338</v>
      </c>
      <c r="I7" s="286" t="s">
        <v>1337</v>
      </c>
      <c r="J7" s="856" t="s">
        <v>1261</v>
      </c>
      <c r="K7" s="857" t="s">
        <v>1705</v>
      </c>
    </row>
    <row r="8" spans="1:14" ht="13.5" x14ac:dyDescent="0.2">
      <c r="A8" s="287" t="s">
        <v>1336</v>
      </c>
      <c r="B8" s="288">
        <f>SUM(B9:B14)</f>
        <v>9020084</v>
      </c>
      <c r="C8" s="310">
        <f>B8</f>
        <v>9020084</v>
      </c>
      <c r="D8" s="311"/>
      <c r="E8" s="312"/>
      <c r="F8" s="418">
        <f>SUM(F9:F11)+F14</f>
        <v>9510737</v>
      </c>
      <c r="G8" s="310">
        <f>F8</f>
        <v>9510737</v>
      </c>
      <c r="H8" s="311"/>
      <c r="I8" s="312"/>
      <c r="J8" s="418">
        <f>SUM(J9:J11)+J14</f>
        <v>9519915</v>
      </c>
      <c r="K8" s="867">
        <f>J8/F8</f>
        <v>1.0009650145935063</v>
      </c>
    </row>
    <row r="9" spans="1:14" x14ac:dyDescent="0.2">
      <c r="A9" s="204" t="s">
        <v>1355</v>
      </c>
      <c r="B9" s="289">
        <f>'bevétel részletes'!H228</f>
        <v>9020084</v>
      </c>
      <c r="C9" s="194">
        <f>B9</f>
        <v>9020084</v>
      </c>
      <c r="D9" s="291">
        <v>0</v>
      </c>
      <c r="E9" s="294">
        <v>0</v>
      </c>
      <c r="F9" s="420">
        <f>'bevétel részletes'!I228</f>
        <v>9510717</v>
      </c>
      <c r="G9" s="194">
        <f>F9</f>
        <v>9510717</v>
      </c>
      <c r="H9" s="291">
        <v>0</v>
      </c>
      <c r="I9" s="294">
        <v>0</v>
      </c>
      <c r="J9" s="427">
        <v>9519915</v>
      </c>
      <c r="K9" s="865">
        <f>J9/F9</f>
        <v>1.0009671195137022</v>
      </c>
    </row>
    <row r="10" spans="1:14" x14ac:dyDescent="0.2">
      <c r="A10" s="204" t="s">
        <v>1354</v>
      </c>
      <c r="B10" s="289">
        <v>0</v>
      </c>
      <c r="C10" s="291">
        <v>0</v>
      </c>
      <c r="D10" s="291">
        <v>0</v>
      </c>
      <c r="E10" s="294">
        <v>0</v>
      </c>
      <c r="F10" s="420">
        <v>0</v>
      </c>
      <c r="G10" s="194">
        <f t="shared" ref="G10:G14" si="0">F10</f>
        <v>0</v>
      </c>
      <c r="H10" s="291">
        <v>0</v>
      </c>
      <c r="I10" s="294">
        <v>0</v>
      </c>
      <c r="J10" s="427">
        <v>0</v>
      </c>
      <c r="K10" s="865">
        <v>0</v>
      </c>
    </row>
    <row r="11" spans="1:14" x14ac:dyDescent="0.2">
      <c r="A11" s="204" t="s">
        <v>1353</v>
      </c>
      <c r="B11" s="289">
        <v>0</v>
      </c>
      <c r="C11" s="291">
        <v>0</v>
      </c>
      <c r="D11" s="291">
        <v>0</v>
      </c>
      <c r="E11" s="294">
        <v>0</v>
      </c>
      <c r="F11" s="420">
        <f>SUM(F12:F13)</f>
        <v>20</v>
      </c>
      <c r="G11" s="194">
        <f>SUM(G12:G13)</f>
        <v>20</v>
      </c>
      <c r="H11" s="291">
        <v>0</v>
      </c>
      <c r="I11" s="294">
        <v>0</v>
      </c>
      <c r="J11" s="427">
        <v>0</v>
      </c>
      <c r="K11" s="865">
        <f t="shared" ref="K11" si="1">J11/F11</f>
        <v>0</v>
      </c>
    </row>
    <row r="12" spans="1:14" x14ac:dyDescent="0.2">
      <c r="A12" s="206" t="s">
        <v>1352</v>
      </c>
      <c r="B12" s="194"/>
      <c r="C12" s="291">
        <v>0</v>
      </c>
      <c r="D12" s="291">
        <v>0</v>
      </c>
      <c r="E12" s="294">
        <v>0</v>
      </c>
      <c r="F12" s="427"/>
      <c r="G12" s="194">
        <f t="shared" si="0"/>
        <v>0</v>
      </c>
      <c r="H12" s="291">
        <v>0</v>
      </c>
      <c r="I12" s="294">
        <v>0</v>
      </c>
      <c r="J12" s="427"/>
      <c r="K12" s="865">
        <v>0</v>
      </c>
    </row>
    <row r="13" spans="1:14" ht="13.5" x14ac:dyDescent="0.25">
      <c r="A13" s="206" t="s">
        <v>1317</v>
      </c>
      <c r="B13" s="293"/>
      <c r="C13" s="291">
        <v>0</v>
      </c>
      <c r="D13" s="291">
        <v>0</v>
      </c>
      <c r="E13" s="294">
        <v>0</v>
      </c>
      <c r="F13" s="422">
        <f>'bevétel részletes'!I48</f>
        <v>20</v>
      </c>
      <c r="G13" s="194">
        <f t="shared" si="0"/>
        <v>20</v>
      </c>
      <c r="H13" s="291">
        <v>0</v>
      </c>
      <c r="I13" s="294">
        <v>0</v>
      </c>
      <c r="J13" s="427"/>
      <c r="K13" s="865">
        <v>0</v>
      </c>
    </row>
    <row r="14" spans="1:14" x14ac:dyDescent="0.2">
      <c r="A14" s="204" t="s">
        <v>1351</v>
      </c>
      <c r="B14" s="289">
        <v>0</v>
      </c>
      <c r="C14" s="291">
        <v>0</v>
      </c>
      <c r="D14" s="291">
        <v>0</v>
      </c>
      <c r="E14" s="294">
        <v>0</v>
      </c>
      <c r="F14" s="420">
        <v>0</v>
      </c>
      <c r="G14" s="194">
        <f t="shared" si="0"/>
        <v>0</v>
      </c>
      <c r="H14" s="291">
        <v>0</v>
      </c>
      <c r="I14" s="294">
        <v>0</v>
      </c>
      <c r="J14" s="427"/>
      <c r="K14" s="865">
        <v>0</v>
      </c>
    </row>
    <row r="15" spans="1:14" ht="13.5" x14ac:dyDescent="0.25">
      <c r="A15" s="204"/>
      <c r="B15" s="293"/>
      <c r="C15" s="291"/>
      <c r="D15" s="291"/>
      <c r="E15" s="294"/>
      <c r="F15" s="422"/>
      <c r="G15" s="291"/>
      <c r="H15" s="291"/>
      <c r="I15" s="294"/>
      <c r="J15" s="427"/>
      <c r="K15" s="865"/>
    </row>
    <row r="16" spans="1:14" ht="13.5" thickBot="1" x14ac:dyDescent="0.25">
      <c r="A16" s="205"/>
      <c r="B16" s="295"/>
      <c r="C16" s="296"/>
      <c r="D16" s="296"/>
      <c r="E16" s="297"/>
      <c r="F16" s="423"/>
      <c r="G16" s="296"/>
      <c r="H16" s="296"/>
      <c r="I16" s="297"/>
      <c r="J16" s="423"/>
      <c r="K16" s="991"/>
    </row>
    <row r="17" spans="1:11" ht="14.25" thickTop="1" x14ac:dyDescent="0.2">
      <c r="A17" s="298" t="s">
        <v>1328</v>
      </c>
      <c r="B17" s="299">
        <f>SUM(B18:B20)</f>
        <v>0</v>
      </c>
      <c r="C17" s="313"/>
      <c r="D17" s="313"/>
      <c r="E17" s="314"/>
      <c r="F17" s="424">
        <f>SUM(F18:F20)</f>
        <v>0</v>
      </c>
      <c r="G17" s="313"/>
      <c r="H17" s="313"/>
      <c r="I17" s="314"/>
      <c r="J17" s="424">
        <f t="shared" ref="J17" si="2">SUM(J18:J21)</f>
        <v>0</v>
      </c>
      <c r="K17" s="989">
        <v>0</v>
      </c>
    </row>
    <row r="18" spans="1:11" ht="13.5" x14ac:dyDescent="0.25">
      <c r="A18" s="204" t="s">
        <v>1350</v>
      </c>
      <c r="B18" s="293">
        <v>0</v>
      </c>
      <c r="C18" s="291">
        <v>0</v>
      </c>
      <c r="D18" s="291">
        <v>0</v>
      </c>
      <c r="E18" s="294">
        <v>0</v>
      </c>
      <c r="F18" s="422">
        <v>0</v>
      </c>
      <c r="G18" s="291">
        <v>0</v>
      </c>
      <c r="H18" s="291">
        <v>0</v>
      </c>
      <c r="I18" s="294">
        <v>0</v>
      </c>
      <c r="J18" s="427">
        <v>0</v>
      </c>
      <c r="K18" s="865">
        <v>0</v>
      </c>
    </row>
    <row r="19" spans="1:11" ht="13.5" x14ac:dyDescent="0.25">
      <c r="A19" s="204" t="s">
        <v>1349</v>
      </c>
      <c r="B19" s="293">
        <v>0</v>
      </c>
      <c r="C19" s="291">
        <v>0</v>
      </c>
      <c r="D19" s="291">
        <v>0</v>
      </c>
      <c r="E19" s="294">
        <v>0</v>
      </c>
      <c r="F19" s="422">
        <v>0</v>
      </c>
      <c r="G19" s="291">
        <v>0</v>
      </c>
      <c r="H19" s="291">
        <v>0</v>
      </c>
      <c r="I19" s="294">
        <v>0</v>
      </c>
      <c r="J19" s="427">
        <v>0</v>
      </c>
      <c r="K19" s="865">
        <v>0</v>
      </c>
    </row>
    <row r="20" spans="1:11" x14ac:dyDescent="0.2">
      <c r="A20" s="204" t="s">
        <v>1348</v>
      </c>
      <c r="B20" s="194">
        <v>0</v>
      </c>
      <c r="C20" s="291">
        <v>0</v>
      </c>
      <c r="D20" s="291">
        <v>0</v>
      </c>
      <c r="E20" s="294">
        <v>0</v>
      </c>
      <c r="F20" s="427">
        <v>0</v>
      </c>
      <c r="G20" s="291">
        <v>0</v>
      </c>
      <c r="H20" s="291">
        <v>0</v>
      </c>
      <c r="I20" s="294">
        <v>0</v>
      </c>
      <c r="J20" s="427">
        <v>0</v>
      </c>
      <c r="K20" s="865">
        <v>0</v>
      </c>
    </row>
    <row r="21" spans="1:11" ht="13.5" x14ac:dyDescent="0.25">
      <c r="A21" s="204"/>
      <c r="B21" s="293"/>
      <c r="C21" s="291"/>
      <c r="D21" s="291"/>
      <c r="E21" s="294"/>
      <c r="F21" s="422"/>
      <c r="G21" s="291"/>
      <c r="H21" s="291"/>
      <c r="I21" s="294"/>
      <c r="J21" s="427"/>
      <c r="K21" s="865">
        <v>0</v>
      </c>
    </row>
    <row r="22" spans="1:11" ht="14.25" thickBot="1" x14ac:dyDescent="0.3">
      <c r="A22" s="437" t="s">
        <v>1347</v>
      </c>
      <c r="B22" s="438">
        <f>B8+B17</f>
        <v>9020084</v>
      </c>
      <c r="C22" s="438">
        <f>C8+C17</f>
        <v>9020084</v>
      </c>
      <c r="D22" s="445"/>
      <c r="E22" s="446"/>
      <c r="F22" s="439">
        <f>F8+F17</f>
        <v>9510737</v>
      </c>
      <c r="G22" s="438">
        <f>G8+G17</f>
        <v>9510737</v>
      </c>
      <c r="H22" s="445"/>
      <c r="I22" s="446"/>
      <c r="J22" s="439">
        <f t="shared" ref="J22" si="3">J8+J17</f>
        <v>9519915</v>
      </c>
      <c r="K22" s="993">
        <f t="shared" ref="K22:K24" si="4">J22/F22</f>
        <v>1.0009650145935063</v>
      </c>
    </row>
    <row r="23" spans="1:11" x14ac:dyDescent="0.2">
      <c r="A23" s="203" t="s">
        <v>1346</v>
      </c>
      <c r="B23" s="301">
        <f>SUM(B24:B27)</f>
        <v>283381099</v>
      </c>
      <c r="C23" s="301">
        <f>SUM(C24:C27)</f>
        <v>283381099</v>
      </c>
      <c r="D23" s="301">
        <f t="shared" ref="D23:E23" si="5">SUM(D24:D27)</f>
        <v>0</v>
      </c>
      <c r="E23" s="435">
        <f t="shared" si="5"/>
        <v>0</v>
      </c>
      <c r="F23" s="434">
        <f>SUM(F24:F27)</f>
        <v>283564759</v>
      </c>
      <c r="G23" s="301">
        <f>SUM(G24:G27)</f>
        <v>283564759</v>
      </c>
      <c r="H23" s="301">
        <f t="shared" ref="H23:I23" si="6">SUM(H24:H27)</f>
        <v>0</v>
      </c>
      <c r="I23" s="435">
        <f t="shared" si="6"/>
        <v>0</v>
      </c>
      <c r="J23" s="434">
        <f t="shared" ref="J23" si="7">SUM(J24:J27)</f>
        <v>283564759</v>
      </c>
      <c r="K23" s="992">
        <f t="shared" si="4"/>
        <v>1</v>
      </c>
    </row>
    <row r="24" spans="1:11" x14ac:dyDescent="0.2">
      <c r="A24" s="202" t="s">
        <v>1345</v>
      </c>
      <c r="B24" s="302">
        <f>'bevétel részletes'!H310</f>
        <v>0</v>
      </c>
      <c r="C24" s="194">
        <f t="shared" ref="C24:C25" si="8">B24</f>
        <v>0</v>
      </c>
      <c r="D24" s="291">
        <v>0</v>
      </c>
      <c r="E24" s="294">
        <v>0</v>
      </c>
      <c r="F24" s="433">
        <f>'bevétel részletes'!I310</f>
        <v>7200034</v>
      </c>
      <c r="G24" s="194">
        <f t="shared" ref="G24:G25" si="9">F24</f>
        <v>7200034</v>
      </c>
      <c r="H24" s="291">
        <v>0</v>
      </c>
      <c r="I24" s="294">
        <v>0</v>
      </c>
      <c r="J24" s="427">
        <v>7200034</v>
      </c>
      <c r="K24" s="865">
        <f t="shared" si="4"/>
        <v>1</v>
      </c>
    </row>
    <row r="25" spans="1:11" x14ac:dyDescent="0.2">
      <c r="A25" s="202" t="s">
        <v>1344</v>
      </c>
      <c r="B25" s="194">
        <v>0</v>
      </c>
      <c r="C25" s="194">
        <f t="shared" si="8"/>
        <v>0</v>
      </c>
      <c r="D25" s="291">
        <v>0</v>
      </c>
      <c r="E25" s="294">
        <v>0</v>
      </c>
      <c r="F25" s="427">
        <v>0</v>
      </c>
      <c r="G25" s="194">
        <f t="shared" si="9"/>
        <v>0</v>
      </c>
      <c r="H25" s="291">
        <v>0</v>
      </c>
      <c r="I25" s="294">
        <v>0</v>
      </c>
      <c r="J25" s="427">
        <v>0</v>
      </c>
      <c r="K25" s="865">
        <v>0</v>
      </c>
    </row>
    <row r="26" spans="1:11" x14ac:dyDescent="0.2">
      <c r="A26" s="202" t="s">
        <v>1343</v>
      </c>
      <c r="B26" s="194">
        <f>'bevétel részletes'!H314</f>
        <v>283381099</v>
      </c>
      <c r="C26" s="194">
        <f>B26</f>
        <v>283381099</v>
      </c>
      <c r="D26" s="291">
        <v>0</v>
      </c>
      <c r="E26" s="294">
        <v>0</v>
      </c>
      <c r="F26" s="427">
        <f>'bevétel részletes'!I314</f>
        <v>276364725</v>
      </c>
      <c r="G26" s="194">
        <f>F26</f>
        <v>276364725</v>
      </c>
      <c r="H26" s="291">
        <v>0</v>
      </c>
      <c r="I26" s="294">
        <v>0</v>
      </c>
      <c r="J26" s="427">
        <v>276364725</v>
      </c>
      <c r="K26" s="865">
        <v>0</v>
      </c>
    </row>
    <row r="27" spans="1:11" x14ac:dyDescent="0.2">
      <c r="A27" s="202" t="s">
        <v>1342</v>
      </c>
      <c r="B27" s="194">
        <v>0</v>
      </c>
      <c r="C27" s="291">
        <v>0</v>
      </c>
      <c r="D27" s="291">
        <v>0</v>
      </c>
      <c r="E27" s="294">
        <v>0</v>
      </c>
      <c r="F27" s="427">
        <v>0</v>
      </c>
      <c r="G27" s="291">
        <v>0</v>
      </c>
      <c r="H27" s="291">
        <v>0</v>
      </c>
      <c r="I27" s="294">
        <v>0</v>
      </c>
      <c r="J27" s="427">
        <v>0</v>
      </c>
      <c r="K27" s="865">
        <v>0</v>
      </c>
    </row>
    <row r="28" spans="1:11" ht="13.5" thickBot="1" x14ac:dyDescent="0.25">
      <c r="A28" s="201" t="s">
        <v>1318</v>
      </c>
      <c r="B28" s="303">
        <f>B22+B23</f>
        <v>292401183</v>
      </c>
      <c r="C28" s="303">
        <f>C22+C23</f>
        <v>292401183</v>
      </c>
      <c r="D28" s="303">
        <f t="shared" ref="D28:E28" si="10">D22+D23</f>
        <v>0</v>
      </c>
      <c r="E28" s="430">
        <f t="shared" si="10"/>
        <v>0</v>
      </c>
      <c r="F28" s="429">
        <f>F22+F23</f>
        <v>293075496</v>
      </c>
      <c r="G28" s="303">
        <f>G22+G23</f>
        <v>293075496</v>
      </c>
      <c r="H28" s="303">
        <f t="shared" ref="H28:I28" si="11">H22+H23</f>
        <v>0</v>
      </c>
      <c r="I28" s="430">
        <f t="shared" si="11"/>
        <v>0</v>
      </c>
      <c r="J28" s="429">
        <f>J22+J23</f>
        <v>293084674</v>
      </c>
      <c r="K28" s="866">
        <f t="shared" ref="K28" si="12">J28/F28</f>
        <v>1.0000313161629861</v>
      </c>
    </row>
    <row r="29" spans="1:11" x14ac:dyDescent="0.2">
      <c r="A29" s="458"/>
      <c r="B29" s="455"/>
      <c r="C29" s="457"/>
      <c r="D29" s="457"/>
      <c r="E29" s="457"/>
      <c r="F29" s="455"/>
      <c r="G29" s="457"/>
      <c r="H29" s="457"/>
      <c r="I29" s="457"/>
    </row>
    <row r="30" spans="1:11" ht="14.25" thickBot="1" x14ac:dyDescent="0.3">
      <c r="A30" s="456"/>
      <c r="B30" s="304"/>
      <c r="F30" s="304"/>
      <c r="G30" s="282"/>
      <c r="H30" s="282"/>
      <c r="I30" s="282"/>
    </row>
    <row r="31" spans="1:11" x14ac:dyDescent="0.2">
      <c r="A31" s="1013" t="s">
        <v>1341</v>
      </c>
      <c r="B31" s="1011" t="str">
        <f>B6</f>
        <v>2018. évi eredeti előirányzat</v>
      </c>
      <c r="C31" s="1008" t="s">
        <v>1340</v>
      </c>
      <c r="D31" s="1008" t="s">
        <v>1340</v>
      </c>
      <c r="E31" s="1012" t="s">
        <v>1340</v>
      </c>
      <c r="F31" s="1007" t="str">
        <f>F6</f>
        <v>2018. évi módosított előirányzat</v>
      </c>
      <c r="G31" s="1008" t="s">
        <v>1340</v>
      </c>
      <c r="H31" s="1008" t="s">
        <v>1340</v>
      </c>
      <c r="I31" s="1012" t="s">
        <v>1340</v>
      </c>
      <c r="J31" s="1003" t="s">
        <v>1571</v>
      </c>
      <c r="K31" s="1004"/>
    </row>
    <row r="32" spans="1:11" ht="25.5" x14ac:dyDescent="0.2">
      <c r="A32" s="1014"/>
      <c r="B32" s="306" t="str">
        <f>B7</f>
        <v>Összesen</v>
      </c>
      <c r="C32" s="285" t="s">
        <v>1339</v>
      </c>
      <c r="D32" s="285" t="s">
        <v>1338</v>
      </c>
      <c r="E32" s="286" t="s">
        <v>1337</v>
      </c>
      <c r="F32" s="431" t="str">
        <f>F7</f>
        <v>Összesen</v>
      </c>
      <c r="G32" s="285" t="s">
        <v>1339</v>
      </c>
      <c r="H32" s="285" t="s">
        <v>1338</v>
      </c>
      <c r="I32" s="286" t="s">
        <v>1337</v>
      </c>
      <c r="J32" s="856" t="s">
        <v>1261</v>
      </c>
      <c r="K32" s="857" t="s">
        <v>1705</v>
      </c>
    </row>
    <row r="33" spans="1:11" ht="13.5" x14ac:dyDescent="0.2">
      <c r="A33" s="307" t="s">
        <v>1336</v>
      </c>
      <c r="B33" s="288">
        <f>SUM(B34:B38)</f>
        <v>288901183</v>
      </c>
      <c r="C33" s="288">
        <f t="shared" ref="C33:E33" si="13">SUM(C34:C38)</f>
        <v>288901183</v>
      </c>
      <c r="D33" s="288">
        <f t="shared" si="13"/>
        <v>0</v>
      </c>
      <c r="E33" s="419">
        <f t="shared" si="13"/>
        <v>0</v>
      </c>
      <c r="F33" s="418">
        <f>SUM(F34:F38)</f>
        <v>291458096</v>
      </c>
      <c r="G33" s="288">
        <f t="shared" ref="G33:I33" si="14">SUM(G34:G38)</f>
        <v>291458096</v>
      </c>
      <c r="H33" s="288">
        <f t="shared" si="14"/>
        <v>0</v>
      </c>
      <c r="I33" s="419">
        <f t="shared" si="14"/>
        <v>0</v>
      </c>
      <c r="J33" s="418">
        <f t="shared" ref="J33" si="15">SUM(J34:J38)</f>
        <v>289369042</v>
      </c>
      <c r="K33" s="867">
        <f>J33/F33</f>
        <v>0.99283240359876634</v>
      </c>
    </row>
    <row r="34" spans="1:11" x14ac:dyDescent="0.2">
      <c r="A34" s="198" t="s">
        <v>1335</v>
      </c>
      <c r="B34" s="289">
        <f>'kiadás részletes'!H22</f>
        <v>194679947</v>
      </c>
      <c r="C34" s="194">
        <f>B34</f>
        <v>194679947</v>
      </c>
      <c r="D34" s="291">
        <v>0</v>
      </c>
      <c r="E34" s="294">
        <v>0</v>
      </c>
      <c r="F34" s="420">
        <f>'kiadás részletes'!I22</f>
        <v>197698583</v>
      </c>
      <c r="G34" s="194">
        <f>F34</f>
        <v>197698583</v>
      </c>
      <c r="H34" s="291">
        <v>0</v>
      </c>
      <c r="I34" s="294">
        <v>0</v>
      </c>
      <c r="J34" s="427">
        <v>196996186</v>
      </c>
      <c r="K34" s="865">
        <f>J34/F34</f>
        <v>0.99644713184413669</v>
      </c>
    </row>
    <row r="35" spans="1:11" x14ac:dyDescent="0.2">
      <c r="A35" s="198" t="s">
        <v>1334</v>
      </c>
      <c r="B35" s="289">
        <f>'kiadás részletes'!H24</f>
        <v>43629550</v>
      </c>
      <c r="C35" s="194">
        <f t="shared" ref="C35:C36" si="16">B35</f>
        <v>43629550</v>
      </c>
      <c r="D35" s="291">
        <v>0</v>
      </c>
      <c r="E35" s="294">
        <v>0</v>
      </c>
      <c r="F35" s="420">
        <f>'kiadás részletes'!I24</f>
        <v>43085227</v>
      </c>
      <c r="G35" s="194">
        <f t="shared" ref="G35:G36" si="17">F35</f>
        <v>43085227</v>
      </c>
      <c r="H35" s="291">
        <v>0</v>
      </c>
      <c r="I35" s="294">
        <v>0</v>
      </c>
      <c r="J35" s="427">
        <v>42375085</v>
      </c>
      <c r="K35" s="865">
        <f t="shared" ref="K35:K54" si="18">J35/F35</f>
        <v>0.98351773799404607</v>
      </c>
    </row>
    <row r="36" spans="1:11" x14ac:dyDescent="0.2">
      <c r="A36" s="198" t="s">
        <v>1333</v>
      </c>
      <c r="B36" s="289">
        <f>'kiadás részletes'!H64</f>
        <v>50591686</v>
      </c>
      <c r="C36" s="194">
        <f t="shared" si="16"/>
        <v>50591686</v>
      </c>
      <c r="D36" s="291">
        <v>0</v>
      </c>
      <c r="E36" s="294">
        <v>0</v>
      </c>
      <c r="F36" s="420">
        <f>'kiadás részletes'!I64</f>
        <v>50674286</v>
      </c>
      <c r="G36" s="194">
        <f t="shared" si="17"/>
        <v>50674286</v>
      </c>
      <c r="H36" s="291">
        <v>0</v>
      </c>
      <c r="I36" s="294">
        <v>0</v>
      </c>
      <c r="J36" s="427">
        <v>49997771</v>
      </c>
      <c r="K36" s="865">
        <f t="shared" si="18"/>
        <v>0.98664973789665233</v>
      </c>
    </row>
    <row r="37" spans="1:11" x14ac:dyDescent="0.2">
      <c r="A37" s="198" t="s">
        <v>1332</v>
      </c>
      <c r="B37" s="289">
        <v>0</v>
      </c>
      <c r="C37" s="291">
        <v>0</v>
      </c>
      <c r="D37" s="291">
        <v>0</v>
      </c>
      <c r="E37" s="294">
        <v>0</v>
      </c>
      <c r="F37" s="420">
        <v>0</v>
      </c>
      <c r="G37" s="291">
        <v>0</v>
      </c>
      <c r="H37" s="291">
        <v>0</v>
      </c>
      <c r="I37" s="294">
        <v>0</v>
      </c>
      <c r="J37" s="427">
        <v>0</v>
      </c>
      <c r="K37" s="865">
        <v>0</v>
      </c>
    </row>
    <row r="38" spans="1:11" x14ac:dyDescent="0.2">
      <c r="A38" s="198" t="s">
        <v>1331</v>
      </c>
      <c r="B38" s="289">
        <v>0</v>
      </c>
      <c r="C38" s="291">
        <v>0</v>
      </c>
      <c r="D38" s="291">
        <v>0</v>
      </c>
      <c r="E38" s="294">
        <v>0</v>
      </c>
      <c r="F38" s="420">
        <v>0</v>
      </c>
      <c r="G38" s="291">
        <v>0</v>
      </c>
      <c r="H38" s="291">
        <v>0</v>
      </c>
      <c r="I38" s="294">
        <v>0</v>
      </c>
      <c r="J38" s="427">
        <v>0</v>
      </c>
      <c r="K38" s="865">
        <v>0</v>
      </c>
    </row>
    <row r="39" spans="1:11" x14ac:dyDescent="0.2">
      <c r="A39" s="200" t="s">
        <v>1330</v>
      </c>
      <c r="B39" s="194"/>
      <c r="C39" s="291">
        <v>0</v>
      </c>
      <c r="D39" s="291">
        <v>0</v>
      </c>
      <c r="E39" s="294">
        <v>0</v>
      </c>
      <c r="F39" s="427"/>
      <c r="G39" s="291">
        <v>0</v>
      </c>
      <c r="H39" s="291">
        <v>0</v>
      </c>
      <c r="I39" s="294">
        <v>0</v>
      </c>
      <c r="J39" s="427">
        <v>0</v>
      </c>
      <c r="K39" s="865">
        <v>0</v>
      </c>
    </row>
    <row r="40" spans="1:11" x14ac:dyDescent="0.2">
      <c r="A40" s="196" t="s">
        <v>1316</v>
      </c>
      <c r="B40" s="194">
        <v>0</v>
      </c>
      <c r="C40" s="291">
        <v>0</v>
      </c>
      <c r="D40" s="291">
        <v>0</v>
      </c>
      <c r="E40" s="294">
        <v>0</v>
      </c>
      <c r="F40" s="427">
        <v>0</v>
      </c>
      <c r="G40" s="291">
        <v>0</v>
      </c>
      <c r="H40" s="291">
        <v>0</v>
      </c>
      <c r="I40" s="294">
        <v>0</v>
      </c>
      <c r="J40" s="427">
        <v>0</v>
      </c>
      <c r="K40" s="865">
        <v>0</v>
      </c>
    </row>
    <row r="41" spans="1:11" x14ac:dyDescent="0.2">
      <c r="A41" s="196" t="s">
        <v>1368</v>
      </c>
      <c r="B41" s="194">
        <v>0</v>
      </c>
      <c r="C41" s="291">
        <v>0</v>
      </c>
      <c r="D41" s="291">
        <v>0</v>
      </c>
      <c r="E41" s="294">
        <v>0</v>
      </c>
      <c r="F41" s="427">
        <v>0</v>
      </c>
      <c r="G41" s="291">
        <v>0</v>
      </c>
      <c r="H41" s="291">
        <v>0</v>
      </c>
      <c r="I41" s="294">
        <v>0</v>
      </c>
      <c r="J41" s="427">
        <v>0</v>
      </c>
      <c r="K41" s="865">
        <v>0</v>
      </c>
    </row>
    <row r="42" spans="1:11" ht="13.5" thickBot="1" x14ac:dyDescent="0.25">
      <c r="A42" s="199"/>
      <c r="B42" s="295"/>
      <c r="C42" s="296"/>
      <c r="D42" s="296"/>
      <c r="E42" s="297"/>
      <c r="F42" s="423"/>
      <c r="G42" s="296"/>
      <c r="H42" s="296"/>
      <c r="I42" s="297"/>
      <c r="J42" s="423"/>
      <c r="K42" s="991"/>
    </row>
    <row r="43" spans="1:11" ht="14.25" thickTop="1" x14ac:dyDescent="0.2">
      <c r="A43" s="308" t="s">
        <v>1328</v>
      </c>
      <c r="B43" s="299">
        <f>SUM(B44:B47)</f>
        <v>3500000</v>
      </c>
      <c r="C43" s="299">
        <f t="shared" ref="C43:E43" si="19">SUM(C44:C47)</f>
        <v>3500000</v>
      </c>
      <c r="D43" s="299">
        <f t="shared" si="19"/>
        <v>0</v>
      </c>
      <c r="E43" s="425">
        <f t="shared" si="19"/>
        <v>0</v>
      </c>
      <c r="F43" s="424">
        <f>SUM(F44:F47)</f>
        <v>1617400</v>
      </c>
      <c r="G43" s="299">
        <f t="shared" ref="G43:I43" si="20">SUM(G44:G47)</f>
        <v>1617400</v>
      </c>
      <c r="H43" s="299">
        <f t="shared" si="20"/>
        <v>0</v>
      </c>
      <c r="I43" s="425">
        <f t="shared" si="20"/>
        <v>0</v>
      </c>
      <c r="J43" s="424">
        <f t="shared" ref="J43" si="21">SUM(J44:J47)</f>
        <v>1179202</v>
      </c>
      <c r="K43" s="989">
        <f t="shared" si="18"/>
        <v>0.72907258563126009</v>
      </c>
    </row>
    <row r="44" spans="1:11" x14ac:dyDescent="0.2">
      <c r="A44" s="198" t="s">
        <v>1327</v>
      </c>
      <c r="B44" s="289">
        <v>0</v>
      </c>
      <c r="C44" s="291">
        <v>0</v>
      </c>
      <c r="D44" s="291">
        <v>0</v>
      </c>
      <c r="E44" s="294">
        <v>0</v>
      </c>
      <c r="F44" s="420">
        <v>0</v>
      </c>
      <c r="G44" s="291">
        <v>0</v>
      </c>
      <c r="H44" s="291">
        <v>0</v>
      </c>
      <c r="I44" s="294">
        <v>0</v>
      </c>
      <c r="J44" s="427">
        <v>0</v>
      </c>
      <c r="K44" s="865">
        <v>0</v>
      </c>
    </row>
    <row r="45" spans="1:11" x14ac:dyDescent="0.2">
      <c r="A45" s="198" t="s">
        <v>1326</v>
      </c>
      <c r="B45" s="289">
        <f>'kiadás részletes'!H225</f>
        <v>3500000</v>
      </c>
      <c r="C45" s="194">
        <f>B45</f>
        <v>3500000</v>
      </c>
      <c r="D45" s="291">
        <v>0</v>
      </c>
      <c r="E45" s="294">
        <v>0</v>
      </c>
      <c r="F45" s="420">
        <f>'kiadás részletes'!I225</f>
        <v>1617400</v>
      </c>
      <c r="G45" s="194">
        <f>F45</f>
        <v>1617400</v>
      </c>
      <c r="H45" s="291">
        <v>0</v>
      </c>
      <c r="I45" s="294">
        <v>0</v>
      </c>
      <c r="J45" s="427">
        <v>1179202</v>
      </c>
      <c r="K45" s="865">
        <f t="shared" si="18"/>
        <v>0.72907258563126009</v>
      </c>
    </row>
    <row r="46" spans="1:11" x14ac:dyDescent="0.2">
      <c r="A46" s="198" t="s">
        <v>1325</v>
      </c>
      <c r="B46" s="289">
        <v>0</v>
      </c>
      <c r="C46" s="291">
        <v>0</v>
      </c>
      <c r="D46" s="291">
        <v>0</v>
      </c>
      <c r="E46" s="294">
        <v>0</v>
      </c>
      <c r="F46" s="420">
        <v>0</v>
      </c>
      <c r="G46" s="291">
        <v>0</v>
      </c>
      <c r="H46" s="291">
        <v>0</v>
      </c>
      <c r="I46" s="294">
        <v>0</v>
      </c>
      <c r="J46" s="427">
        <v>0</v>
      </c>
      <c r="K46" s="865">
        <v>0</v>
      </c>
    </row>
    <row r="47" spans="1:11" x14ac:dyDescent="0.2">
      <c r="A47" s="198" t="s">
        <v>1324</v>
      </c>
      <c r="B47" s="289">
        <v>0</v>
      </c>
      <c r="C47" s="291">
        <v>0</v>
      </c>
      <c r="D47" s="291">
        <v>0</v>
      </c>
      <c r="E47" s="294">
        <v>0</v>
      </c>
      <c r="F47" s="420">
        <v>0</v>
      </c>
      <c r="G47" s="291">
        <v>0</v>
      </c>
      <c r="H47" s="291">
        <v>0</v>
      </c>
      <c r="I47" s="294">
        <v>0</v>
      </c>
      <c r="J47" s="427">
        <v>0</v>
      </c>
      <c r="K47" s="865">
        <v>0</v>
      </c>
    </row>
    <row r="48" spans="1:11" x14ac:dyDescent="0.2">
      <c r="A48" s="195"/>
      <c r="B48" s="194"/>
      <c r="C48" s="291"/>
      <c r="D48" s="291"/>
      <c r="E48" s="294"/>
      <c r="F48" s="427"/>
      <c r="G48" s="291"/>
      <c r="H48" s="291"/>
      <c r="I48" s="294"/>
      <c r="J48" s="427"/>
      <c r="K48" s="865"/>
    </row>
    <row r="49" spans="1:11" ht="14.25" thickBot="1" x14ac:dyDescent="0.3">
      <c r="A49" s="441" t="s">
        <v>1323</v>
      </c>
      <c r="B49" s="442">
        <f t="shared" ref="B49:J49" si="22">B33+B43</f>
        <v>292401183</v>
      </c>
      <c r="C49" s="442">
        <f t="shared" si="22"/>
        <v>292401183</v>
      </c>
      <c r="D49" s="442">
        <f t="shared" si="22"/>
        <v>0</v>
      </c>
      <c r="E49" s="444">
        <f t="shared" si="22"/>
        <v>0</v>
      </c>
      <c r="F49" s="443">
        <f t="shared" si="22"/>
        <v>293075496</v>
      </c>
      <c r="G49" s="442">
        <f t="shared" si="22"/>
        <v>293075496</v>
      </c>
      <c r="H49" s="442">
        <f t="shared" si="22"/>
        <v>0</v>
      </c>
      <c r="I49" s="444">
        <f t="shared" si="22"/>
        <v>0</v>
      </c>
      <c r="J49" s="439">
        <f t="shared" si="22"/>
        <v>290548244</v>
      </c>
      <c r="K49" s="993">
        <f t="shared" si="18"/>
        <v>0.99137678845726496</v>
      </c>
    </row>
    <row r="50" spans="1:11" ht="13.5" x14ac:dyDescent="0.25">
      <c r="A50" s="197" t="s">
        <v>1322</v>
      </c>
      <c r="B50" s="309">
        <f>SUM(B51:B53)</f>
        <v>0</v>
      </c>
      <c r="C50" s="309">
        <f t="shared" ref="C50:E50" si="23">SUM(C51:C53)</f>
        <v>0</v>
      </c>
      <c r="D50" s="309">
        <f t="shared" si="23"/>
        <v>0</v>
      </c>
      <c r="E50" s="432">
        <f t="shared" si="23"/>
        <v>0</v>
      </c>
      <c r="F50" s="436">
        <f>SUM(F51:F53)</f>
        <v>0</v>
      </c>
      <c r="G50" s="309">
        <f t="shared" ref="G50:I50" si="24">SUM(G51:G53)</f>
        <v>0</v>
      </c>
      <c r="H50" s="309">
        <f t="shared" si="24"/>
        <v>0</v>
      </c>
      <c r="I50" s="432">
        <f t="shared" si="24"/>
        <v>0</v>
      </c>
      <c r="J50" s="436">
        <f t="shared" ref="J50" si="25">SUM(J51:J53)</f>
        <v>0</v>
      </c>
      <c r="K50" s="992">
        <v>0</v>
      </c>
    </row>
    <row r="51" spans="1:11" x14ac:dyDescent="0.2">
      <c r="A51" s="196" t="s">
        <v>1321</v>
      </c>
      <c r="B51" s="194">
        <v>0</v>
      </c>
      <c r="C51" s="291">
        <v>0</v>
      </c>
      <c r="D51" s="291">
        <v>0</v>
      </c>
      <c r="E51" s="294">
        <v>0</v>
      </c>
      <c r="F51" s="427">
        <v>0</v>
      </c>
      <c r="G51" s="291">
        <v>0</v>
      </c>
      <c r="H51" s="291">
        <v>0</v>
      </c>
      <c r="I51" s="294">
        <v>0</v>
      </c>
      <c r="J51" s="427">
        <v>0</v>
      </c>
      <c r="K51" s="865">
        <v>0</v>
      </c>
    </row>
    <row r="52" spans="1:11" x14ac:dyDescent="0.2">
      <c r="A52" s="195" t="s">
        <v>1320</v>
      </c>
      <c r="B52" s="194">
        <v>0</v>
      </c>
      <c r="C52" s="291">
        <v>0</v>
      </c>
      <c r="D52" s="291">
        <v>0</v>
      </c>
      <c r="E52" s="294">
        <v>0</v>
      </c>
      <c r="F52" s="427">
        <v>0</v>
      </c>
      <c r="G52" s="291">
        <v>0</v>
      </c>
      <c r="H52" s="291">
        <v>0</v>
      </c>
      <c r="I52" s="294">
        <v>0</v>
      </c>
      <c r="J52" s="427">
        <v>0</v>
      </c>
      <c r="K52" s="865">
        <v>0</v>
      </c>
    </row>
    <row r="53" spans="1:11" x14ac:dyDescent="0.2">
      <c r="A53" s="195" t="s">
        <v>1319</v>
      </c>
      <c r="B53" s="194">
        <v>0</v>
      </c>
      <c r="C53" s="291">
        <v>0</v>
      </c>
      <c r="D53" s="291">
        <v>0</v>
      </c>
      <c r="E53" s="294">
        <v>0</v>
      </c>
      <c r="F53" s="427">
        <v>0</v>
      </c>
      <c r="G53" s="291">
        <v>0</v>
      </c>
      <c r="H53" s="291">
        <v>0</v>
      </c>
      <c r="I53" s="294">
        <v>0</v>
      </c>
      <c r="J53" s="427">
        <v>0</v>
      </c>
      <c r="K53" s="865">
        <v>0</v>
      </c>
    </row>
    <row r="54" spans="1:11" ht="13.5" thickBot="1" x14ac:dyDescent="0.25">
      <c r="A54" s="193" t="s">
        <v>1318</v>
      </c>
      <c r="B54" s="303">
        <f>B49+B50</f>
        <v>292401183</v>
      </c>
      <c r="C54" s="303">
        <f t="shared" ref="C54:E54" si="26">C49+C50</f>
        <v>292401183</v>
      </c>
      <c r="D54" s="303">
        <f t="shared" si="26"/>
        <v>0</v>
      </c>
      <c r="E54" s="430">
        <f t="shared" si="26"/>
        <v>0</v>
      </c>
      <c r="F54" s="429">
        <f>F49+F50</f>
        <v>293075496</v>
      </c>
      <c r="G54" s="303">
        <f t="shared" ref="G54:J54" si="27">G49+G50</f>
        <v>293075496</v>
      </c>
      <c r="H54" s="303">
        <f t="shared" si="27"/>
        <v>0</v>
      </c>
      <c r="I54" s="430">
        <f t="shared" si="27"/>
        <v>0</v>
      </c>
      <c r="J54" s="429">
        <f t="shared" si="27"/>
        <v>290548244</v>
      </c>
      <c r="K54" s="873">
        <f t="shared" si="18"/>
        <v>0.99137678845726496</v>
      </c>
    </row>
    <row r="55" spans="1:11" x14ac:dyDescent="0.2">
      <c r="A55" s="283"/>
      <c r="F55" s="282"/>
      <c r="G55" s="282"/>
      <c r="H55" s="282"/>
      <c r="I55" s="282"/>
    </row>
    <row r="56" spans="1:11" x14ac:dyDescent="0.2">
      <c r="B56" s="304"/>
      <c r="F56" s="304"/>
      <c r="G56" s="282"/>
      <c r="H56" s="282"/>
      <c r="I56" s="282"/>
      <c r="J56" s="304"/>
    </row>
    <row r="73" spans="2:2" x14ac:dyDescent="0.2">
      <c r="B73" s="304"/>
    </row>
    <row r="74" spans="2:2" x14ac:dyDescent="0.2">
      <c r="B74" s="304">
        <f>B51-B25</f>
        <v>0</v>
      </c>
    </row>
  </sheetData>
  <mergeCells count="12">
    <mergeCell ref="J31:K31"/>
    <mergeCell ref="A1:N1"/>
    <mergeCell ref="A2:I2"/>
    <mergeCell ref="A3:I3"/>
    <mergeCell ref="A4:I4"/>
    <mergeCell ref="F6:I6"/>
    <mergeCell ref="J6:K6"/>
    <mergeCell ref="F31:I31"/>
    <mergeCell ref="A6:A7"/>
    <mergeCell ref="B6:E6"/>
    <mergeCell ref="A31:A32"/>
    <mergeCell ref="B31:E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75"/>
  <sheetViews>
    <sheetView view="pageBreakPreview" zoomScaleSheetLayoutView="100" workbookViewId="0"/>
  </sheetViews>
  <sheetFormatPr defaultRowHeight="12.75" x14ac:dyDescent="0.2"/>
  <cols>
    <col min="1" max="1" width="60.42578125" style="282" customWidth="1"/>
    <col min="2" max="2" width="12.140625" style="282" customWidth="1"/>
    <col min="3" max="3" width="10.7109375" style="282" customWidth="1"/>
    <col min="4" max="4" width="10.140625" style="282" customWidth="1"/>
    <col min="5" max="5" width="10.28515625" style="282" customWidth="1"/>
    <col min="6" max="6" width="11.42578125" style="283" customWidth="1"/>
    <col min="7" max="7" width="11" style="283" customWidth="1"/>
    <col min="8" max="8" width="9.85546875" style="283" customWidth="1"/>
    <col min="9" max="9" width="10" style="283" customWidth="1"/>
    <col min="10" max="10" width="10.85546875" style="283" bestFit="1" customWidth="1"/>
    <col min="11" max="16384" width="9.140625" style="283"/>
  </cols>
  <sheetData>
    <row r="1" spans="1:11" x14ac:dyDescent="0.2">
      <c r="A1" s="207" t="s">
        <v>1762</v>
      </c>
    </row>
    <row r="2" spans="1:11" ht="13.5" x14ac:dyDescent="0.25">
      <c r="A2" s="651"/>
    </row>
    <row r="3" spans="1:11" x14ac:dyDescent="0.2">
      <c r="A3" s="1015" t="s">
        <v>1369</v>
      </c>
      <c r="B3" s="1015"/>
      <c r="C3" s="1015"/>
      <c r="D3" s="1015"/>
      <c r="E3" s="1015"/>
      <c r="F3" s="1015"/>
      <c r="G3" s="1015"/>
      <c r="H3" s="1015"/>
      <c r="I3" s="1015"/>
    </row>
    <row r="4" spans="1:11" x14ac:dyDescent="0.2">
      <c r="A4" s="1015" t="s">
        <v>1741</v>
      </c>
      <c r="B4" s="1015"/>
      <c r="C4" s="1015"/>
      <c r="D4" s="1015"/>
      <c r="E4" s="1015"/>
      <c r="F4" s="1015"/>
      <c r="G4" s="1015"/>
      <c r="H4" s="1015"/>
      <c r="I4" s="1015"/>
    </row>
    <row r="5" spans="1:11" x14ac:dyDescent="0.2">
      <c r="A5" s="1015"/>
      <c r="B5" s="1015"/>
      <c r="C5" s="1015"/>
      <c r="D5" s="1015"/>
      <c r="E5" s="1015"/>
      <c r="F5" s="1015"/>
      <c r="G5" s="1015"/>
      <c r="H5" s="1015"/>
      <c r="I5" s="1015"/>
    </row>
    <row r="6" spans="1:11" ht="33" customHeight="1" thickBot="1" x14ac:dyDescent="0.25"/>
    <row r="7" spans="1:11" x14ac:dyDescent="0.2">
      <c r="A7" s="1009" t="s">
        <v>1356</v>
      </c>
      <c r="B7" s="1011" t="s">
        <v>1431</v>
      </c>
      <c r="C7" s="1008" t="s">
        <v>1340</v>
      </c>
      <c r="D7" s="1008" t="s">
        <v>1340</v>
      </c>
      <c r="E7" s="1012" t="s">
        <v>1340</v>
      </c>
      <c r="F7" s="1007" t="s">
        <v>1432</v>
      </c>
      <c r="G7" s="1008" t="s">
        <v>1340</v>
      </c>
      <c r="H7" s="1008" t="s">
        <v>1340</v>
      </c>
      <c r="I7" s="1012" t="s">
        <v>1340</v>
      </c>
      <c r="J7" s="1003" t="s">
        <v>1571</v>
      </c>
      <c r="K7" s="1004"/>
    </row>
    <row r="8" spans="1:11" ht="22.5" customHeight="1" x14ac:dyDescent="0.2">
      <c r="A8" s="1010"/>
      <c r="B8" s="284" t="s">
        <v>1241</v>
      </c>
      <c r="C8" s="285" t="s">
        <v>1339</v>
      </c>
      <c r="D8" s="285" t="s">
        <v>1338</v>
      </c>
      <c r="E8" s="286" t="s">
        <v>1337</v>
      </c>
      <c r="F8" s="417" t="s">
        <v>1241</v>
      </c>
      <c r="G8" s="285" t="s">
        <v>1339</v>
      </c>
      <c r="H8" s="285" t="s">
        <v>1338</v>
      </c>
      <c r="I8" s="286" t="s">
        <v>1337</v>
      </c>
      <c r="J8" s="856" t="s">
        <v>1261</v>
      </c>
      <c r="K8" s="857" t="s">
        <v>1705</v>
      </c>
    </row>
    <row r="9" spans="1:11" ht="13.5" x14ac:dyDescent="0.2">
      <c r="A9" s="287" t="s">
        <v>1336</v>
      </c>
      <c r="B9" s="288">
        <f>SUM(B10:B15)</f>
        <v>1030000</v>
      </c>
      <c r="C9" s="288">
        <f t="shared" ref="C9:E9" si="0">SUM(C10:C15)</f>
        <v>1030000</v>
      </c>
      <c r="D9" s="288">
        <f t="shared" si="0"/>
        <v>0</v>
      </c>
      <c r="E9" s="419">
        <f t="shared" si="0"/>
        <v>0</v>
      </c>
      <c r="F9" s="418">
        <f>SUM(F10:F15)</f>
        <v>476270</v>
      </c>
      <c r="G9" s="288">
        <f t="shared" ref="G9:I9" si="1">SUM(G10:G15)</f>
        <v>476270</v>
      </c>
      <c r="H9" s="288">
        <f t="shared" si="1"/>
        <v>0</v>
      </c>
      <c r="I9" s="419">
        <f t="shared" si="1"/>
        <v>0</v>
      </c>
      <c r="J9" s="418">
        <f>SUM(J10:J12)+J15</f>
        <v>476270</v>
      </c>
      <c r="K9" s="867">
        <f>J9/F9</f>
        <v>1</v>
      </c>
    </row>
    <row r="10" spans="1:11" x14ac:dyDescent="0.2">
      <c r="A10" s="204" t="s">
        <v>1355</v>
      </c>
      <c r="B10" s="289">
        <f>SUM(C10:E10)</f>
        <v>1030000</v>
      </c>
      <c r="C10" s="290">
        <f>'bevétel részletes'!J228</f>
        <v>1030000</v>
      </c>
      <c r="D10" s="291">
        <v>0</v>
      </c>
      <c r="E10" s="294">
        <v>0</v>
      </c>
      <c r="F10" s="420">
        <f>'bevétel részletes'!K228</f>
        <v>476270</v>
      </c>
      <c r="G10" s="292">
        <f>F10</f>
        <v>476270</v>
      </c>
      <c r="H10" s="291">
        <v>0</v>
      </c>
      <c r="I10" s="294">
        <v>0</v>
      </c>
      <c r="J10" s="427">
        <v>476270</v>
      </c>
      <c r="K10" s="865">
        <f>J10/F10</f>
        <v>1</v>
      </c>
    </row>
    <row r="11" spans="1:11" x14ac:dyDescent="0.2">
      <c r="A11" s="204" t="s">
        <v>1354</v>
      </c>
      <c r="B11" s="289">
        <f t="shared" ref="B11:B15" si="2">SUM(C11:E11)</f>
        <v>0</v>
      </c>
      <c r="C11" s="291">
        <v>0</v>
      </c>
      <c r="D11" s="291">
        <v>0</v>
      </c>
      <c r="E11" s="294">
        <v>0</v>
      </c>
      <c r="F11" s="420">
        <f t="shared" ref="F11:F15" si="3">SUM(G11:I11)</f>
        <v>0</v>
      </c>
      <c r="G11" s="291">
        <v>0</v>
      </c>
      <c r="H11" s="291">
        <v>0</v>
      </c>
      <c r="I11" s="294">
        <v>0</v>
      </c>
      <c r="J11" s="427">
        <v>0</v>
      </c>
      <c r="K11" s="865">
        <v>0</v>
      </c>
    </row>
    <row r="12" spans="1:11" x14ac:dyDescent="0.2">
      <c r="A12" s="204" t="s">
        <v>1353</v>
      </c>
      <c r="B12" s="289">
        <f t="shared" si="2"/>
        <v>0</v>
      </c>
      <c r="C12" s="291">
        <v>0</v>
      </c>
      <c r="D12" s="291">
        <v>0</v>
      </c>
      <c r="E12" s="294">
        <v>0</v>
      </c>
      <c r="F12" s="420">
        <f t="shared" si="3"/>
        <v>0</v>
      </c>
      <c r="G12" s="290">
        <f>SUM(G13:G14)</f>
        <v>0</v>
      </c>
      <c r="H12" s="291">
        <v>0</v>
      </c>
      <c r="I12" s="294">
        <v>0</v>
      </c>
      <c r="J12" s="427">
        <v>0</v>
      </c>
      <c r="K12" s="865">
        <v>0</v>
      </c>
    </row>
    <row r="13" spans="1:11" x14ac:dyDescent="0.2">
      <c r="A13" s="206" t="s">
        <v>1352</v>
      </c>
      <c r="B13" s="289">
        <f t="shared" si="2"/>
        <v>0</v>
      </c>
      <c r="C13" s="291">
        <v>0</v>
      </c>
      <c r="D13" s="291">
        <v>0</v>
      </c>
      <c r="E13" s="294">
        <v>0</v>
      </c>
      <c r="F13" s="420">
        <f t="shared" si="3"/>
        <v>0</v>
      </c>
      <c r="G13" s="290">
        <f>'bevétel részletes'!K35</f>
        <v>0</v>
      </c>
      <c r="H13" s="291">
        <v>0</v>
      </c>
      <c r="I13" s="294">
        <v>0</v>
      </c>
      <c r="J13" s="427"/>
      <c r="K13" s="865">
        <v>0</v>
      </c>
    </row>
    <row r="14" spans="1:11" x14ac:dyDescent="0.2">
      <c r="A14" s="206" t="s">
        <v>1317</v>
      </c>
      <c r="B14" s="289">
        <f t="shared" si="2"/>
        <v>0</v>
      </c>
      <c r="C14" s="291">
        <v>0</v>
      </c>
      <c r="D14" s="291">
        <v>0</v>
      </c>
      <c r="E14" s="294">
        <v>0</v>
      </c>
      <c r="F14" s="420">
        <f t="shared" si="3"/>
        <v>0</v>
      </c>
      <c r="G14" s="291">
        <v>0</v>
      </c>
      <c r="H14" s="291">
        <v>0</v>
      </c>
      <c r="I14" s="294">
        <v>0</v>
      </c>
      <c r="J14" s="427"/>
      <c r="K14" s="865">
        <v>0</v>
      </c>
    </row>
    <row r="15" spans="1:11" x14ac:dyDescent="0.2">
      <c r="A15" s="204" t="s">
        <v>1351</v>
      </c>
      <c r="B15" s="289">
        <f t="shared" si="2"/>
        <v>0</v>
      </c>
      <c r="C15" s="291">
        <v>0</v>
      </c>
      <c r="D15" s="291">
        <v>0</v>
      </c>
      <c r="E15" s="294">
        <v>0</v>
      </c>
      <c r="F15" s="420">
        <f t="shared" si="3"/>
        <v>0</v>
      </c>
      <c r="G15" s="291">
        <v>0</v>
      </c>
      <c r="H15" s="291">
        <v>0</v>
      </c>
      <c r="I15" s="294">
        <v>0</v>
      </c>
      <c r="J15" s="427"/>
      <c r="K15" s="865">
        <v>0</v>
      </c>
    </row>
    <row r="16" spans="1:11" ht="13.5" x14ac:dyDescent="0.25">
      <c r="A16" s="204"/>
      <c r="B16" s="293"/>
      <c r="C16" s="291"/>
      <c r="D16" s="291"/>
      <c r="E16" s="294"/>
      <c r="F16" s="422"/>
      <c r="G16" s="291"/>
      <c r="H16" s="291"/>
      <c r="I16" s="294"/>
      <c r="J16" s="427"/>
      <c r="K16" s="865"/>
    </row>
    <row r="17" spans="1:11" ht="13.5" thickBot="1" x14ac:dyDescent="0.25">
      <c r="A17" s="205"/>
      <c r="B17" s="295"/>
      <c r="C17" s="296"/>
      <c r="D17" s="296"/>
      <c r="E17" s="297"/>
      <c r="F17" s="423"/>
      <c r="G17" s="296"/>
      <c r="H17" s="296"/>
      <c r="I17" s="297"/>
      <c r="J17" s="423"/>
      <c r="K17" s="991"/>
    </row>
    <row r="18" spans="1:11" ht="14.25" thickTop="1" x14ac:dyDescent="0.2">
      <c r="A18" s="298" t="s">
        <v>1328</v>
      </c>
      <c r="B18" s="299">
        <f>SUM(B19:B21)</f>
        <v>0</v>
      </c>
      <c r="C18" s="299">
        <f t="shared" ref="C18:E18" si="4">SUM(C19:C21)</f>
        <v>0</v>
      </c>
      <c r="D18" s="299">
        <f t="shared" si="4"/>
        <v>0</v>
      </c>
      <c r="E18" s="425">
        <f t="shared" si="4"/>
        <v>0</v>
      </c>
      <c r="F18" s="424">
        <f>SUM(F19:F21)</f>
        <v>0</v>
      </c>
      <c r="G18" s="299">
        <f t="shared" ref="G18:I18" si="5">SUM(G19:G21)</f>
        <v>0</v>
      </c>
      <c r="H18" s="299">
        <f t="shared" si="5"/>
        <v>0</v>
      </c>
      <c r="I18" s="425">
        <f t="shared" si="5"/>
        <v>0</v>
      </c>
      <c r="J18" s="424">
        <f t="shared" ref="J18" si="6">SUM(J19:J22)</f>
        <v>0</v>
      </c>
      <c r="K18" s="989">
        <v>0</v>
      </c>
    </row>
    <row r="19" spans="1:11" x14ac:dyDescent="0.2">
      <c r="A19" s="204" t="s">
        <v>1350</v>
      </c>
      <c r="B19" s="289">
        <f t="shared" ref="B19:B21" si="7">SUM(C19:E19)</f>
        <v>0</v>
      </c>
      <c r="C19" s="291">
        <v>0</v>
      </c>
      <c r="D19" s="291">
        <v>0</v>
      </c>
      <c r="E19" s="294">
        <v>0</v>
      </c>
      <c r="F19" s="420">
        <f t="shared" ref="F19:F21" si="8">SUM(G19:I19)</f>
        <v>0</v>
      </c>
      <c r="G19" s="291">
        <v>0</v>
      </c>
      <c r="H19" s="291">
        <v>0</v>
      </c>
      <c r="I19" s="294">
        <v>0</v>
      </c>
      <c r="J19" s="427">
        <v>0</v>
      </c>
      <c r="K19" s="865">
        <v>0</v>
      </c>
    </row>
    <row r="20" spans="1:11" x14ac:dyDescent="0.2">
      <c r="A20" s="204" t="s">
        <v>1349</v>
      </c>
      <c r="B20" s="289">
        <f t="shared" si="7"/>
        <v>0</v>
      </c>
      <c r="C20" s="291">
        <v>0</v>
      </c>
      <c r="D20" s="291">
        <v>0</v>
      </c>
      <c r="E20" s="294">
        <v>0</v>
      </c>
      <c r="F20" s="420">
        <f t="shared" si="8"/>
        <v>0</v>
      </c>
      <c r="G20" s="291">
        <v>0</v>
      </c>
      <c r="H20" s="291">
        <v>0</v>
      </c>
      <c r="I20" s="294">
        <v>0</v>
      </c>
      <c r="J20" s="427">
        <v>0</v>
      </c>
      <c r="K20" s="865">
        <v>0</v>
      </c>
    </row>
    <row r="21" spans="1:11" x14ac:dyDescent="0.2">
      <c r="A21" s="204" t="s">
        <v>1348</v>
      </c>
      <c r="B21" s="289">
        <f t="shared" si="7"/>
        <v>0</v>
      </c>
      <c r="C21" s="291">
        <v>0</v>
      </c>
      <c r="D21" s="291">
        <v>0</v>
      </c>
      <c r="E21" s="294">
        <v>0</v>
      </c>
      <c r="F21" s="420">
        <f t="shared" si="8"/>
        <v>0</v>
      </c>
      <c r="G21" s="291">
        <v>0</v>
      </c>
      <c r="H21" s="291">
        <v>0</v>
      </c>
      <c r="I21" s="294">
        <v>0</v>
      </c>
      <c r="J21" s="427">
        <v>0</v>
      </c>
      <c r="K21" s="865">
        <v>0</v>
      </c>
    </row>
    <row r="22" spans="1:11" ht="13.5" x14ac:dyDescent="0.25">
      <c r="A22" s="204"/>
      <c r="B22" s="293"/>
      <c r="C22" s="291"/>
      <c r="D22" s="291"/>
      <c r="E22" s="294"/>
      <c r="F22" s="422"/>
      <c r="G22" s="291"/>
      <c r="H22" s="291"/>
      <c r="I22" s="294"/>
      <c r="J22" s="427"/>
      <c r="K22" s="865">
        <v>0</v>
      </c>
    </row>
    <row r="23" spans="1:11" ht="14.25" thickBot="1" x14ac:dyDescent="0.3">
      <c r="A23" s="437" t="s">
        <v>1347</v>
      </c>
      <c r="B23" s="438">
        <f>B9+B18</f>
        <v>1030000</v>
      </c>
      <c r="C23" s="438">
        <f t="shared" ref="C23:E23" si="9">C9+C18</f>
        <v>1030000</v>
      </c>
      <c r="D23" s="438">
        <f t="shared" si="9"/>
        <v>0</v>
      </c>
      <c r="E23" s="440">
        <f t="shared" si="9"/>
        <v>0</v>
      </c>
      <c r="F23" s="439">
        <f>F9+F18</f>
        <v>476270</v>
      </c>
      <c r="G23" s="438">
        <f t="shared" ref="G23:J23" si="10">G9+G18</f>
        <v>476270</v>
      </c>
      <c r="H23" s="438">
        <f t="shared" si="10"/>
        <v>0</v>
      </c>
      <c r="I23" s="440">
        <f t="shared" si="10"/>
        <v>0</v>
      </c>
      <c r="J23" s="870">
        <f t="shared" si="10"/>
        <v>476270</v>
      </c>
      <c r="K23" s="871">
        <f t="shared" ref="K23:K25" si="11">J23/F23</f>
        <v>1</v>
      </c>
    </row>
    <row r="24" spans="1:11" x14ac:dyDescent="0.2">
      <c r="A24" s="203" t="s">
        <v>1346</v>
      </c>
      <c r="B24" s="300">
        <f>SUM(B25:B28)</f>
        <v>93401971</v>
      </c>
      <c r="C24" s="301">
        <f t="shared" ref="C24:E24" si="12">SUM(C25:C28)</f>
        <v>93401971</v>
      </c>
      <c r="D24" s="301">
        <f t="shared" si="12"/>
        <v>0</v>
      </c>
      <c r="E24" s="435">
        <f t="shared" si="12"/>
        <v>0</v>
      </c>
      <c r="F24" s="447">
        <f>SUM(F25:F28)</f>
        <v>94233246</v>
      </c>
      <c r="G24" s="301">
        <f>F24</f>
        <v>94233246</v>
      </c>
      <c r="H24" s="301">
        <f t="shared" ref="H24:I24" si="13">SUM(H25:H28)</f>
        <v>0</v>
      </c>
      <c r="I24" s="435">
        <f t="shared" si="13"/>
        <v>0</v>
      </c>
      <c r="J24" s="427">
        <f t="shared" ref="J24" si="14">SUM(J25:J28)</f>
        <v>94233246</v>
      </c>
      <c r="K24" s="865">
        <f t="shared" si="11"/>
        <v>1</v>
      </c>
    </row>
    <row r="25" spans="1:11" x14ac:dyDescent="0.2">
      <c r="A25" s="202" t="s">
        <v>1345</v>
      </c>
      <c r="B25" s="302">
        <f t="shared" ref="B25:B27" si="15">SUM(C25:E25)</f>
        <v>0</v>
      </c>
      <c r="C25" s="292">
        <f>'bevétel részletes'!J310</f>
        <v>0</v>
      </c>
      <c r="D25" s="291">
        <v>0</v>
      </c>
      <c r="E25" s="294">
        <v>0</v>
      </c>
      <c r="F25" s="433">
        <f>'bevétel részletes'!K310</f>
        <v>1102480</v>
      </c>
      <c r="G25" s="292">
        <f>F25</f>
        <v>1102480</v>
      </c>
      <c r="H25" s="291">
        <v>0</v>
      </c>
      <c r="I25" s="294">
        <v>0</v>
      </c>
      <c r="J25" s="427">
        <v>1102480</v>
      </c>
      <c r="K25" s="865">
        <f t="shared" si="11"/>
        <v>1</v>
      </c>
    </row>
    <row r="26" spans="1:11" x14ac:dyDescent="0.2">
      <c r="A26" s="202" t="s">
        <v>1344</v>
      </c>
      <c r="B26" s="302">
        <f t="shared" si="15"/>
        <v>0</v>
      </c>
      <c r="C26" s="291">
        <v>0</v>
      </c>
      <c r="D26" s="291">
        <v>0</v>
      </c>
      <c r="E26" s="294">
        <v>0</v>
      </c>
      <c r="F26" s="433">
        <f t="shared" ref="F26" si="16">SUM(G26:I26)</f>
        <v>0</v>
      </c>
      <c r="G26" s="291">
        <v>0</v>
      </c>
      <c r="H26" s="291">
        <v>0</v>
      </c>
      <c r="I26" s="294">
        <v>0</v>
      </c>
      <c r="J26" s="427">
        <v>0</v>
      </c>
      <c r="K26" s="865">
        <v>0</v>
      </c>
    </row>
    <row r="27" spans="1:11" x14ac:dyDescent="0.2">
      <c r="A27" s="202" t="s">
        <v>1343</v>
      </c>
      <c r="B27" s="302">
        <f t="shared" si="15"/>
        <v>93401971</v>
      </c>
      <c r="C27" s="194">
        <f>'bevétel részletes'!J314</f>
        <v>93401971</v>
      </c>
      <c r="D27" s="291">
        <v>0</v>
      </c>
      <c r="E27" s="294">
        <v>0</v>
      </c>
      <c r="F27" s="433">
        <f>'bevétel részletes'!K314</f>
        <v>93130766</v>
      </c>
      <c r="G27" s="194">
        <f>F27</f>
        <v>93130766</v>
      </c>
      <c r="H27" s="291">
        <v>0</v>
      </c>
      <c r="I27" s="294">
        <v>0</v>
      </c>
      <c r="J27" s="427">
        <v>93130766</v>
      </c>
      <c r="K27" s="865">
        <v>0</v>
      </c>
    </row>
    <row r="28" spans="1:11" x14ac:dyDescent="0.2">
      <c r="A28" s="202" t="s">
        <v>1342</v>
      </c>
      <c r="B28" s="302">
        <f>SUM(C28:E28)</f>
        <v>0</v>
      </c>
      <c r="C28" s="291">
        <v>0</v>
      </c>
      <c r="D28" s="291">
        <v>0</v>
      </c>
      <c r="E28" s="294">
        <v>0</v>
      </c>
      <c r="F28" s="433">
        <f>SUM(G28:I28)</f>
        <v>0</v>
      </c>
      <c r="G28" s="291">
        <v>0</v>
      </c>
      <c r="H28" s="291">
        <v>0</v>
      </c>
      <c r="I28" s="294">
        <v>0</v>
      </c>
      <c r="J28" s="427">
        <v>0</v>
      </c>
      <c r="K28" s="865">
        <v>0</v>
      </c>
    </row>
    <row r="29" spans="1:11" ht="13.5" thickBot="1" x14ac:dyDescent="0.25">
      <c r="A29" s="201" t="s">
        <v>1318</v>
      </c>
      <c r="B29" s="303">
        <f>B23+B24</f>
        <v>94431971</v>
      </c>
      <c r="C29" s="303">
        <f t="shared" ref="C29:E29" si="17">C23+C24</f>
        <v>94431971</v>
      </c>
      <c r="D29" s="303">
        <f t="shared" si="17"/>
        <v>0</v>
      </c>
      <c r="E29" s="430">
        <f t="shared" si="17"/>
        <v>0</v>
      </c>
      <c r="F29" s="429">
        <f>F23+F24</f>
        <v>94709516</v>
      </c>
      <c r="G29" s="303">
        <f t="shared" ref="G29:I29" si="18">G23+G24</f>
        <v>94709516</v>
      </c>
      <c r="H29" s="303">
        <f t="shared" si="18"/>
        <v>0</v>
      </c>
      <c r="I29" s="430">
        <f t="shared" si="18"/>
        <v>0</v>
      </c>
      <c r="J29" s="429">
        <f>J23+J24</f>
        <v>94709516</v>
      </c>
      <c r="K29" s="866">
        <f t="shared" ref="K29" si="19">J29/F29</f>
        <v>1</v>
      </c>
    </row>
    <row r="30" spans="1:11" x14ac:dyDescent="0.2">
      <c r="A30" s="454"/>
      <c r="B30" s="459"/>
      <c r="C30" s="457"/>
      <c r="D30" s="457"/>
      <c r="E30" s="457"/>
      <c r="F30" s="455"/>
      <c r="G30" s="457"/>
      <c r="H30" s="457"/>
      <c r="I30" s="457"/>
    </row>
    <row r="31" spans="1:11" ht="14.25" thickBot="1" x14ac:dyDescent="0.3">
      <c r="A31" s="456"/>
      <c r="B31" s="304"/>
      <c r="F31" s="304"/>
      <c r="G31" s="282"/>
      <c r="H31" s="282"/>
      <c r="I31" s="282"/>
    </row>
    <row r="32" spans="1:11" x14ac:dyDescent="0.2">
      <c r="A32" s="1013" t="s">
        <v>1341</v>
      </c>
      <c r="B32" s="1011" t="str">
        <f>B7</f>
        <v>2018. évi eredeti előirányzat</v>
      </c>
      <c r="C32" s="1008" t="s">
        <v>1340</v>
      </c>
      <c r="D32" s="1008" t="s">
        <v>1340</v>
      </c>
      <c r="E32" s="1012" t="s">
        <v>1340</v>
      </c>
      <c r="F32" s="1007" t="str">
        <f>F7</f>
        <v>2018. évi módosított előirányzat</v>
      </c>
      <c r="G32" s="1008" t="s">
        <v>1340</v>
      </c>
      <c r="H32" s="1008" t="s">
        <v>1340</v>
      </c>
      <c r="I32" s="1012" t="s">
        <v>1340</v>
      </c>
      <c r="J32" s="1003" t="s">
        <v>1571</v>
      </c>
      <c r="K32" s="1004"/>
    </row>
    <row r="33" spans="1:11" ht="25.5" x14ac:dyDescent="0.2">
      <c r="A33" s="1014"/>
      <c r="B33" s="306" t="str">
        <f>B8</f>
        <v>Összesen</v>
      </c>
      <c r="C33" s="285" t="s">
        <v>1339</v>
      </c>
      <c r="D33" s="285" t="s">
        <v>1338</v>
      </c>
      <c r="E33" s="286" t="s">
        <v>1337</v>
      </c>
      <c r="F33" s="431" t="str">
        <f>F8</f>
        <v>Összesen</v>
      </c>
      <c r="G33" s="285" t="s">
        <v>1339</v>
      </c>
      <c r="H33" s="285" t="s">
        <v>1338</v>
      </c>
      <c r="I33" s="286" t="s">
        <v>1337</v>
      </c>
      <c r="J33" s="856" t="s">
        <v>1261</v>
      </c>
      <c r="K33" s="857" t="s">
        <v>1705</v>
      </c>
    </row>
    <row r="34" spans="1:11" ht="13.5" x14ac:dyDescent="0.2">
      <c r="A34" s="307" t="s">
        <v>1336</v>
      </c>
      <c r="B34" s="288">
        <f>SUM(B35:B39)</f>
        <v>87931971</v>
      </c>
      <c r="C34" s="288">
        <f t="shared" ref="C34:E34" si="20">SUM(C35:C39)</f>
        <v>87931971</v>
      </c>
      <c r="D34" s="288">
        <f t="shared" si="20"/>
        <v>0</v>
      </c>
      <c r="E34" s="419">
        <f t="shared" si="20"/>
        <v>0</v>
      </c>
      <c r="F34" s="418">
        <f>SUM(F35:F39)</f>
        <v>88209516</v>
      </c>
      <c r="G34" s="288">
        <f t="shared" ref="G34:I34" si="21">SUM(G35:G39)</f>
        <v>88209516</v>
      </c>
      <c r="H34" s="288">
        <f t="shared" si="21"/>
        <v>0</v>
      </c>
      <c r="I34" s="419">
        <f t="shared" si="21"/>
        <v>0</v>
      </c>
      <c r="J34" s="418">
        <f t="shared" ref="J34" si="22">SUM(J35:J39)</f>
        <v>86009160</v>
      </c>
      <c r="K34" s="867">
        <f>J34/F34</f>
        <v>0.97505534436896812</v>
      </c>
    </row>
    <row r="35" spans="1:11" x14ac:dyDescent="0.2">
      <c r="A35" s="198" t="s">
        <v>1335</v>
      </c>
      <c r="B35" s="289">
        <f>'kiadás részletes'!J22</f>
        <v>25284830</v>
      </c>
      <c r="C35" s="194">
        <f t="shared" ref="C35:C37" si="23">B35</f>
        <v>25284830</v>
      </c>
      <c r="D35" s="291">
        <v>0</v>
      </c>
      <c r="E35" s="294">
        <v>0</v>
      </c>
      <c r="F35" s="420">
        <f>'kiadás részletes'!K22</f>
        <v>26591397</v>
      </c>
      <c r="G35" s="194">
        <f>F35</f>
        <v>26591397</v>
      </c>
      <c r="H35" s="291">
        <v>0</v>
      </c>
      <c r="I35" s="294">
        <v>0</v>
      </c>
      <c r="J35" s="427">
        <v>26499500</v>
      </c>
      <c r="K35" s="865">
        <f>J35/F35</f>
        <v>0.99654410785563463</v>
      </c>
    </row>
    <row r="36" spans="1:11" x14ac:dyDescent="0.2">
      <c r="A36" s="198" t="s">
        <v>1334</v>
      </c>
      <c r="B36" s="289">
        <f>'kiadás részletes'!J24</f>
        <v>5077741</v>
      </c>
      <c r="C36" s="194">
        <f t="shared" si="23"/>
        <v>5077741</v>
      </c>
      <c r="D36" s="291">
        <v>0</v>
      </c>
      <c r="E36" s="294">
        <v>0</v>
      </c>
      <c r="F36" s="420">
        <f>'kiadás részletes'!K24</f>
        <v>5681423</v>
      </c>
      <c r="G36" s="194">
        <f t="shared" ref="G36:G37" si="24">F36</f>
        <v>5681423</v>
      </c>
      <c r="H36" s="291">
        <v>0</v>
      </c>
      <c r="I36" s="294">
        <v>0</v>
      </c>
      <c r="J36" s="427">
        <v>4813067</v>
      </c>
      <c r="K36" s="865">
        <f t="shared" ref="K36:K55" si="25">J36/F36</f>
        <v>0.84715871358284711</v>
      </c>
    </row>
    <row r="37" spans="1:11" x14ac:dyDescent="0.2">
      <c r="A37" s="198" t="s">
        <v>1333</v>
      </c>
      <c r="B37" s="289">
        <f>'kiadás részletes'!J64</f>
        <v>57569400</v>
      </c>
      <c r="C37" s="194">
        <f t="shared" si="23"/>
        <v>57569400</v>
      </c>
      <c r="D37" s="291">
        <v>0</v>
      </c>
      <c r="E37" s="294">
        <v>0</v>
      </c>
      <c r="F37" s="420">
        <f>'kiadás részletes'!K64</f>
        <v>55936696</v>
      </c>
      <c r="G37" s="194">
        <f t="shared" si="24"/>
        <v>55936696</v>
      </c>
      <c r="H37" s="291">
        <v>0</v>
      </c>
      <c r="I37" s="294">
        <v>0</v>
      </c>
      <c r="J37" s="427">
        <v>54696593</v>
      </c>
      <c r="K37" s="865">
        <f t="shared" si="25"/>
        <v>0.97783024224383941</v>
      </c>
    </row>
    <row r="38" spans="1:11" x14ac:dyDescent="0.2">
      <c r="A38" s="198" t="s">
        <v>1332</v>
      </c>
      <c r="B38" s="289">
        <v>0</v>
      </c>
      <c r="C38" s="291">
        <v>0</v>
      </c>
      <c r="D38" s="291">
        <v>0</v>
      </c>
      <c r="E38" s="294">
        <v>0</v>
      </c>
      <c r="F38" s="420">
        <v>0</v>
      </c>
      <c r="G38" s="291">
        <v>0</v>
      </c>
      <c r="H38" s="291">
        <v>0</v>
      </c>
      <c r="I38" s="294">
        <v>0</v>
      </c>
      <c r="J38" s="427">
        <v>0</v>
      </c>
      <c r="K38" s="865">
        <v>0</v>
      </c>
    </row>
    <row r="39" spans="1:11" x14ac:dyDescent="0.2">
      <c r="A39" s="198" t="s">
        <v>1331</v>
      </c>
      <c r="B39" s="289">
        <v>0</v>
      </c>
      <c r="C39" s="291">
        <v>0</v>
      </c>
      <c r="D39" s="291">
        <v>0</v>
      </c>
      <c r="E39" s="294">
        <v>0</v>
      </c>
      <c r="F39" s="420">
        <v>0</v>
      </c>
      <c r="G39" s="291">
        <v>0</v>
      </c>
      <c r="H39" s="291">
        <v>0</v>
      </c>
      <c r="I39" s="294">
        <v>0</v>
      </c>
      <c r="J39" s="427">
        <v>0</v>
      </c>
      <c r="K39" s="865">
        <v>0</v>
      </c>
    </row>
    <row r="40" spans="1:11" x14ac:dyDescent="0.2">
      <c r="A40" s="200" t="s">
        <v>1330</v>
      </c>
      <c r="B40" s="194"/>
      <c r="C40" s="291">
        <v>0</v>
      </c>
      <c r="D40" s="291">
        <v>0</v>
      </c>
      <c r="E40" s="294">
        <v>0</v>
      </c>
      <c r="F40" s="427"/>
      <c r="G40" s="291">
        <v>0</v>
      </c>
      <c r="H40" s="291">
        <v>0</v>
      </c>
      <c r="I40" s="294">
        <v>0</v>
      </c>
      <c r="J40" s="427">
        <v>0</v>
      </c>
      <c r="K40" s="865">
        <v>0</v>
      </c>
    </row>
    <row r="41" spans="1:11" x14ac:dyDescent="0.2">
      <c r="A41" s="196" t="s">
        <v>1316</v>
      </c>
      <c r="B41" s="194">
        <v>0</v>
      </c>
      <c r="C41" s="291">
        <v>0</v>
      </c>
      <c r="D41" s="291">
        <v>0</v>
      </c>
      <c r="E41" s="294">
        <v>0</v>
      </c>
      <c r="F41" s="427">
        <v>0</v>
      </c>
      <c r="G41" s="291">
        <v>0</v>
      </c>
      <c r="H41" s="291">
        <v>0</v>
      </c>
      <c r="I41" s="294">
        <v>0</v>
      </c>
      <c r="J41" s="427">
        <v>0</v>
      </c>
      <c r="K41" s="865">
        <v>0</v>
      </c>
    </row>
    <row r="42" spans="1:11" x14ac:dyDescent="0.2">
      <c r="A42" s="196" t="s">
        <v>1368</v>
      </c>
      <c r="B42" s="194">
        <v>0</v>
      </c>
      <c r="C42" s="291">
        <v>0</v>
      </c>
      <c r="D42" s="291">
        <v>0</v>
      </c>
      <c r="E42" s="294">
        <v>0</v>
      </c>
      <c r="F42" s="427">
        <v>0</v>
      </c>
      <c r="G42" s="291">
        <v>0</v>
      </c>
      <c r="H42" s="291">
        <v>0</v>
      </c>
      <c r="I42" s="294">
        <v>0</v>
      </c>
      <c r="J42" s="427">
        <v>0</v>
      </c>
      <c r="K42" s="865">
        <v>0</v>
      </c>
    </row>
    <row r="43" spans="1:11" ht="13.5" thickBot="1" x14ac:dyDescent="0.25">
      <c r="A43" s="199"/>
      <c r="B43" s="295"/>
      <c r="C43" s="296"/>
      <c r="D43" s="296"/>
      <c r="E43" s="297"/>
      <c r="F43" s="423"/>
      <c r="G43" s="296"/>
      <c r="H43" s="296"/>
      <c r="I43" s="297"/>
      <c r="J43" s="423"/>
      <c r="K43" s="991"/>
    </row>
    <row r="44" spans="1:11" ht="14.25" thickTop="1" x14ac:dyDescent="0.2">
      <c r="A44" s="308" t="s">
        <v>1328</v>
      </c>
      <c r="B44" s="299">
        <f>SUM(B45:B48)</f>
        <v>6500000</v>
      </c>
      <c r="C44" s="299">
        <f t="shared" ref="C44:E44" si="26">SUM(C45:C48)</f>
        <v>6500000</v>
      </c>
      <c r="D44" s="299">
        <f t="shared" si="26"/>
        <v>0</v>
      </c>
      <c r="E44" s="425">
        <f t="shared" si="26"/>
        <v>0</v>
      </c>
      <c r="F44" s="424">
        <f>SUM(F45:F48)</f>
        <v>6500000</v>
      </c>
      <c r="G44" s="299">
        <f t="shared" ref="G44:I44" si="27">SUM(G45:G48)</f>
        <v>6500000</v>
      </c>
      <c r="H44" s="299">
        <f t="shared" si="27"/>
        <v>0</v>
      </c>
      <c r="I44" s="425">
        <f t="shared" si="27"/>
        <v>0</v>
      </c>
      <c r="J44" s="424">
        <f t="shared" ref="J44" si="28">SUM(J45:J48)</f>
        <v>5551577</v>
      </c>
      <c r="K44" s="989">
        <f t="shared" si="25"/>
        <v>0.85408876923076926</v>
      </c>
    </row>
    <row r="45" spans="1:11" x14ac:dyDescent="0.2">
      <c r="A45" s="198" t="s">
        <v>1327</v>
      </c>
      <c r="B45" s="289">
        <v>0</v>
      </c>
      <c r="C45" s="291">
        <v>0</v>
      </c>
      <c r="D45" s="291">
        <v>0</v>
      </c>
      <c r="E45" s="294">
        <v>0</v>
      </c>
      <c r="F45" s="420">
        <v>0</v>
      </c>
      <c r="G45" s="291">
        <v>0</v>
      </c>
      <c r="H45" s="291">
        <v>0</v>
      </c>
      <c r="I45" s="294">
        <v>0</v>
      </c>
      <c r="J45" s="427">
        <v>0</v>
      </c>
      <c r="K45" s="865">
        <v>0</v>
      </c>
    </row>
    <row r="46" spans="1:11" x14ac:dyDescent="0.2">
      <c r="A46" s="198" t="s">
        <v>1326</v>
      </c>
      <c r="B46" s="289">
        <f>'kiadás részletes'!J225</f>
        <v>6500000</v>
      </c>
      <c r="C46" s="194">
        <f>B46</f>
        <v>6500000</v>
      </c>
      <c r="D46" s="291">
        <v>0</v>
      </c>
      <c r="E46" s="294">
        <v>0</v>
      </c>
      <c r="F46" s="420">
        <f>'kiadás részletes'!K225</f>
        <v>6500000</v>
      </c>
      <c r="G46" s="194">
        <f>F46</f>
        <v>6500000</v>
      </c>
      <c r="H46" s="291">
        <v>0</v>
      </c>
      <c r="I46" s="294">
        <v>0</v>
      </c>
      <c r="J46" s="427">
        <v>5551577</v>
      </c>
      <c r="K46" s="865">
        <f t="shared" si="25"/>
        <v>0.85408876923076926</v>
      </c>
    </row>
    <row r="47" spans="1:11" x14ac:dyDescent="0.2">
      <c r="A47" s="198" t="s">
        <v>1325</v>
      </c>
      <c r="B47" s="289">
        <v>0</v>
      </c>
      <c r="C47" s="291">
        <v>0</v>
      </c>
      <c r="D47" s="291">
        <v>0</v>
      </c>
      <c r="E47" s="294">
        <v>0</v>
      </c>
      <c r="F47" s="420">
        <v>0</v>
      </c>
      <c r="G47" s="291">
        <v>0</v>
      </c>
      <c r="H47" s="291">
        <v>0</v>
      </c>
      <c r="I47" s="294">
        <v>0</v>
      </c>
      <c r="J47" s="427">
        <v>0</v>
      </c>
      <c r="K47" s="865">
        <v>0</v>
      </c>
    </row>
    <row r="48" spans="1:11" x14ac:dyDescent="0.2">
      <c r="A48" s="198" t="s">
        <v>1324</v>
      </c>
      <c r="B48" s="289">
        <v>0</v>
      </c>
      <c r="C48" s="291">
        <v>0</v>
      </c>
      <c r="D48" s="291">
        <v>0</v>
      </c>
      <c r="E48" s="294">
        <v>0</v>
      </c>
      <c r="F48" s="420">
        <v>0</v>
      </c>
      <c r="G48" s="291">
        <v>0</v>
      </c>
      <c r="H48" s="291">
        <v>0</v>
      </c>
      <c r="I48" s="294">
        <v>0</v>
      </c>
      <c r="J48" s="427">
        <v>0</v>
      </c>
      <c r="K48" s="865">
        <v>0</v>
      </c>
    </row>
    <row r="49" spans="1:11" x14ac:dyDescent="0.2">
      <c r="A49" s="195"/>
      <c r="B49" s="194"/>
      <c r="C49" s="291"/>
      <c r="D49" s="291"/>
      <c r="E49" s="294"/>
      <c r="F49" s="427"/>
      <c r="G49" s="291"/>
      <c r="H49" s="291"/>
      <c r="I49" s="294"/>
      <c r="J49" s="427"/>
      <c r="K49" s="865"/>
    </row>
    <row r="50" spans="1:11" ht="14.25" thickBot="1" x14ac:dyDescent="0.3">
      <c r="A50" s="441" t="s">
        <v>1323</v>
      </c>
      <c r="B50" s="442">
        <f t="shared" ref="B50:J50" si="29">B34+B44</f>
        <v>94431971</v>
      </c>
      <c r="C50" s="442">
        <f t="shared" si="29"/>
        <v>94431971</v>
      </c>
      <c r="D50" s="442">
        <f t="shared" si="29"/>
        <v>0</v>
      </c>
      <c r="E50" s="444">
        <f t="shared" si="29"/>
        <v>0</v>
      </c>
      <c r="F50" s="443">
        <f t="shared" si="29"/>
        <v>94709516</v>
      </c>
      <c r="G50" s="442">
        <f t="shared" si="29"/>
        <v>94709516</v>
      </c>
      <c r="H50" s="442">
        <f t="shared" si="29"/>
        <v>0</v>
      </c>
      <c r="I50" s="444">
        <f t="shared" si="29"/>
        <v>0</v>
      </c>
      <c r="J50" s="870">
        <f t="shared" si="29"/>
        <v>91560737</v>
      </c>
      <c r="K50" s="871">
        <f t="shared" si="25"/>
        <v>0.96675329858089443</v>
      </c>
    </row>
    <row r="51" spans="1:11" ht="13.5" x14ac:dyDescent="0.25">
      <c r="A51" s="197" t="s">
        <v>1322</v>
      </c>
      <c r="B51" s="309">
        <f>SUM(B52:B54)</f>
        <v>0</v>
      </c>
      <c r="C51" s="309">
        <f t="shared" ref="C51:E51" si="30">SUM(C52:C54)</f>
        <v>0</v>
      </c>
      <c r="D51" s="309">
        <f t="shared" si="30"/>
        <v>0</v>
      </c>
      <c r="E51" s="432">
        <f t="shared" si="30"/>
        <v>0</v>
      </c>
      <c r="F51" s="436">
        <f>SUM(F52:F54)</f>
        <v>0</v>
      </c>
      <c r="G51" s="309">
        <f t="shared" ref="G51:I51" si="31">SUM(G52:G54)</f>
        <v>0</v>
      </c>
      <c r="H51" s="309">
        <f t="shared" si="31"/>
        <v>0</v>
      </c>
      <c r="I51" s="432">
        <f t="shared" si="31"/>
        <v>0</v>
      </c>
      <c r="J51" s="422">
        <f t="shared" ref="J51" si="32">SUM(J52:J54)</f>
        <v>0</v>
      </c>
      <c r="K51" s="865">
        <v>0</v>
      </c>
    </row>
    <row r="52" spans="1:11" x14ac:dyDescent="0.2">
      <c r="A52" s="196" t="s">
        <v>1321</v>
      </c>
      <c r="B52" s="194">
        <v>0</v>
      </c>
      <c r="C52" s="291">
        <v>0</v>
      </c>
      <c r="D52" s="291">
        <v>0</v>
      </c>
      <c r="E52" s="294">
        <v>0</v>
      </c>
      <c r="F52" s="427">
        <v>0</v>
      </c>
      <c r="G52" s="291">
        <v>0</v>
      </c>
      <c r="H52" s="291">
        <v>0</v>
      </c>
      <c r="I52" s="294">
        <v>0</v>
      </c>
      <c r="J52" s="427">
        <v>0</v>
      </c>
      <c r="K52" s="865">
        <v>0</v>
      </c>
    </row>
    <row r="53" spans="1:11" x14ac:dyDescent="0.2">
      <c r="A53" s="195" t="s">
        <v>1320</v>
      </c>
      <c r="B53" s="194">
        <v>0</v>
      </c>
      <c r="C53" s="291">
        <v>0</v>
      </c>
      <c r="D53" s="291">
        <v>0</v>
      </c>
      <c r="E53" s="294">
        <v>0</v>
      </c>
      <c r="F53" s="427">
        <v>0</v>
      </c>
      <c r="G53" s="291">
        <v>0</v>
      </c>
      <c r="H53" s="291">
        <v>0</v>
      </c>
      <c r="I53" s="294">
        <v>0</v>
      </c>
      <c r="J53" s="427">
        <v>0</v>
      </c>
      <c r="K53" s="865">
        <v>0</v>
      </c>
    </row>
    <row r="54" spans="1:11" x14ac:dyDescent="0.2">
      <c r="A54" s="195" t="s">
        <v>1319</v>
      </c>
      <c r="B54" s="194">
        <v>0</v>
      </c>
      <c r="C54" s="291">
        <v>0</v>
      </c>
      <c r="D54" s="291">
        <v>0</v>
      </c>
      <c r="E54" s="294">
        <v>0</v>
      </c>
      <c r="F54" s="427">
        <v>0</v>
      </c>
      <c r="G54" s="291">
        <v>0</v>
      </c>
      <c r="H54" s="291">
        <v>0</v>
      </c>
      <c r="I54" s="294">
        <v>0</v>
      </c>
      <c r="J54" s="427">
        <v>0</v>
      </c>
      <c r="K54" s="865">
        <v>0</v>
      </c>
    </row>
    <row r="55" spans="1:11" ht="13.5" thickBot="1" x14ac:dyDescent="0.25">
      <c r="A55" s="193" t="s">
        <v>1318</v>
      </c>
      <c r="B55" s="303">
        <f>B50+B51</f>
        <v>94431971</v>
      </c>
      <c r="C55" s="303">
        <f t="shared" ref="C55:E55" si="33">C50+C51</f>
        <v>94431971</v>
      </c>
      <c r="D55" s="303">
        <f t="shared" si="33"/>
        <v>0</v>
      </c>
      <c r="E55" s="430">
        <f t="shared" si="33"/>
        <v>0</v>
      </c>
      <c r="F55" s="429">
        <f>F50+F51</f>
        <v>94709516</v>
      </c>
      <c r="G55" s="303">
        <f t="shared" ref="G55:J55" si="34">G50+G51</f>
        <v>94709516</v>
      </c>
      <c r="H55" s="303">
        <f t="shared" si="34"/>
        <v>0</v>
      </c>
      <c r="I55" s="430">
        <f t="shared" si="34"/>
        <v>0</v>
      </c>
      <c r="J55" s="429">
        <f t="shared" si="34"/>
        <v>91560737</v>
      </c>
      <c r="K55" s="873">
        <f t="shared" si="25"/>
        <v>0.96675329858089443</v>
      </c>
    </row>
    <row r="56" spans="1:11" x14ac:dyDescent="0.2">
      <c r="A56" s="283"/>
      <c r="F56" s="282"/>
      <c r="G56" s="282"/>
      <c r="H56" s="282"/>
      <c r="I56" s="282"/>
    </row>
    <row r="57" spans="1:11" x14ac:dyDescent="0.2">
      <c r="B57" s="304"/>
      <c r="F57" s="304"/>
      <c r="G57" s="282"/>
      <c r="H57" s="282"/>
      <c r="I57" s="282"/>
      <c r="J57" s="304"/>
    </row>
    <row r="74" spans="2:2" x14ac:dyDescent="0.2">
      <c r="B74" s="304"/>
    </row>
    <row r="75" spans="2:2" x14ac:dyDescent="0.2">
      <c r="B75" s="304">
        <f>B52-B26</f>
        <v>0</v>
      </c>
    </row>
  </sheetData>
  <mergeCells count="11">
    <mergeCell ref="J7:K7"/>
    <mergeCell ref="J32:K32"/>
    <mergeCell ref="A5:I5"/>
    <mergeCell ref="A3:I3"/>
    <mergeCell ref="A4:I4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F22"/>
  <sheetViews>
    <sheetView view="pageBreakPreview" zoomScaleNormal="100" zoomScaleSheetLayoutView="100" workbookViewId="0"/>
  </sheetViews>
  <sheetFormatPr defaultRowHeight="12.75" x14ac:dyDescent="0.2"/>
  <cols>
    <col min="1" max="1" width="42.28515625" customWidth="1"/>
    <col min="2" max="4" width="19.7109375" customWidth="1"/>
  </cols>
  <sheetData>
    <row r="1" spans="1:6" x14ac:dyDescent="0.2">
      <c r="A1" s="207" t="s">
        <v>1763</v>
      </c>
      <c r="B1" s="329"/>
      <c r="C1" s="329"/>
      <c r="D1" s="329"/>
    </row>
    <row r="2" spans="1:6" ht="13.5" x14ac:dyDescent="0.25">
      <c r="A2" s="675"/>
      <c r="B2" s="329"/>
      <c r="C2" s="329"/>
      <c r="D2" s="329"/>
    </row>
    <row r="3" spans="1:6" x14ac:dyDescent="0.2">
      <c r="A3" s="1017" t="s">
        <v>1216</v>
      </c>
      <c r="B3" s="1017"/>
      <c r="C3" s="1017"/>
      <c r="D3" s="1017"/>
    </row>
    <row r="4" spans="1:6" x14ac:dyDescent="0.2">
      <c r="A4" s="1017" t="s">
        <v>1742</v>
      </c>
      <c r="B4" s="1017"/>
      <c r="C4" s="1017"/>
      <c r="D4" s="1017"/>
    </row>
    <row r="5" spans="1:6" x14ac:dyDescent="0.2">
      <c r="A5" s="1016"/>
      <c r="B5" s="1016"/>
      <c r="C5" s="404"/>
      <c r="D5" s="404"/>
      <c r="E5" s="404"/>
      <c r="F5" s="404"/>
    </row>
    <row r="6" spans="1:6" x14ac:dyDescent="0.2">
      <c r="A6" s="330"/>
      <c r="B6" s="330"/>
      <c r="C6" s="207"/>
      <c r="D6" s="207"/>
    </row>
    <row r="7" spans="1:6" x14ac:dyDescent="0.2">
      <c r="A7" s="1017" t="s">
        <v>1245</v>
      </c>
      <c r="B7" s="1017"/>
      <c r="C7" s="1017"/>
      <c r="D7" s="1017"/>
    </row>
    <row r="8" spans="1:6" x14ac:dyDescent="0.2">
      <c r="A8" s="330"/>
      <c r="B8" s="329"/>
      <c r="C8" s="329"/>
      <c r="D8" s="329"/>
    </row>
    <row r="9" spans="1:6" ht="13.5" thickBot="1" x14ac:dyDescent="0.25">
      <c r="A9" s="329"/>
      <c r="B9" s="331"/>
      <c r="C9" s="331"/>
      <c r="D9" s="331"/>
    </row>
    <row r="10" spans="1:6" ht="25.5" x14ac:dyDescent="0.2">
      <c r="A10" s="332" t="s">
        <v>1228</v>
      </c>
      <c r="B10" s="333" t="s">
        <v>1431</v>
      </c>
      <c r="C10" s="333" t="s">
        <v>1432</v>
      </c>
      <c r="D10" s="905" t="s">
        <v>1709</v>
      </c>
    </row>
    <row r="11" spans="1:6" x14ac:dyDescent="0.2">
      <c r="A11" s="334" t="s">
        <v>1266</v>
      </c>
      <c r="B11" s="335">
        <v>104400000</v>
      </c>
      <c r="C11" s="335">
        <f>'bevétel részletes'!M117</f>
        <v>103424906</v>
      </c>
      <c r="D11" s="335">
        <f>C11</f>
        <v>103424906</v>
      </c>
    </row>
    <row r="12" spans="1:6" x14ac:dyDescent="0.2">
      <c r="A12" s="334" t="s">
        <v>1268</v>
      </c>
      <c r="B12" s="335">
        <v>87000000</v>
      </c>
      <c r="C12" s="335">
        <f>'bevétel részletes'!M120</f>
        <v>57788839</v>
      </c>
      <c r="D12" s="335">
        <f t="shared" ref="D12:D21" si="0">C12</f>
        <v>57788839</v>
      </c>
    </row>
    <row r="13" spans="1:6" x14ac:dyDescent="0.2">
      <c r="A13" s="334" t="s">
        <v>1383</v>
      </c>
      <c r="B13" s="335">
        <v>0</v>
      </c>
      <c r="C13" s="335">
        <v>0</v>
      </c>
      <c r="D13" s="335">
        <f t="shared" si="0"/>
        <v>0</v>
      </c>
    </row>
    <row r="14" spans="1:6" x14ac:dyDescent="0.2">
      <c r="A14" s="334" t="s">
        <v>1384</v>
      </c>
      <c r="B14" s="335">
        <v>26000000</v>
      </c>
      <c r="C14" s="335">
        <f>'bevétel részletes'!M119</f>
        <v>26781018</v>
      </c>
      <c r="D14" s="335">
        <f t="shared" si="0"/>
        <v>26781018</v>
      </c>
    </row>
    <row r="15" spans="1:6" x14ac:dyDescent="0.2">
      <c r="A15" s="334" t="s">
        <v>1385</v>
      </c>
      <c r="B15" s="335">
        <v>0</v>
      </c>
      <c r="C15" s="335">
        <v>0</v>
      </c>
      <c r="D15" s="335">
        <f t="shared" si="0"/>
        <v>0</v>
      </c>
    </row>
    <row r="16" spans="1:6" x14ac:dyDescent="0.2">
      <c r="A16" s="334" t="s">
        <v>1386</v>
      </c>
      <c r="B16" s="335">
        <v>370000000</v>
      </c>
      <c r="C16" s="335">
        <f>'bevétel részletes'!M131</f>
        <v>607632149</v>
      </c>
      <c r="D16" s="335">
        <f t="shared" si="0"/>
        <v>607632149</v>
      </c>
    </row>
    <row r="17" spans="1:4" x14ac:dyDescent="0.2">
      <c r="A17" s="334" t="s">
        <v>1387</v>
      </c>
      <c r="B17" s="336">
        <v>0</v>
      </c>
      <c r="C17" s="336">
        <v>0</v>
      </c>
      <c r="D17" s="335">
        <f t="shared" si="0"/>
        <v>0</v>
      </c>
    </row>
    <row r="18" spans="1:4" ht="13.5" thickBot="1" x14ac:dyDescent="0.25">
      <c r="A18" s="337" t="s">
        <v>1388</v>
      </c>
      <c r="B18" s="338">
        <f>SUM(B11:B17)</f>
        <v>587400000</v>
      </c>
      <c r="C18" s="338">
        <f>SUM(C11:C17)</f>
        <v>795626912</v>
      </c>
      <c r="D18" s="338">
        <f>SUM(D11:D17)</f>
        <v>795626912</v>
      </c>
    </row>
    <row r="19" spans="1:4" x14ac:dyDescent="0.2">
      <c r="A19" s="339" t="s">
        <v>1389</v>
      </c>
      <c r="B19" s="340">
        <v>26000000</v>
      </c>
      <c r="C19" s="340">
        <f>'bevétel részletes'!M154</f>
        <v>27322824</v>
      </c>
      <c r="D19" s="335">
        <f t="shared" si="0"/>
        <v>27322824</v>
      </c>
    </row>
    <row r="20" spans="1:4" x14ac:dyDescent="0.2">
      <c r="A20" s="334" t="s">
        <v>1390</v>
      </c>
      <c r="B20" s="335">
        <v>4800000</v>
      </c>
      <c r="C20" s="335">
        <f>'bevétel részletes'!M176+'bevétel részletes'!M100</f>
        <v>3946114</v>
      </c>
      <c r="D20" s="335">
        <f t="shared" si="0"/>
        <v>3946114</v>
      </c>
    </row>
    <row r="21" spans="1:4" x14ac:dyDescent="0.2">
      <c r="A21" s="334" t="s">
        <v>1391</v>
      </c>
      <c r="B21" s="335">
        <v>1000000</v>
      </c>
      <c r="C21" s="335">
        <f>'bevétel részletes'!M166</f>
        <v>535453</v>
      </c>
      <c r="D21" s="335">
        <f t="shared" si="0"/>
        <v>535453</v>
      </c>
    </row>
    <row r="22" spans="1:4" ht="13.5" thickBot="1" x14ac:dyDescent="0.25">
      <c r="A22" s="341" t="s">
        <v>1392</v>
      </c>
      <c r="B22" s="342">
        <f>SUM(B18:B21)</f>
        <v>619200000</v>
      </c>
      <c r="C22" s="342">
        <f>SUM(C18:C21)</f>
        <v>827431303</v>
      </c>
      <c r="D22" s="342">
        <f>SUM(D18:D21)</f>
        <v>827431303</v>
      </c>
    </row>
  </sheetData>
  <mergeCells count="4">
    <mergeCell ref="A5:B5"/>
    <mergeCell ref="A3:D3"/>
    <mergeCell ref="A4:D4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" manualBreakCount="1">
    <brk id="4" max="2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66"/>
  <sheetViews>
    <sheetView view="pageBreakPreview" zoomScaleSheetLayoutView="100" workbookViewId="0">
      <selection sqref="A1:O1"/>
    </sheetView>
  </sheetViews>
  <sheetFormatPr defaultRowHeight="15" x14ac:dyDescent="0.25"/>
  <cols>
    <col min="1" max="1" width="4.28515625" style="249" customWidth="1"/>
    <col min="2" max="2" width="3" style="192" customWidth="1"/>
    <col min="3" max="3" width="60" style="192" customWidth="1"/>
    <col min="4" max="6" width="13.5703125" style="192" customWidth="1"/>
    <col min="7" max="7" width="11.140625" style="192" bestFit="1" customWidth="1"/>
    <col min="8" max="8" width="11.85546875" style="192" bestFit="1" customWidth="1"/>
    <col min="9" max="9" width="9.140625" style="192"/>
    <col min="10" max="10" width="11.140625" style="192" bestFit="1" customWidth="1"/>
    <col min="11" max="16384" width="9.140625" style="192"/>
  </cols>
  <sheetData>
    <row r="1" spans="1:15" x14ac:dyDescent="0.25">
      <c r="A1" s="1" t="s">
        <v>1764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07"/>
      <c r="B2" s="329"/>
      <c r="C2" s="526"/>
      <c r="D2" s="526"/>
      <c r="E2" s="527"/>
      <c r="F2" s="527"/>
    </row>
    <row r="3" spans="1:15" x14ac:dyDescent="0.25">
      <c r="A3" s="1023" t="s">
        <v>1216</v>
      </c>
      <c r="B3" s="1023"/>
      <c r="C3" s="1023"/>
      <c r="D3" s="1023"/>
      <c r="E3" s="1023"/>
      <c r="F3" s="755"/>
    </row>
    <row r="4" spans="1:15" ht="15" customHeight="1" x14ac:dyDescent="0.25">
      <c r="A4" s="1023" t="s">
        <v>1742</v>
      </c>
      <c r="B4" s="1023"/>
      <c r="C4" s="1023"/>
      <c r="D4" s="1023"/>
      <c r="E4" s="1023"/>
      <c r="F4" s="755"/>
    </row>
    <row r="5" spans="1:15" ht="15" customHeight="1" x14ac:dyDescent="0.25">
      <c r="A5" s="1024"/>
      <c r="B5" s="1024"/>
      <c r="C5" s="1024"/>
      <c r="D5" s="1024"/>
      <c r="E5" s="1024"/>
      <c r="F5" s="756"/>
    </row>
    <row r="6" spans="1:15" ht="15" customHeight="1" x14ac:dyDescent="0.25">
      <c r="A6" s="1024" t="s">
        <v>1380</v>
      </c>
      <c r="B6" s="1024"/>
      <c r="C6" s="1024"/>
      <c r="D6" s="1024"/>
      <c r="E6" s="1024"/>
      <c r="F6" s="756"/>
    </row>
    <row r="7" spans="1:15" ht="30.75" customHeight="1" thickBot="1" x14ac:dyDescent="0.3">
      <c r="A7" s="528"/>
      <c r="B7" s="529"/>
      <c r="C7" s="529"/>
      <c r="D7" s="529"/>
      <c r="E7" s="530" t="s">
        <v>1261</v>
      </c>
      <c r="F7" s="530"/>
    </row>
    <row r="8" spans="1:15" x14ac:dyDescent="0.25">
      <c r="A8" s="531"/>
      <c r="B8" s="1025" t="s">
        <v>1210</v>
      </c>
      <c r="C8" s="1025"/>
      <c r="D8" s="920" t="s">
        <v>1211</v>
      </c>
      <c r="E8" s="944" t="s">
        <v>1360</v>
      </c>
      <c r="F8" s="935" t="s">
        <v>1710</v>
      </c>
    </row>
    <row r="9" spans="1:15" ht="28.5" x14ac:dyDescent="0.25">
      <c r="A9" s="533"/>
      <c r="B9" s="1018" t="s">
        <v>1212</v>
      </c>
      <c r="C9" s="1018"/>
      <c r="D9" s="921" t="s">
        <v>1213</v>
      </c>
      <c r="E9" s="915" t="s">
        <v>1358</v>
      </c>
      <c r="F9" s="634" t="s">
        <v>1571</v>
      </c>
    </row>
    <row r="10" spans="1:15" x14ac:dyDescent="0.25">
      <c r="A10" s="533">
        <v>1</v>
      </c>
      <c r="B10" s="535"/>
      <c r="C10" s="536">
        <v>1</v>
      </c>
      <c r="D10" s="922"/>
      <c r="E10" s="945"/>
      <c r="F10" s="936"/>
    </row>
    <row r="11" spans="1:15" x14ac:dyDescent="0.25">
      <c r="A11" s="533">
        <v>2</v>
      </c>
      <c r="B11" s="1019" t="s">
        <v>1376</v>
      </c>
      <c r="C11" s="1019"/>
      <c r="D11" s="923">
        <f>SUM(D12:D17)</f>
        <v>16222660</v>
      </c>
      <c r="E11" s="946">
        <f>SUM(E12:E17)</f>
        <v>20424660</v>
      </c>
      <c r="F11" s="987">
        <f>SUM(F12:F17)</f>
        <v>20146213</v>
      </c>
      <c r="G11" s="253"/>
      <c r="H11" s="253"/>
    </row>
    <row r="12" spans="1:15" x14ac:dyDescent="0.25">
      <c r="A12" s="533">
        <v>3</v>
      </c>
      <c r="B12" s="793"/>
      <c r="C12" s="538" t="s">
        <v>1434</v>
      </c>
      <c r="D12" s="924">
        <v>2957660</v>
      </c>
      <c r="E12" s="907">
        <v>8036738</v>
      </c>
      <c r="F12" s="938">
        <v>8036738</v>
      </c>
      <c r="G12" s="253"/>
    </row>
    <row r="13" spans="1:15" x14ac:dyDescent="0.25">
      <c r="A13" s="533">
        <v>4</v>
      </c>
      <c r="B13" s="793"/>
      <c r="C13" s="538" t="s">
        <v>1435</v>
      </c>
      <c r="D13" s="924">
        <v>150000</v>
      </c>
      <c r="E13" s="907">
        <v>0</v>
      </c>
      <c r="F13" s="938">
        <v>0</v>
      </c>
      <c r="G13" s="253"/>
    </row>
    <row r="14" spans="1:15" x14ac:dyDescent="0.25">
      <c r="A14" s="533">
        <v>5</v>
      </c>
      <c r="B14" s="793"/>
      <c r="C14" s="538" t="s">
        <v>1436</v>
      </c>
      <c r="D14" s="924">
        <v>11500000</v>
      </c>
      <c r="E14" s="907">
        <v>10772922</v>
      </c>
      <c r="F14" s="938">
        <v>10494475</v>
      </c>
      <c r="G14" s="253"/>
    </row>
    <row r="15" spans="1:15" x14ac:dyDescent="0.25">
      <c r="A15" s="533">
        <v>6</v>
      </c>
      <c r="B15" s="793"/>
      <c r="C15" s="538" t="s">
        <v>1437</v>
      </c>
      <c r="D15" s="924">
        <v>500000</v>
      </c>
      <c r="E15" s="907">
        <v>500000</v>
      </c>
      <c r="F15" s="938">
        <v>500000</v>
      </c>
      <c r="G15" s="253"/>
    </row>
    <row r="16" spans="1:15" x14ac:dyDescent="0.25">
      <c r="A16" s="533">
        <v>7</v>
      </c>
      <c r="B16" s="793"/>
      <c r="C16" s="541" t="s">
        <v>1257</v>
      </c>
      <c r="D16" s="924">
        <v>500000</v>
      </c>
      <c r="E16" s="907">
        <v>500000</v>
      </c>
      <c r="F16" s="938">
        <v>500000</v>
      </c>
      <c r="G16" s="253"/>
    </row>
    <row r="17" spans="1:10" x14ac:dyDescent="0.25">
      <c r="A17" s="533">
        <v>8</v>
      </c>
      <c r="B17" s="793"/>
      <c r="C17" s="542" t="s">
        <v>1438</v>
      </c>
      <c r="D17" s="924">
        <v>615000</v>
      </c>
      <c r="E17" s="907">
        <v>615000</v>
      </c>
      <c r="F17" s="938">
        <v>615000</v>
      </c>
    </row>
    <row r="18" spans="1:10" x14ac:dyDescent="0.25">
      <c r="A18" s="533">
        <v>9</v>
      </c>
      <c r="B18" s="1020" t="s">
        <v>1375</v>
      </c>
      <c r="C18" s="1020"/>
      <c r="D18" s="923">
        <f>SUM(D19:D45)</f>
        <v>190477000</v>
      </c>
      <c r="E18" s="946">
        <f>SUM(E20:E56)</f>
        <v>244096800</v>
      </c>
      <c r="F18" s="987">
        <f>SUM(F20:F58)</f>
        <v>242426800</v>
      </c>
      <c r="G18" s="253"/>
      <c r="H18" s="253"/>
      <c r="J18" s="253"/>
    </row>
    <row r="19" spans="1:10" x14ac:dyDescent="0.25">
      <c r="A19" s="533">
        <v>10</v>
      </c>
      <c r="B19" s="535"/>
      <c r="C19" s="916" t="s">
        <v>1217</v>
      </c>
      <c r="D19" s="925">
        <v>5000000</v>
      </c>
      <c r="E19" s="917">
        <v>5000000</v>
      </c>
      <c r="F19" s="937">
        <v>5000000</v>
      </c>
    </row>
    <row r="20" spans="1:10" x14ac:dyDescent="0.25">
      <c r="A20" s="533"/>
      <c r="B20" s="647"/>
      <c r="C20" s="918" t="s">
        <v>1729</v>
      </c>
      <c r="D20" s="926"/>
      <c r="E20" s="947" t="s">
        <v>1714</v>
      </c>
      <c r="F20" s="949" t="s">
        <v>1714</v>
      </c>
    </row>
    <row r="21" spans="1:10" x14ac:dyDescent="0.25">
      <c r="A21" s="533"/>
      <c r="B21" s="647"/>
      <c r="C21" s="919" t="s">
        <v>1715</v>
      </c>
      <c r="D21" s="927"/>
      <c r="E21" s="948">
        <v>400000</v>
      </c>
      <c r="F21" s="950">
        <v>400000</v>
      </c>
    </row>
    <row r="22" spans="1:10" x14ac:dyDescent="0.25">
      <c r="A22" s="533"/>
      <c r="B22" s="647"/>
      <c r="C22" s="919" t="s">
        <v>1716</v>
      </c>
      <c r="D22" s="927"/>
      <c r="E22" s="948">
        <v>250000</v>
      </c>
      <c r="F22" s="950">
        <v>250000</v>
      </c>
    </row>
    <row r="23" spans="1:10" x14ac:dyDescent="0.25">
      <c r="A23" s="533"/>
      <c r="B23" s="647"/>
      <c r="C23" s="919" t="s">
        <v>1717</v>
      </c>
      <c r="D23" s="927"/>
      <c r="E23" s="948">
        <v>400000</v>
      </c>
      <c r="F23" s="950">
        <v>400000</v>
      </c>
    </row>
    <row r="24" spans="1:10" x14ac:dyDescent="0.25">
      <c r="A24" s="533"/>
      <c r="B24" s="647"/>
      <c r="C24" s="919" t="s">
        <v>1718</v>
      </c>
      <c r="D24" s="927"/>
      <c r="E24" s="948">
        <v>400000</v>
      </c>
      <c r="F24" s="950">
        <v>400000</v>
      </c>
    </row>
    <row r="25" spans="1:10" x14ac:dyDescent="0.25">
      <c r="A25" s="533"/>
      <c r="B25" s="647"/>
      <c r="C25" s="919" t="s">
        <v>1719</v>
      </c>
      <c r="D25" s="927"/>
      <c r="E25" s="948">
        <v>400000</v>
      </c>
      <c r="F25" s="950">
        <v>400000</v>
      </c>
    </row>
    <row r="26" spans="1:10" x14ac:dyDescent="0.25">
      <c r="A26" s="533"/>
      <c r="B26" s="647"/>
      <c r="C26" s="919" t="s">
        <v>1720</v>
      </c>
      <c r="D26" s="927"/>
      <c r="E26" s="948">
        <v>400000</v>
      </c>
      <c r="F26" s="950">
        <v>400000</v>
      </c>
    </row>
    <row r="27" spans="1:10" x14ac:dyDescent="0.25">
      <c r="A27" s="533"/>
      <c r="B27" s="647"/>
      <c r="C27" s="919" t="s">
        <v>1721</v>
      </c>
      <c r="D27" s="927"/>
      <c r="E27" s="948">
        <v>400000</v>
      </c>
      <c r="F27" s="950">
        <v>400000</v>
      </c>
    </row>
    <row r="28" spans="1:10" x14ac:dyDescent="0.25">
      <c r="A28" s="533"/>
      <c r="B28" s="647"/>
      <c r="C28" s="919" t="s">
        <v>1722</v>
      </c>
      <c r="D28" s="927"/>
      <c r="E28" s="948">
        <v>400000</v>
      </c>
      <c r="F28" s="950">
        <v>400000</v>
      </c>
    </row>
    <row r="29" spans="1:10" x14ac:dyDescent="0.25">
      <c r="A29" s="533"/>
      <c r="B29" s="647"/>
      <c r="C29" s="919" t="s">
        <v>1723</v>
      </c>
      <c r="D29" s="927"/>
      <c r="E29" s="948">
        <v>400000</v>
      </c>
      <c r="F29" s="950">
        <v>400000</v>
      </c>
    </row>
    <row r="30" spans="1:10" x14ac:dyDescent="0.25">
      <c r="A30" s="533"/>
      <c r="B30" s="647"/>
      <c r="C30" s="919" t="s">
        <v>1724</v>
      </c>
      <c r="D30" s="927"/>
      <c r="E30" s="948">
        <v>360000</v>
      </c>
      <c r="F30" s="950">
        <v>360000</v>
      </c>
    </row>
    <row r="31" spans="1:10" x14ac:dyDescent="0.25">
      <c r="A31" s="533"/>
      <c r="B31" s="647"/>
      <c r="C31" s="919" t="s">
        <v>1725</v>
      </c>
      <c r="D31" s="927"/>
      <c r="E31" s="948">
        <v>400000</v>
      </c>
      <c r="F31" s="950">
        <v>400000</v>
      </c>
    </row>
    <row r="32" spans="1:10" x14ac:dyDescent="0.25">
      <c r="A32" s="533"/>
      <c r="B32" s="647"/>
      <c r="C32" s="919" t="s">
        <v>1726</v>
      </c>
      <c r="D32" s="927"/>
      <c r="E32" s="948">
        <v>300000</v>
      </c>
      <c r="F32" s="950">
        <v>300000</v>
      </c>
    </row>
    <row r="33" spans="1:6" x14ac:dyDescent="0.25">
      <c r="A33" s="533"/>
      <c r="B33" s="647"/>
      <c r="C33" s="919" t="s">
        <v>1727</v>
      </c>
      <c r="D33" s="927"/>
      <c r="E33" s="948">
        <v>90000</v>
      </c>
      <c r="F33" s="950">
        <v>90000</v>
      </c>
    </row>
    <row r="34" spans="1:6" x14ac:dyDescent="0.25">
      <c r="A34" s="533"/>
      <c r="B34" s="647"/>
      <c r="C34" s="919" t="s">
        <v>1728</v>
      </c>
      <c r="D34" s="927"/>
      <c r="E34" s="948">
        <v>400000</v>
      </c>
      <c r="F34" s="950">
        <v>400000</v>
      </c>
    </row>
    <row r="35" spans="1:6" x14ac:dyDescent="0.25">
      <c r="A35" s="533">
        <v>11</v>
      </c>
      <c r="B35" s="535"/>
      <c r="C35" s="543" t="s">
        <v>1561</v>
      </c>
      <c r="D35" s="924">
        <v>17450000</v>
      </c>
      <c r="E35" s="907">
        <v>17450000</v>
      </c>
      <c r="F35" s="938">
        <v>17450000</v>
      </c>
    </row>
    <row r="36" spans="1:6" x14ac:dyDescent="0.25">
      <c r="A36" s="533">
        <v>12</v>
      </c>
      <c r="B36" s="535"/>
      <c r="C36" s="543" t="s">
        <v>1711</v>
      </c>
      <c r="D36" s="924">
        <v>13770000</v>
      </c>
      <c r="E36" s="907">
        <v>13770000</v>
      </c>
      <c r="F36" s="938">
        <v>13770000</v>
      </c>
    </row>
    <row r="37" spans="1:6" x14ac:dyDescent="0.25">
      <c r="A37" s="533">
        <v>13</v>
      </c>
      <c r="B37" s="535"/>
      <c r="C37" s="538" t="s">
        <v>1558</v>
      </c>
      <c r="D37" s="924">
        <v>200000</v>
      </c>
      <c r="E37" s="907">
        <v>200000</v>
      </c>
      <c r="F37" s="938">
        <v>200000</v>
      </c>
    </row>
    <row r="38" spans="1:6" ht="42.75" x14ac:dyDescent="0.25">
      <c r="A38" s="533">
        <v>14</v>
      </c>
      <c r="B38" s="535"/>
      <c r="C38" s="542" t="s">
        <v>1439</v>
      </c>
      <c r="D38" s="924">
        <v>5100000</v>
      </c>
      <c r="E38" s="907">
        <v>9600000</v>
      </c>
      <c r="F38" s="938">
        <v>9600000</v>
      </c>
    </row>
    <row r="39" spans="1:6" x14ac:dyDescent="0.25">
      <c r="A39" s="533">
        <v>15</v>
      </c>
      <c r="B39" s="535"/>
      <c r="C39" s="538" t="s">
        <v>1225</v>
      </c>
      <c r="D39" s="924">
        <v>123957000</v>
      </c>
      <c r="E39" s="907">
        <v>123957000</v>
      </c>
      <c r="F39" s="938">
        <v>123957000</v>
      </c>
    </row>
    <row r="40" spans="1:6" x14ac:dyDescent="0.25">
      <c r="A40" s="533">
        <v>16</v>
      </c>
      <c r="B40" s="535"/>
      <c r="C40" s="535" t="s">
        <v>1498</v>
      </c>
      <c r="D40" s="924">
        <v>1000000</v>
      </c>
      <c r="E40" s="907">
        <v>600000</v>
      </c>
      <c r="F40" s="938">
        <v>0</v>
      </c>
    </row>
    <row r="41" spans="1:6" x14ac:dyDescent="0.25">
      <c r="A41" s="533">
        <v>17</v>
      </c>
      <c r="B41" s="535"/>
      <c r="C41" s="535" t="s">
        <v>1440</v>
      </c>
      <c r="D41" s="924">
        <v>1000000</v>
      </c>
      <c r="E41" s="907">
        <v>600000</v>
      </c>
      <c r="F41" s="938">
        <v>0</v>
      </c>
    </row>
    <row r="42" spans="1:6" x14ac:dyDescent="0.25">
      <c r="A42" s="533">
        <v>18</v>
      </c>
      <c r="B42" s="535"/>
      <c r="C42" s="535" t="s">
        <v>1499</v>
      </c>
      <c r="D42" s="924">
        <v>10000000</v>
      </c>
      <c r="E42" s="907">
        <v>10000000</v>
      </c>
      <c r="F42" s="938">
        <v>10000000</v>
      </c>
    </row>
    <row r="43" spans="1:6" x14ac:dyDescent="0.25">
      <c r="A43" s="533">
        <v>19</v>
      </c>
      <c r="B43" s="535"/>
      <c r="C43" s="535" t="s">
        <v>1500</v>
      </c>
      <c r="D43" s="924">
        <v>10000000</v>
      </c>
      <c r="E43" s="907">
        <v>10000000</v>
      </c>
      <c r="F43" s="938">
        <v>10000000</v>
      </c>
    </row>
    <row r="44" spans="1:6" x14ac:dyDescent="0.25">
      <c r="A44" s="533">
        <v>20</v>
      </c>
      <c r="B44" s="535"/>
      <c r="C44" s="535" t="s">
        <v>1374</v>
      </c>
      <c r="D44" s="924">
        <v>2000000</v>
      </c>
      <c r="E44" s="907">
        <v>2000000</v>
      </c>
      <c r="F44" s="938">
        <v>1100000</v>
      </c>
    </row>
    <row r="45" spans="1:6" x14ac:dyDescent="0.25">
      <c r="A45" s="533">
        <v>21</v>
      </c>
      <c r="B45" s="535"/>
      <c r="C45" s="535" t="s">
        <v>1441</v>
      </c>
      <c r="D45" s="924">
        <v>1000000</v>
      </c>
      <c r="E45" s="907">
        <v>1000000</v>
      </c>
      <c r="F45" s="938">
        <v>1000000</v>
      </c>
    </row>
    <row r="46" spans="1:6" x14ac:dyDescent="0.25">
      <c r="A46" s="533">
        <v>22</v>
      </c>
      <c r="B46" s="647"/>
      <c r="C46" s="648" t="s">
        <v>1560</v>
      </c>
      <c r="D46" s="924">
        <v>0</v>
      </c>
      <c r="E46" s="907">
        <v>2000000</v>
      </c>
      <c r="F46" s="938">
        <v>2000000</v>
      </c>
    </row>
    <row r="47" spans="1:6" x14ac:dyDescent="0.25">
      <c r="A47" s="533">
        <v>23</v>
      </c>
      <c r="B47" s="647"/>
      <c r="C47" s="648" t="s">
        <v>1521</v>
      </c>
      <c r="D47" s="924">
        <v>0</v>
      </c>
      <c r="E47" s="907">
        <v>50000</v>
      </c>
      <c r="F47" s="938">
        <v>50000</v>
      </c>
    </row>
    <row r="48" spans="1:6" x14ac:dyDescent="0.25">
      <c r="A48" s="533">
        <v>24</v>
      </c>
      <c r="B48" s="647"/>
      <c r="C48" s="648" t="s">
        <v>1519</v>
      </c>
      <c r="D48" s="924">
        <v>0</v>
      </c>
      <c r="E48" s="907">
        <v>50000</v>
      </c>
      <c r="F48" s="938">
        <v>50000</v>
      </c>
    </row>
    <row r="49" spans="1:8" x14ac:dyDescent="0.25">
      <c r="A49" s="533">
        <v>25</v>
      </c>
      <c r="B49" s="647"/>
      <c r="C49" s="648" t="s">
        <v>1520</v>
      </c>
      <c r="D49" s="924">
        <v>0</v>
      </c>
      <c r="E49" s="907">
        <v>400000</v>
      </c>
      <c r="F49" s="938">
        <v>400000</v>
      </c>
    </row>
    <row r="50" spans="1:8" x14ac:dyDescent="0.25">
      <c r="A50" s="533">
        <v>26</v>
      </c>
      <c r="B50" s="647"/>
      <c r="C50" s="648" t="s">
        <v>1522</v>
      </c>
      <c r="D50" s="924">
        <v>0</v>
      </c>
      <c r="E50" s="907">
        <v>400000</v>
      </c>
      <c r="F50" s="938">
        <v>400000</v>
      </c>
    </row>
    <row r="51" spans="1:8" x14ac:dyDescent="0.25">
      <c r="A51" s="533">
        <v>27</v>
      </c>
      <c r="B51" s="647"/>
      <c r="C51" s="648" t="s">
        <v>1540</v>
      </c>
      <c r="D51" s="924">
        <v>0</v>
      </c>
      <c r="E51" s="907">
        <v>500000</v>
      </c>
      <c r="F51" s="774">
        <v>500000</v>
      </c>
    </row>
    <row r="52" spans="1:8" x14ac:dyDescent="0.25">
      <c r="A52" s="533">
        <v>28</v>
      </c>
      <c r="B52" s="647"/>
      <c r="C52" s="648" t="s">
        <v>1541</v>
      </c>
      <c r="D52" s="924">
        <v>0</v>
      </c>
      <c r="E52" s="907">
        <v>200000</v>
      </c>
      <c r="F52" s="774">
        <v>200000</v>
      </c>
    </row>
    <row r="53" spans="1:8" x14ac:dyDescent="0.25">
      <c r="A53" s="533">
        <v>29</v>
      </c>
      <c r="B53" s="647"/>
      <c r="C53" s="648" t="s">
        <v>1542</v>
      </c>
      <c r="D53" s="924">
        <v>0</v>
      </c>
      <c r="E53" s="907">
        <v>45509800</v>
      </c>
      <c r="F53" s="774">
        <v>45509800</v>
      </c>
    </row>
    <row r="54" spans="1:8" x14ac:dyDescent="0.25">
      <c r="A54" s="533">
        <v>30</v>
      </c>
      <c r="B54" s="647"/>
      <c r="C54" s="648" t="s">
        <v>1556</v>
      </c>
      <c r="D54" s="924"/>
      <c r="E54" s="907">
        <v>300000</v>
      </c>
      <c r="F54" s="774">
        <v>300000</v>
      </c>
    </row>
    <row r="55" spans="1:8" x14ac:dyDescent="0.25">
      <c r="A55" s="533">
        <v>31</v>
      </c>
      <c r="B55" s="647"/>
      <c r="C55" s="648" t="s">
        <v>1557</v>
      </c>
      <c r="D55" s="924"/>
      <c r="E55" s="907">
        <v>500000</v>
      </c>
      <c r="F55" s="774">
        <v>500000</v>
      </c>
    </row>
    <row r="56" spans="1:8" x14ac:dyDescent="0.25">
      <c r="A56" s="533">
        <v>32</v>
      </c>
      <c r="B56" s="647"/>
      <c r="C56" s="648" t="s">
        <v>1559</v>
      </c>
      <c r="D56" s="924"/>
      <c r="E56" s="907">
        <v>10000</v>
      </c>
      <c r="F56" s="774">
        <v>10000</v>
      </c>
    </row>
    <row r="57" spans="1:8" x14ac:dyDescent="0.25">
      <c r="A57" s="533">
        <v>33</v>
      </c>
      <c r="B57" s="647"/>
      <c r="C57" s="648" t="s">
        <v>1712</v>
      </c>
      <c r="D57" s="924"/>
      <c r="E57" s="907"/>
      <c r="F57" s="774">
        <v>400000</v>
      </c>
    </row>
    <row r="58" spans="1:8" x14ac:dyDescent="0.25">
      <c r="A58" s="533">
        <v>34</v>
      </c>
      <c r="B58" s="647"/>
      <c r="C58" s="988" t="s">
        <v>1713</v>
      </c>
      <c r="D58" s="924"/>
      <c r="E58" s="907"/>
      <c r="F58" s="774">
        <v>30000</v>
      </c>
    </row>
    <row r="59" spans="1:8" x14ac:dyDescent="0.25">
      <c r="A59" s="533">
        <v>35</v>
      </c>
      <c r="B59" s="1021" t="s">
        <v>1377</v>
      </c>
      <c r="C59" s="1022"/>
      <c r="D59" s="928">
        <f>D11+D18</f>
        <v>206699660</v>
      </c>
      <c r="E59" s="908">
        <f>E11+E18</f>
        <v>264521460</v>
      </c>
      <c r="F59" s="939">
        <f>F11+F18</f>
        <v>262573013</v>
      </c>
      <c r="G59" s="253"/>
      <c r="H59" s="253"/>
    </row>
    <row r="60" spans="1:8" x14ac:dyDescent="0.25">
      <c r="A60" s="533"/>
      <c r="B60" s="951"/>
      <c r="C60" s="952"/>
      <c r="D60" s="929"/>
      <c r="E60" s="909"/>
      <c r="F60" s="545"/>
    </row>
    <row r="61" spans="1:8" x14ac:dyDescent="0.25">
      <c r="A61" s="533">
        <v>36</v>
      </c>
      <c r="B61" s="546" t="s">
        <v>1549</v>
      </c>
      <c r="C61" s="546"/>
      <c r="D61" s="930">
        <v>0</v>
      </c>
      <c r="E61" s="910">
        <v>0</v>
      </c>
      <c r="F61" s="940">
        <v>0</v>
      </c>
    </row>
    <row r="62" spans="1:8" x14ac:dyDescent="0.25">
      <c r="A62" s="533">
        <v>37</v>
      </c>
      <c r="B62" s="535"/>
      <c r="C62" s="535"/>
      <c r="D62" s="931">
        <v>0</v>
      </c>
      <c r="E62" s="911">
        <v>0</v>
      </c>
      <c r="F62" s="941">
        <v>0</v>
      </c>
    </row>
    <row r="63" spans="1:8" s="243" customFormat="1" ht="21.75" customHeight="1" x14ac:dyDescent="0.25">
      <c r="A63" s="533">
        <v>38</v>
      </c>
      <c r="B63" s="322" t="s">
        <v>1378</v>
      </c>
      <c r="C63" s="322"/>
      <c r="D63" s="932">
        <v>0</v>
      </c>
      <c r="E63" s="912">
        <f>SUM(E64:E65)</f>
        <v>10500000</v>
      </c>
      <c r="F63" s="942">
        <f>SUM(F64:F65)</f>
        <v>10500000</v>
      </c>
    </row>
    <row r="64" spans="1:8" x14ac:dyDescent="0.25">
      <c r="A64" s="533">
        <v>39</v>
      </c>
      <c r="B64" s="320"/>
      <c r="C64" s="320" t="s">
        <v>1550</v>
      </c>
      <c r="D64" s="933">
        <v>0</v>
      </c>
      <c r="E64" s="913">
        <v>7000000</v>
      </c>
      <c r="F64" s="771">
        <v>7000000</v>
      </c>
    </row>
    <row r="65" spans="1:6" x14ac:dyDescent="0.25">
      <c r="A65" s="533">
        <v>40</v>
      </c>
      <c r="B65" s="320"/>
      <c r="C65" s="320" t="s">
        <v>1562</v>
      </c>
      <c r="D65" s="933">
        <v>0</v>
      </c>
      <c r="E65" s="913">
        <v>3500000</v>
      </c>
      <c r="F65" s="771">
        <v>3500000</v>
      </c>
    </row>
    <row r="66" spans="1:6" s="323" customFormat="1" ht="22.5" customHeight="1" thickBot="1" x14ac:dyDescent="0.3">
      <c r="A66" s="577">
        <v>41</v>
      </c>
      <c r="B66" s="361" t="s">
        <v>1379</v>
      </c>
      <c r="C66" s="361"/>
      <c r="D66" s="934">
        <v>0</v>
      </c>
      <c r="E66" s="914">
        <f>E61+E63</f>
        <v>10500000</v>
      </c>
      <c r="F66" s="943">
        <f>F61+F63</f>
        <v>10500000</v>
      </c>
    </row>
  </sheetData>
  <mergeCells count="10">
    <mergeCell ref="A1:O1"/>
    <mergeCell ref="B9:C9"/>
    <mergeCell ref="B11:C11"/>
    <mergeCell ref="B18:C18"/>
    <mergeCell ref="B59:C59"/>
    <mergeCell ref="A3:E3"/>
    <mergeCell ref="A4:E4"/>
    <mergeCell ref="A5:E5"/>
    <mergeCell ref="A6:E6"/>
    <mergeCell ref="B8:C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48"/>
  <sheetViews>
    <sheetView view="pageBreakPreview" zoomScaleSheetLayoutView="100" workbookViewId="0">
      <selection sqref="A1:O1"/>
    </sheetView>
  </sheetViews>
  <sheetFormatPr defaultRowHeight="15" x14ac:dyDescent="0.25"/>
  <cols>
    <col min="1" max="1" width="3.5703125" style="192" customWidth="1"/>
    <col min="2" max="2" width="3" style="192" customWidth="1"/>
    <col min="3" max="3" width="65.140625" style="192" customWidth="1"/>
    <col min="4" max="4" width="12.5703125" style="192" customWidth="1"/>
    <col min="5" max="5" width="13.42578125" style="192" bestFit="1" customWidth="1"/>
    <col min="6" max="6" width="13.42578125" style="192" customWidth="1"/>
    <col min="7" max="7" width="11.140625" style="192" bestFit="1" customWidth="1"/>
    <col min="8" max="8" width="14" style="192" bestFit="1" customWidth="1"/>
    <col min="9" max="11" width="9.140625" style="192"/>
    <col min="12" max="12" width="10.140625" style="192" bestFit="1" customWidth="1"/>
    <col min="13" max="16384" width="9.140625" style="192"/>
  </cols>
  <sheetData>
    <row r="1" spans="1:15" x14ac:dyDescent="0.25">
      <c r="A1" s="1" t="s">
        <v>1765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544"/>
      <c r="B2" s="544"/>
      <c r="C2" s="549"/>
      <c r="D2" s="544"/>
      <c r="E2" s="544"/>
      <c r="F2" s="544"/>
      <c r="G2" s="544"/>
      <c r="H2" s="544"/>
      <c r="I2" s="544"/>
    </row>
    <row r="3" spans="1:15" ht="15" customHeight="1" x14ac:dyDescent="0.25">
      <c r="A3" s="544"/>
      <c r="B3" s="1026" t="s">
        <v>1215</v>
      </c>
      <c r="C3" s="1026"/>
      <c r="D3" s="1026"/>
      <c r="E3" s="1026"/>
      <c r="F3" s="699"/>
      <c r="G3" s="544"/>
      <c r="H3" s="544"/>
      <c r="I3" s="544"/>
    </row>
    <row r="4" spans="1:15" x14ac:dyDescent="0.25">
      <c r="A4" s="1027" t="s">
        <v>1742</v>
      </c>
      <c r="B4" s="1027"/>
      <c r="C4" s="1027"/>
      <c r="D4" s="1027"/>
      <c r="E4" s="1027"/>
      <c r="F4" s="593"/>
      <c r="G4" s="544"/>
      <c r="H4" s="544"/>
      <c r="I4" s="544"/>
    </row>
    <row r="5" spans="1:15" x14ac:dyDescent="0.25">
      <c r="A5" s="1027"/>
      <c r="B5" s="1027"/>
      <c r="C5" s="1027"/>
      <c r="D5" s="1027"/>
      <c r="E5" s="1027"/>
      <c r="F5" s="593"/>
      <c r="G5" s="544"/>
      <c r="H5" s="544"/>
      <c r="I5" s="544"/>
    </row>
    <row r="6" spans="1:15" ht="23.25" customHeight="1" x14ac:dyDescent="0.25">
      <c r="A6" s="1028" t="s">
        <v>1254</v>
      </c>
      <c r="B6" s="1028"/>
      <c r="C6" s="1028"/>
      <c r="D6" s="1028"/>
      <c r="E6" s="1028"/>
      <c r="F6" s="562"/>
      <c r="G6" s="544"/>
      <c r="H6" s="544"/>
      <c r="I6" s="544"/>
    </row>
    <row r="7" spans="1:15" ht="15.75" thickBot="1" x14ac:dyDescent="0.3">
      <c r="A7" s="544"/>
      <c r="B7" s="550"/>
      <c r="C7" s="529"/>
      <c r="D7" s="551"/>
      <c r="E7" s="551" t="s">
        <v>1261</v>
      </c>
      <c r="F7" s="551"/>
      <c r="G7" s="544"/>
      <c r="H7" s="544"/>
      <c r="I7" s="544"/>
    </row>
    <row r="8" spans="1:15" x14ac:dyDescent="0.25">
      <c r="A8" s="552"/>
      <c r="B8" s="1025" t="s">
        <v>1210</v>
      </c>
      <c r="C8" s="1025"/>
      <c r="D8" s="734" t="s">
        <v>1211</v>
      </c>
      <c r="E8" s="532" t="s">
        <v>1360</v>
      </c>
      <c r="F8" s="906" t="s">
        <v>1710</v>
      </c>
      <c r="G8" s="544"/>
      <c r="H8" s="544"/>
      <c r="I8" s="544"/>
    </row>
    <row r="9" spans="1:15" ht="28.5" x14ac:dyDescent="0.25">
      <c r="A9" s="553"/>
      <c r="B9" s="1018" t="s">
        <v>1212</v>
      </c>
      <c r="C9" s="1018"/>
      <c r="D9" s="725" t="s">
        <v>1213</v>
      </c>
      <c r="E9" s="534" t="s">
        <v>1358</v>
      </c>
      <c r="F9" s="915" t="s">
        <v>1571</v>
      </c>
      <c r="G9" s="544"/>
      <c r="H9" s="544"/>
      <c r="I9" s="544"/>
    </row>
    <row r="10" spans="1:15" x14ac:dyDescent="0.25">
      <c r="A10" s="553">
        <v>1</v>
      </c>
      <c r="B10" s="535"/>
      <c r="C10" s="554" t="s">
        <v>1219</v>
      </c>
      <c r="D10" s="620"/>
      <c r="E10" s="537"/>
      <c r="F10" s="945"/>
      <c r="G10" s="544"/>
      <c r="H10" s="544"/>
      <c r="I10" s="544"/>
    </row>
    <row r="11" spans="1:15" x14ac:dyDescent="0.25">
      <c r="A11" s="553">
        <v>2</v>
      </c>
      <c r="B11" s="546"/>
      <c r="C11" s="609" t="s">
        <v>1442</v>
      </c>
      <c r="D11" s="726">
        <v>23500000</v>
      </c>
      <c r="E11" s="757">
        <v>32708055</v>
      </c>
      <c r="F11" s="953">
        <v>11990600</v>
      </c>
      <c r="G11" s="544"/>
      <c r="H11" s="544"/>
      <c r="I11" s="544"/>
    </row>
    <row r="12" spans="1:15" x14ac:dyDescent="0.25">
      <c r="A12" s="553">
        <v>3</v>
      </c>
      <c r="B12" s="546"/>
      <c r="C12" s="609" t="s">
        <v>1523</v>
      </c>
      <c r="D12" s="726"/>
      <c r="E12" s="757">
        <v>548069</v>
      </c>
      <c r="F12" s="953">
        <v>548005</v>
      </c>
      <c r="G12" s="544"/>
      <c r="H12" s="544"/>
      <c r="I12" s="544"/>
    </row>
    <row r="13" spans="1:15" x14ac:dyDescent="0.25">
      <c r="A13" s="553">
        <v>4</v>
      </c>
      <c r="B13" s="546"/>
      <c r="C13" s="324" t="s">
        <v>1443</v>
      </c>
      <c r="D13" s="704">
        <v>58826646</v>
      </c>
      <c r="E13" s="758">
        <v>4970573</v>
      </c>
      <c r="F13" s="954">
        <v>2344616</v>
      </c>
      <c r="G13" s="544"/>
      <c r="H13" s="544"/>
      <c r="I13" s="544"/>
      <c r="L13" s="253"/>
    </row>
    <row r="14" spans="1:15" x14ac:dyDescent="0.25">
      <c r="A14" s="553">
        <v>5.3333333333333304</v>
      </c>
      <c r="B14" s="546"/>
      <c r="C14" s="324" t="s">
        <v>1444</v>
      </c>
      <c r="D14" s="704">
        <v>7000000</v>
      </c>
      <c r="E14" s="758">
        <v>1583480</v>
      </c>
      <c r="F14" s="954">
        <v>0</v>
      </c>
      <c r="G14" s="544"/>
      <c r="H14" s="544"/>
      <c r="I14" s="544"/>
    </row>
    <row r="15" spans="1:15" x14ac:dyDescent="0.25">
      <c r="A15" s="553">
        <v>6</v>
      </c>
      <c r="B15" s="546"/>
      <c r="C15" s="324" t="s">
        <v>1518</v>
      </c>
      <c r="D15" s="704"/>
      <c r="E15" s="758">
        <v>1407033</v>
      </c>
      <c r="F15" s="954">
        <v>0</v>
      </c>
      <c r="G15" s="544"/>
      <c r="H15" s="544"/>
      <c r="I15" s="544"/>
    </row>
    <row r="16" spans="1:15" x14ac:dyDescent="0.25">
      <c r="A16" s="553">
        <v>6.8333333333333304</v>
      </c>
      <c r="B16" s="546"/>
      <c r="C16" s="324" t="s">
        <v>1445</v>
      </c>
      <c r="D16" s="704">
        <v>38568503</v>
      </c>
      <c r="E16" s="758">
        <v>68937400</v>
      </c>
      <c r="F16" s="954">
        <v>68937400</v>
      </c>
      <c r="G16" s="544"/>
      <c r="H16" s="544"/>
      <c r="I16" s="544"/>
    </row>
    <row r="17" spans="1:9" x14ac:dyDescent="0.25">
      <c r="A17" s="553">
        <v>8.3333333333333304</v>
      </c>
      <c r="B17" s="546"/>
      <c r="C17" s="324" t="s">
        <v>1446</v>
      </c>
      <c r="D17" s="704">
        <v>6350000</v>
      </c>
      <c r="E17" s="758">
        <v>8161020</v>
      </c>
      <c r="F17" s="954">
        <v>8161020</v>
      </c>
      <c r="G17" s="544"/>
      <c r="H17" s="544"/>
      <c r="I17" s="544"/>
    </row>
    <row r="18" spans="1:9" x14ac:dyDescent="0.25">
      <c r="A18" s="553">
        <v>9</v>
      </c>
      <c r="B18" s="546"/>
      <c r="C18" s="324" t="s">
        <v>1524</v>
      </c>
      <c r="D18" s="704"/>
      <c r="E18" s="758">
        <v>18583021</v>
      </c>
      <c r="F18" s="954">
        <v>18583021</v>
      </c>
      <c r="G18" s="544"/>
      <c r="H18" s="544"/>
      <c r="I18" s="544"/>
    </row>
    <row r="19" spans="1:9" x14ac:dyDescent="0.25">
      <c r="A19" s="553">
        <v>9.8333333333333304</v>
      </c>
      <c r="B19" s="546"/>
      <c r="C19" s="324" t="s">
        <v>1447</v>
      </c>
      <c r="D19" s="704">
        <v>3000000</v>
      </c>
      <c r="E19" s="758">
        <v>6954526</v>
      </c>
      <c r="F19" s="954">
        <v>6984446</v>
      </c>
      <c r="G19" s="544"/>
      <c r="H19" s="544"/>
      <c r="I19" s="544"/>
    </row>
    <row r="20" spans="1:9" x14ac:dyDescent="0.25">
      <c r="A20" s="553">
        <v>11</v>
      </c>
      <c r="B20" s="645"/>
      <c r="C20" s="649" t="s">
        <v>1525</v>
      </c>
      <c r="D20" s="704"/>
      <c r="E20" s="758">
        <v>2000000</v>
      </c>
      <c r="F20" s="954">
        <v>2000000</v>
      </c>
      <c r="G20" s="544"/>
      <c r="H20" s="544"/>
      <c r="I20" s="544"/>
    </row>
    <row r="21" spans="1:9" x14ac:dyDescent="0.25">
      <c r="A21" s="553">
        <v>12</v>
      </c>
      <c r="B21" s="555"/>
      <c r="C21" s="649" t="s">
        <v>1420</v>
      </c>
      <c r="D21" s="704">
        <f>SUM(D22:D23)</f>
        <v>116021612</v>
      </c>
      <c r="E21" s="758">
        <f>SUM(E22:E23)</f>
        <v>97071485</v>
      </c>
      <c r="F21" s="954">
        <f>SUM(F22:F23)</f>
        <v>50644717</v>
      </c>
      <c r="G21" s="556"/>
      <c r="H21" s="556"/>
      <c r="I21" s="556"/>
    </row>
    <row r="22" spans="1:9" s="471" customFormat="1" ht="13.5" x14ac:dyDescent="0.25">
      <c r="A22" s="963">
        <v>12.8333333333333</v>
      </c>
      <c r="B22" s="964"/>
      <c r="C22" s="965" t="s">
        <v>1572</v>
      </c>
      <c r="D22" s="966">
        <v>60196984</v>
      </c>
      <c r="E22" s="967">
        <v>59587383</v>
      </c>
      <c r="F22" s="968">
        <v>50644717</v>
      </c>
      <c r="G22" s="969"/>
      <c r="H22" s="969"/>
      <c r="I22" s="969"/>
    </row>
    <row r="23" spans="1:9" s="471" customFormat="1" ht="13.5" x14ac:dyDescent="0.25">
      <c r="A23" s="963">
        <v>14.3333333333333</v>
      </c>
      <c r="B23" s="964"/>
      <c r="C23" s="965" t="s">
        <v>1421</v>
      </c>
      <c r="D23" s="966">
        <v>55824628</v>
      </c>
      <c r="E23" s="967">
        <v>37484102</v>
      </c>
      <c r="F23" s="968"/>
      <c r="G23" s="969"/>
      <c r="H23" s="969"/>
      <c r="I23" s="969"/>
    </row>
    <row r="24" spans="1:9" x14ac:dyDescent="0.25">
      <c r="A24" s="553">
        <v>15</v>
      </c>
      <c r="B24" s="645"/>
      <c r="C24" s="646" t="s">
        <v>1528</v>
      </c>
      <c r="D24" s="704">
        <v>0</v>
      </c>
      <c r="E24" s="758">
        <v>742188</v>
      </c>
      <c r="F24" s="954">
        <v>742188</v>
      </c>
      <c r="G24" s="556"/>
      <c r="H24" s="556"/>
      <c r="I24" s="556"/>
    </row>
    <row r="25" spans="1:9" x14ac:dyDescent="0.25">
      <c r="A25" s="553">
        <v>16</v>
      </c>
      <c r="B25" s="645"/>
      <c r="C25" s="646" t="s">
        <v>1543</v>
      </c>
      <c r="D25" s="704">
        <v>0</v>
      </c>
      <c r="E25" s="758">
        <v>723900</v>
      </c>
      <c r="F25" s="954">
        <v>857250</v>
      </c>
      <c r="G25" s="556"/>
      <c r="H25" s="556"/>
      <c r="I25" s="556"/>
    </row>
    <row r="26" spans="1:9" s="514" customFormat="1" x14ac:dyDescent="0.25">
      <c r="A26" s="553">
        <v>17</v>
      </c>
      <c r="B26" s="701"/>
      <c r="C26" s="649" t="s">
        <v>1544</v>
      </c>
      <c r="D26" s="704">
        <v>0</v>
      </c>
      <c r="E26" s="758">
        <v>0</v>
      </c>
      <c r="F26" s="954">
        <v>0</v>
      </c>
      <c r="G26" s="544"/>
      <c r="H26" s="544"/>
      <c r="I26" s="544"/>
    </row>
    <row r="27" spans="1:9" s="514" customFormat="1" x14ac:dyDescent="0.25">
      <c r="A27" s="553">
        <v>18</v>
      </c>
      <c r="B27" s="701"/>
      <c r="C27" s="646" t="s">
        <v>1570</v>
      </c>
      <c r="D27" s="245"/>
      <c r="E27" s="709">
        <v>2559050</v>
      </c>
      <c r="F27" s="955">
        <v>0</v>
      </c>
      <c r="G27" s="544"/>
      <c r="H27" s="544"/>
      <c r="I27" s="544"/>
    </row>
    <row r="28" spans="1:9" s="514" customFormat="1" x14ac:dyDescent="0.25">
      <c r="A28" s="553">
        <v>19</v>
      </c>
      <c r="B28" s="535"/>
      <c r="C28" s="646" t="s">
        <v>1567</v>
      </c>
      <c r="D28" s="245"/>
      <c r="E28" s="709">
        <v>2339340</v>
      </c>
      <c r="F28" s="955">
        <v>2339340</v>
      </c>
      <c r="G28" s="544"/>
      <c r="H28" s="544"/>
      <c r="I28" s="544"/>
    </row>
    <row r="29" spans="1:9" s="514" customFormat="1" x14ac:dyDescent="0.25">
      <c r="A29" s="553">
        <v>20</v>
      </c>
      <c r="B29" s="535"/>
      <c r="C29" s="542" t="s">
        <v>1455</v>
      </c>
      <c r="D29" s="704"/>
      <c r="E29" s="758">
        <v>4560900</v>
      </c>
      <c r="F29" s="954">
        <v>4560900</v>
      </c>
      <c r="G29" s="544"/>
      <c r="H29" s="544"/>
      <c r="I29" s="544"/>
    </row>
    <row r="30" spans="1:9" s="514" customFormat="1" ht="15.75" thickBot="1" x14ac:dyDescent="0.3">
      <c r="A30" s="553">
        <v>21</v>
      </c>
      <c r="B30" s="702"/>
      <c r="C30" s="703" t="s">
        <v>1218</v>
      </c>
      <c r="D30" s="731">
        <f>SUM(D11:D21)</f>
        <v>253266761</v>
      </c>
      <c r="E30" s="732">
        <f>SUM(E11:E29)-E22-E23</f>
        <v>253850040</v>
      </c>
      <c r="F30" s="956">
        <f>SUM(F11:F29)-F22-F23</f>
        <v>178693503</v>
      </c>
      <c r="G30" s="544"/>
      <c r="H30" s="544"/>
      <c r="I30" s="544"/>
    </row>
    <row r="31" spans="1:9" s="514" customFormat="1" ht="27" customHeight="1" thickTop="1" x14ac:dyDescent="0.25">
      <c r="A31" s="553">
        <v>22</v>
      </c>
      <c r="B31" s="546"/>
      <c r="C31" s="325" t="s">
        <v>1381</v>
      </c>
      <c r="D31" s="727"/>
      <c r="E31" s="759"/>
      <c r="F31" s="957"/>
      <c r="G31" s="544"/>
      <c r="H31" s="544"/>
      <c r="I31" s="544"/>
    </row>
    <row r="32" spans="1:9" s="514" customFormat="1" ht="75" x14ac:dyDescent="0.25">
      <c r="A32" s="553">
        <v>23</v>
      </c>
      <c r="B32" s="535"/>
      <c r="C32" s="324" t="s">
        <v>1526</v>
      </c>
      <c r="D32" s="727">
        <v>18000000</v>
      </c>
      <c r="E32" s="250">
        <v>24636331</v>
      </c>
      <c r="F32" s="958">
        <v>24102997</v>
      </c>
      <c r="G32" s="544"/>
      <c r="H32" s="544"/>
      <c r="I32" s="544"/>
    </row>
    <row r="33" spans="1:10" ht="45" x14ac:dyDescent="0.25">
      <c r="A33" s="553">
        <v>24</v>
      </c>
      <c r="B33" s="535"/>
      <c r="C33" s="324" t="s">
        <v>1448</v>
      </c>
      <c r="D33" s="727">
        <v>2700000</v>
      </c>
      <c r="E33" s="250">
        <v>1004460</v>
      </c>
      <c r="F33" s="958">
        <v>0</v>
      </c>
      <c r="G33" s="544"/>
      <c r="H33" s="544"/>
      <c r="I33" s="544"/>
    </row>
    <row r="34" spans="1:10" ht="45" x14ac:dyDescent="0.25">
      <c r="A34" s="553">
        <v>25</v>
      </c>
      <c r="B34" s="535"/>
      <c r="C34" s="324" t="s">
        <v>1527</v>
      </c>
      <c r="D34" s="727">
        <v>7500000</v>
      </c>
      <c r="E34" s="250">
        <v>6000000</v>
      </c>
      <c r="F34" s="958">
        <v>3114420</v>
      </c>
      <c r="G34" s="544"/>
      <c r="H34" s="544"/>
      <c r="I34" s="544"/>
    </row>
    <row r="35" spans="1:10" ht="30" x14ac:dyDescent="0.25">
      <c r="A35" s="553">
        <v>26</v>
      </c>
      <c r="B35" s="535"/>
      <c r="C35" s="324" t="s">
        <v>1536</v>
      </c>
      <c r="D35" s="727">
        <v>2300000</v>
      </c>
      <c r="E35" s="250">
        <v>0</v>
      </c>
      <c r="F35" s="958">
        <v>0</v>
      </c>
      <c r="G35" s="544"/>
      <c r="H35" s="544"/>
      <c r="I35" s="544"/>
    </row>
    <row r="36" spans="1:10" ht="15.75" thickBot="1" x14ac:dyDescent="0.3">
      <c r="A36" s="553">
        <v>27</v>
      </c>
      <c r="B36" s="557"/>
      <c r="C36" s="327" t="s">
        <v>1221</v>
      </c>
      <c r="D36" s="728">
        <f>SUM(D32:D35)</f>
        <v>30500000</v>
      </c>
      <c r="E36" s="357">
        <f>SUM(E32:E35)</f>
        <v>31640791</v>
      </c>
      <c r="F36" s="959">
        <f>SUM(F32:F35)</f>
        <v>27217417</v>
      </c>
      <c r="G36" s="560"/>
      <c r="H36" s="560"/>
      <c r="I36" s="544"/>
      <c r="J36" s="246"/>
    </row>
    <row r="37" spans="1:10" ht="15.75" thickTop="1" x14ac:dyDescent="0.25">
      <c r="A37" s="553">
        <v>28</v>
      </c>
      <c r="B37" s="558"/>
      <c r="C37" s="328"/>
      <c r="D37" s="729"/>
      <c r="E37" s="760"/>
      <c r="F37" s="960"/>
      <c r="G37" s="544"/>
      <c r="H37" s="544"/>
      <c r="I37" s="544"/>
    </row>
    <row r="38" spans="1:10" s="514" customFormat="1" x14ac:dyDescent="0.25">
      <c r="A38" s="553">
        <v>29</v>
      </c>
      <c r="B38" s="546"/>
      <c r="C38" s="325" t="s">
        <v>1382</v>
      </c>
      <c r="D38" s="727"/>
      <c r="E38" s="250">
        <v>2338249</v>
      </c>
      <c r="F38" s="960">
        <v>8338249</v>
      </c>
      <c r="G38" s="544"/>
      <c r="H38" s="544"/>
      <c r="I38" s="544"/>
    </row>
    <row r="39" spans="1:10" x14ac:dyDescent="0.25">
      <c r="A39" s="553">
        <v>30</v>
      </c>
      <c r="B39" s="546"/>
      <c r="C39" s="324" t="s">
        <v>1449</v>
      </c>
      <c r="D39" s="727">
        <v>3000000</v>
      </c>
      <c r="E39" s="250">
        <v>3000000</v>
      </c>
      <c r="F39" s="960">
        <v>0</v>
      </c>
      <c r="G39" s="544"/>
      <c r="H39" s="544"/>
      <c r="I39" s="544"/>
    </row>
    <row r="40" spans="1:10" x14ac:dyDescent="0.25">
      <c r="A40" s="553">
        <v>31</v>
      </c>
      <c r="B40" s="546"/>
      <c r="C40" s="324" t="s">
        <v>1450</v>
      </c>
      <c r="D40" s="727">
        <v>1270000</v>
      </c>
      <c r="E40" s="250">
        <v>1270000</v>
      </c>
      <c r="F40" s="960">
        <v>0</v>
      </c>
      <c r="G40" s="544"/>
      <c r="H40" s="544"/>
      <c r="I40" s="544"/>
    </row>
    <row r="41" spans="1:10" x14ac:dyDescent="0.25">
      <c r="A41" s="553">
        <v>32</v>
      </c>
      <c r="B41" s="546"/>
      <c r="C41" s="324" t="s">
        <v>1451</v>
      </c>
      <c r="D41" s="727">
        <v>1270000</v>
      </c>
      <c r="E41" s="250">
        <v>1270000</v>
      </c>
      <c r="F41" s="960">
        <v>0</v>
      </c>
      <c r="G41" s="544"/>
      <c r="H41" s="544"/>
      <c r="I41" s="544"/>
    </row>
    <row r="42" spans="1:10" x14ac:dyDescent="0.25">
      <c r="A42" s="553">
        <v>33</v>
      </c>
      <c r="B42" s="546"/>
      <c r="C42" s="324" t="s">
        <v>1452</v>
      </c>
      <c r="D42" s="727">
        <v>460000</v>
      </c>
      <c r="E42" s="250">
        <v>460000</v>
      </c>
      <c r="F42" s="960">
        <v>0</v>
      </c>
      <c r="G42" s="544"/>
      <c r="H42" s="544"/>
      <c r="I42" s="544"/>
    </row>
    <row r="43" spans="1:10" s="514" customFormat="1" ht="15.75" thickBot="1" x14ac:dyDescent="0.3">
      <c r="A43" s="553">
        <v>34</v>
      </c>
      <c r="B43" s="557"/>
      <c r="C43" s="327" t="s">
        <v>1224</v>
      </c>
      <c r="D43" s="728">
        <f>SUM(D39:D42)</f>
        <v>6000000</v>
      </c>
      <c r="E43" s="357">
        <f>SUM(E38:E42)</f>
        <v>8338249</v>
      </c>
      <c r="F43" s="959">
        <f>SUM(F38:F42)</f>
        <v>8338249</v>
      </c>
      <c r="G43" s="544"/>
      <c r="H43" s="544"/>
      <c r="I43" s="544"/>
    </row>
    <row r="44" spans="1:10" ht="15.75" thickTop="1" x14ac:dyDescent="0.25">
      <c r="A44" s="553">
        <v>35</v>
      </c>
      <c r="B44" s="558"/>
      <c r="C44" s="326"/>
      <c r="D44" s="724"/>
      <c r="E44" s="761"/>
      <c r="F44" s="961"/>
      <c r="G44" s="544"/>
      <c r="H44" s="544"/>
      <c r="I44" s="544"/>
    </row>
    <row r="45" spans="1:10" ht="23.25" customHeight="1" thickBot="1" x14ac:dyDescent="0.3">
      <c r="A45" s="553">
        <v>36</v>
      </c>
      <c r="B45" s="559"/>
      <c r="C45" s="358" t="s">
        <v>1214</v>
      </c>
      <c r="D45" s="730">
        <f>D30+D36+D43</f>
        <v>289766761</v>
      </c>
      <c r="E45" s="359">
        <f>E30+E36+E43</f>
        <v>293829080</v>
      </c>
      <c r="F45" s="962">
        <f>F30+F36+F43</f>
        <v>214249169</v>
      </c>
      <c r="G45" s="560"/>
      <c r="H45" s="560"/>
      <c r="I45" s="544"/>
    </row>
    <row r="46" spans="1:10" ht="19.5" customHeight="1" x14ac:dyDescent="0.25">
      <c r="A46" s="544"/>
      <c r="B46" s="544"/>
      <c r="C46" s="544"/>
      <c r="D46" s="544"/>
      <c r="E46" s="561"/>
      <c r="F46" s="561"/>
      <c r="G46" s="544"/>
      <c r="H46" s="544"/>
      <c r="I46" s="544"/>
    </row>
    <row r="47" spans="1:10" x14ac:dyDescent="0.25">
      <c r="E47" s="254"/>
      <c r="F47" s="254"/>
    </row>
    <row r="48" spans="1:10" x14ac:dyDescent="0.25">
      <c r="F48" s="253"/>
    </row>
  </sheetData>
  <mergeCells count="7">
    <mergeCell ref="A1:O1"/>
    <mergeCell ref="B8:C8"/>
    <mergeCell ref="B9:C9"/>
    <mergeCell ref="B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34</vt:i4>
      </vt:variant>
    </vt:vector>
  </HeadingPairs>
  <TitlesOfParts>
    <vt:vector size="61" baseType="lpstr">
      <vt:lpstr>01 Mérleg</vt:lpstr>
      <vt:lpstr>2 ÖSSZEVONT</vt:lpstr>
      <vt:lpstr>3 ÖNKORM</vt:lpstr>
      <vt:lpstr>4 PH</vt:lpstr>
      <vt:lpstr>5 OVI</vt:lpstr>
      <vt:lpstr>6 KÖZMŰV</vt:lpstr>
      <vt:lpstr>7 Közhatalmi bevételek</vt:lpstr>
      <vt:lpstr>8 támogatási kiadások</vt:lpstr>
      <vt:lpstr>9 felújítások</vt:lpstr>
      <vt:lpstr>10 beruházások</vt:lpstr>
      <vt:lpstr>11 Közvetett tám</vt:lpstr>
      <vt:lpstr>12 KÖZÉPTÁVÚ</vt:lpstr>
      <vt:lpstr>13 létszám</vt:lpstr>
      <vt:lpstr>14 pénzkészlet</vt:lpstr>
      <vt:lpstr>15 önk.maradv.</vt:lpstr>
      <vt:lpstr>16 PH.maradv.</vt:lpstr>
      <vt:lpstr>17 Ovi.maradv.</vt:lpstr>
      <vt:lpstr>18 Művház.maradv.</vt:lpstr>
      <vt:lpstr>19 összevont maradvány</vt:lpstr>
      <vt:lpstr>20 Vagyonkimutatás</vt:lpstr>
      <vt:lpstr>21 önk-i gt</vt:lpstr>
      <vt:lpstr>22. Többéves kihatás</vt:lpstr>
      <vt:lpstr>05 pályázatok</vt:lpstr>
      <vt:lpstr>09 tartalékok</vt:lpstr>
      <vt:lpstr>10 ütemterv</vt:lpstr>
      <vt:lpstr>bevétel részletes</vt:lpstr>
      <vt:lpstr>kiadás részletes</vt:lpstr>
      <vt:lpstr>'10 beruházások'!Nyomtatási_cím</vt:lpstr>
      <vt:lpstr>'2 ÖSSZEVONT'!Nyomtatási_cím</vt:lpstr>
      <vt:lpstr>'20 Vagyonkimutatás'!Nyomtatási_cím</vt:lpstr>
      <vt:lpstr>'3 ÖNKORM'!Nyomtatási_cím</vt:lpstr>
      <vt:lpstr>'4 PH'!Nyomtatási_cím</vt:lpstr>
      <vt:lpstr>'5 OVI'!Nyomtatási_cím</vt:lpstr>
      <vt:lpstr>'6 KÖZMŰV'!Nyomtatási_cím</vt:lpstr>
      <vt:lpstr>'bevétel részletes'!Nyomtatási_cím</vt:lpstr>
      <vt:lpstr>'kiadás részletes'!Nyomtatási_cím</vt:lpstr>
      <vt:lpstr>'01 Mérleg'!Nyomtatási_terület</vt:lpstr>
      <vt:lpstr>'05 pályázatok'!Nyomtatási_terület</vt:lpstr>
      <vt:lpstr>'09 tartalékok'!Nyomtatási_terület</vt:lpstr>
      <vt:lpstr>'10 beruházások'!Nyomtatási_terület</vt:lpstr>
      <vt:lpstr>'10 ütemterv'!Nyomtatási_terület</vt:lpstr>
      <vt:lpstr>'11 Közvetett tám'!Nyomtatási_terület</vt:lpstr>
      <vt:lpstr>'12 KÖZÉPTÁVÚ'!Nyomtatási_terület</vt:lpstr>
      <vt:lpstr>'13 létszám'!Nyomtatási_terület</vt:lpstr>
      <vt:lpstr>'14 pénzkészlet'!Nyomtatási_terület</vt:lpstr>
      <vt:lpstr>'15 önk.maradv.'!Nyomtatási_terület</vt:lpstr>
      <vt:lpstr>'16 PH.maradv.'!Nyomtatási_terület</vt:lpstr>
      <vt:lpstr>'17 Ovi.maradv.'!Nyomtatási_terület</vt:lpstr>
      <vt:lpstr>'18 Művház.maradv.'!Nyomtatási_terület</vt:lpstr>
      <vt:lpstr>'2 ÖSSZEVONT'!Nyomtatási_terület</vt:lpstr>
      <vt:lpstr>'20 Vagyonkimutatás'!Nyomtatási_terület</vt:lpstr>
      <vt:lpstr>'22. Többéves kihatás'!Nyomtatási_terület</vt:lpstr>
      <vt:lpstr>'3 ÖNKORM'!Nyomtatási_terület</vt:lpstr>
      <vt:lpstr>'4 PH'!Nyomtatási_terület</vt:lpstr>
      <vt:lpstr>'5 OVI'!Nyomtatási_terület</vt:lpstr>
      <vt:lpstr>'6 KÖZMŰV'!Nyomtatási_terület</vt:lpstr>
      <vt:lpstr>'7 Közhatalmi bevételek'!Nyomtatási_terület</vt:lpstr>
      <vt:lpstr>'8 támogatási kiadások'!Nyomtatási_terület</vt:lpstr>
      <vt:lpstr>'9 felújítások'!Nyomtatási_terület</vt:lpstr>
      <vt:lpstr>'bevétel részletes'!Nyomtatási_terület</vt:lpstr>
      <vt:lpstr>'kiadás részletes'!Nyomtatási_terület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2019-05-15T12:54:49Z</cp:lastPrinted>
  <dcterms:created xsi:type="dcterms:W3CDTF">1998-12-06T10:54:59Z</dcterms:created>
  <dcterms:modified xsi:type="dcterms:W3CDTF">2019-05-15T13:00:35Z</dcterms:modified>
</cp:coreProperties>
</file>