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énzügy2\Desktop\"/>
    </mc:Choice>
  </mc:AlternateContent>
  <xr:revisionPtr revIDLastSave="0" documentId="13_ncr:1_{98964FCD-5B4A-4AF9-9F64-1C3CAE421570}" xr6:coauthVersionLast="41" xr6:coauthVersionMax="41" xr10:uidLastSave="{00000000-0000-0000-0000-000000000000}"/>
  <bookViews>
    <workbookView xWindow="-120" yWindow="-120" windowWidth="29040" windowHeight="15840" tabRatio="727" firstSheet="9" activeTab="20" xr2:uid="{00000000-000D-0000-FFFF-FFFF00000000}"/>
  </bookViews>
  <sheets>
    <sheet name="ÖSSZEFÜGGÉSEK" sheetId="75" r:id="rId1"/>
    <sheet name="1.1.sz.mell." sheetId="1" r:id="rId2"/>
    <sheet name="1.2.sz.mell." sheetId="134" r:id="rId3"/>
    <sheet name="1.3.sz.mell." sheetId="133" r:id="rId4"/>
    <sheet name="1.4.sz.mell." sheetId="135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2. sz. mell" sheetId="79" r:id="rId16"/>
    <sheet name="9.3. sz. mell" sheetId="105" r:id="rId17"/>
    <sheet name="10.sz.mell" sheetId="89" r:id="rId18"/>
    <sheet name="11.sz.mell" sheetId="136" r:id="rId19"/>
    <sheet name="1. sz tájékoztató t." sheetId="87" r:id="rId20"/>
    <sheet name="2. sz tájékoztató t" sheetId="66" r:id="rId21"/>
    <sheet name="3. sz tájékoztató t." sheetId="88" r:id="rId22"/>
    <sheet name="4.sz tájékoztató t." sheetId="24" r:id="rId23"/>
    <sheet name="5.sz tájékoztató t." sheetId="2" r:id="rId24"/>
    <sheet name="6.sz tájékoztató t." sheetId="70" r:id="rId25"/>
    <sheet name="7. sz tájékoztató t." sheetId="128" r:id="rId26"/>
    <sheet name="8. sz tájékoztató t." sheetId="130" r:id="rId27"/>
    <sheet name="9. sz tájékoztató t." sheetId="94" r:id="rId28"/>
    <sheet name="Munka1" sheetId="137" r:id="rId29"/>
  </sheets>
  <externalReferences>
    <externalReference r:id="rId30"/>
    <externalReference r:id="rId31"/>
  </externalReferences>
  <definedNames>
    <definedName name="_xlnm.Print_Titles" localSheetId="24">'6.sz tájékoztató t.'!$4:$4</definedName>
    <definedName name="_xlnm.Print_Titles" localSheetId="26">'8. sz tájékoztató t.'!$1:$2</definedName>
    <definedName name="_xlnm.Print_Titles" localSheetId="14">'9.1. sz. mell'!$1:$6</definedName>
    <definedName name="_xlnm.Print_Titles" localSheetId="15">'9.2. sz. mell'!$1:$6</definedName>
    <definedName name="_xlnm.Print_Titles" localSheetId="16">'9.3. sz. mell'!$1:$6</definedName>
    <definedName name="_xlnm.Print_Area" localSheetId="19">'1. sz tájékoztató t.'!$A$1:$G$154</definedName>
    <definedName name="_xlnm.Print_Area" localSheetId="1">'1.1.sz.mell.'!$A$1:$G$159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18">'11.sz.mell'!$A$1:$E$28</definedName>
    <definedName name="_xlnm.Print_Area" localSheetId="22">'4.sz tájékoztató t.'!$A$1:$O$26</definedName>
    <definedName name="_xlnm.Print_Area" localSheetId="24">'6.sz tájékoztató t.'!$A$1:$E$98</definedName>
    <definedName name="_xlnm.Print_Area" localSheetId="25">'7. sz tájékoztató t.'!$A$1:$E$37</definedName>
    <definedName name="_xlnm.Print_Area" localSheetId="26">'8. sz tájékoztató t.'!$A$1:$D$64</definedName>
    <definedName name="_xlnm.Print_Area" localSheetId="27">'9. sz tájékoztató t.'!$A$1:$D$33</definedName>
    <definedName name="_xlnm.Print_Area" localSheetId="14">'9.1. sz. mell'!$A$1:$C$158</definedName>
  </definedNames>
  <calcPr calcId="181029"/>
</workbook>
</file>

<file path=xl/calcChain.xml><?xml version="1.0" encoding="utf-8"?>
<calcChain xmlns="http://schemas.openxmlformats.org/spreadsheetml/2006/main">
  <c r="F6" i="130" l="1"/>
  <c r="G41" i="70"/>
  <c r="G82" i="70"/>
  <c r="G83" i="70"/>
  <c r="G84" i="70"/>
  <c r="G85" i="70"/>
  <c r="G86" i="70"/>
  <c r="G87" i="70"/>
  <c r="G88" i="70"/>
  <c r="G81" i="70"/>
  <c r="G22" i="70"/>
  <c r="G28" i="70"/>
  <c r="G6" i="70"/>
  <c r="F114" i="1"/>
  <c r="D149" i="136"/>
  <c r="D150" i="136" s="1"/>
  <c r="G128" i="136"/>
  <c r="D128" i="136"/>
  <c r="E80" i="136"/>
  <c r="D80" i="136"/>
  <c r="E79" i="136"/>
  <c r="F158" i="105" l="1"/>
  <c r="G158" i="105" s="1"/>
  <c r="F157" i="105"/>
  <c r="G157" i="105" s="1"/>
  <c r="C154" i="105"/>
  <c r="F153" i="105"/>
  <c r="G153" i="105" s="1"/>
  <c r="F152" i="105"/>
  <c r="G152" i="105" s="1"/>
  <c r="F151" i="105"/>
  <c r="G151" i="105" s="1"/>
  <c r="F150" i="105"/>
  <c r="G150" i="105" s="1"/>
  <c r="F149" i="105"/>
  <c r="G149" i="105" s="1"/>
  <c r="F148" i="105"/>
  <c r="F146" i="105" s="1"/>
  <c r="F147" i="105"/>
  <c r="G147" i="105" s="1"/>
  <c r="E146" i="105"/>
  <c r="D146" i="105"/>
  <c r="C146" i="105"/>
  <c r="G145" i="105"/>
  <c r="F145" i="105"/>
  <c r="G144" i="105"/>
  <c r="F144" i="105"/>
  <c r="G143" i="105"/>
  <c r="F143" i="105"/>
  <c r="G142" i="105"/>
  <c r="F142" i="105"/>
  <c r="G141" i="105"/>
  <c r="G140" i="105" s="1"/>
  <c r="F141" i="105"/>
  <c r="F140" i="105" s="1"/>
  <c r="E140" i="105"/>
  <c r="D140" i="105"/>
  <c r="C140" i="105"/>
  <c r="F139" i="105"/>
  <c r="G139" i="105" s="1"/>
  <c r="F138" i="105"/>
  <c r="G138" i="105" s="1"/>
  <c r="F137" i="105"/>
  <c r="G137" i="105" s="1"/>
  <c r="F136" i="105"/>
  <c r="G136" i="105" s="1"/>
  <c r="F135" i="105"/>
  <c r="F133" i="105" s="1"/>
  <c r="F134" i="105"/>
  <c r="G134" i="105" s="1"/>
  <c r="E133" i="105"/>
  <c r="D133" i="105"/>
  <c r="C133" i="105"/>
  <c r="G132" i="105"/>
  <c r="F132" i="105"/>
  <c r="G131" i="105"/>
  <c r="F131" i="105"/>
  <c r="G130" i="105"/>
  <c r="G129" i="105" s="1"/>
  <c r="F130" i="105"/>
  <c r="F129" i="105"/>
  <c r="E129" i="105"/>
  <c r="D129" i="105"/>
  <c r="D154" i="105" s="1"/>
  <c r="C129" i="105"/>
  <c r="G127" i="105"/>
  <c r="F127" i="105"/>
  <c r="G126" i="105"/>
  <c r="F126" i="105"/>
  <c r="G125" i="105"/>
  <c r="F125" i="105"/>
  <c r="G124" i="105"/>
  <c r="F124" i="105"/>
  <c r="G123" i="105"/>
  <c r="F123" i="105"/>
  <c r="G122" i="105"/>
  <c r="F122" i="105"/>
  <c r="G121" i="105"/>
  <c r="F121" i="105"/>
  <c r="G120" i="105"/>
  <c r="F120" i="105"/>
  <c r="G119" i="105"/>
  <c r="F119" i="105"/>
  <c r="G118" i="105"/>
  <c r="F118" i="105"/>
  <c r="G117" i="105"/>
  <c r="F117" i="105"/>
  <c r="G116" i="105"/>
  <c r="F116" i="105"/>
  <c r="G115" i="105"/>
  <c r="G114" i="105" s="1"/>
  <c r="F115" i="105"/>
  <c r="F114" i="105"/>
  <c r="E114" i="105"/>
  <c r="D114" i="105"/>
  <c r="C114" i="105"/>
  <c r="F113" i="105"/>
  <c r="G113" i="105" s="1"/>
  <c r="F112" i="105"/>
  <c r="G112" i="105" s="1"/>
  <c r="F111" i="105"/>
  <c r="G111" i="105" s="1"/>
  <c r="F110" i="105"/>
  <c r="G110" i="105" s="1"/>
  <c r="F109" i="105"/>
  <c r="G109" i="105" s="1"/>
  <c r="F108" i="105"/>
  <c r="G108" i="105" s="1"/>
  <c r="F107" i="105"/>
  <c r="G107" i="105" s="1"/>
  <c r="F106" i="105"/>
  <c r="G106" i="105" s="1"/>
  <c r="F105" i="105"/>
  <c r="G105" i="105" s="1"/>
  <c r="F104" i="105"/>
  <c r="G104" i="105" s="1"/>
  <c r="F103" i="105"/>
  <c r="G103" i="105" s="1"/>
  <c r="F102" i="105"/>
  <c r="G102" i="105" s="1"/>
  <c r="F101" i="105"/>
  <c r="G101" i="105" s="1"/>
  <c r="F100" i="105"/>
  <c r="G100" i="105" s="1"/>
  <c r="F99" i="105"/>
  <c r="G99" i="105" s="1"/>
  <c r="F98" i="105"/>
  <c r="G98" i="105" s="1"/>
  <c r="F97" i="105"/>
  <c r="G97" i="105" s="1"/>
  <c r="F96" i="105"/>
  <c r="G96" i="105" s="1"/>
  <c r="F95" i="105"/>
  <c r="G95" i="105" s="1"/>
  <c r="F94" i="105"/>
  <c r="G94" i="105" s="1"/>
  <c r="F93" i="105"/>
  <c r="F128" i="105" s="1"/>
  <c r="F155" i="105" s="1"/>
  <c r="E93" i="105"/>
  <c r="E128" i="105" s="1"/>
  <c r="E155" i="105" s="1"/>
  <c r="D93" i="105"/>
  <c r="D128" i="105" s="1"/>
  <c r="C93" i="105"/>
  <c r="C128" i="105" s="1"/>
  <c r="C155" i="105" s="1"/>
  <c r="G88" i="105"/>
  <c r="F88" i="105"/>
  <c r="G87" i="105"/>
  <c r="F87" i="105"/>
  <c r="G86" i="105"/>
  <c r="F86" i="105"/>
  <c r="G85" i="105"/>
  <c r="F85" i="105"/>
  <c r="G84" i="105"/>
  <c r="F84" i="105"/>
  <c r="G83" i="105"/>
  <c r="G82" i="105" s="1"/>
  <c r="F83" i="105"/>
  <c r="F82" i="105"/>
  <c r="E82" i="105"/>
  <c r="D82" i="105"/>
  <c r="C82" i="105"/>
  <c r="F81" i="105"/>
  <c r="G81" i="105" s="1"/>
  <c r="F80" i="105"/>
  <c r="G80" i="105" s="1"/>
  <c r="F79" i="105"/>
  <c r="F78" i="105" s="1"/>
  <c r="E78" i="105"/>
  <c r="D78" i="105"/>
  <c r="D89" i="105" s="1"/>
  <c r="C78" i="105"/>
  <c r="G77" i="105"/>
  <c r="F77" i="105"/>
  <c r="G76" i="105"/>
  <c r="G75" i="105" s="1"/>
  <c r="F76" i="105"/>
  <c r="F75" i="105" s="1"/>
  <c r="E75" i="105"/>
  <c r="D75" i="105"/>
  <c r="C75" i="105"/>
  <c r="F74" i="105"/>
  <c r="G74" i="105" s="1"/>
  <c r="F73" i="105"/>
  <c r="G73" i="105" s="1"/>
  <c r="F72" i="105"/>
  <c r="G72" i="105" s="1"/>
  <c r="F71" i="105"/>
  <c r="G71" i="105" s="1"/>
  <c r="G70" i="105" s="1"/>
  <c r="F70" i="105"/>
  <c r="E70" i="105"/>
  <c r="D70" i="105"/>
  <c r="C70" i="105"/>
  <c r="G69" i="105"/>
  <c r="F69" i="105"/>
  <c r="G68" i="105"/>
  <c r="F68" i="105"/>
  <c r="G67" i="105"/>
  <c r="G66" i="105" s="1"/>
  <c r="F67" i="105"/>
  <c r="F66" i="105" s="1"/>
  <c r="E66" i="105"/>
  <c r="E89" i="105" s="1"/>
  <c r="D66" i="105"/>
  <c r="C66" i="105"/>
  <c r="C89" i="105" s="1"/>
  <c r="G64" i="105"/>
  <c r="F64" i="105"/>
  <c r="G63" i="105"/>
  <c r="F63" i="105"/>
  <c r="G62" i="105"/>
  <c r="G60" i="105" s="1"/>
  <c r="F62" i="105"/>
  <c r="G61" i="105"/>
  <c r="F61" i="105"/>
  <c r="F60" i="105"/>
  <c r="E60" i="105"/>
  <c r="D60" i="105"/>
  <c r="C60" i="105"/>
  <c r="F59" i="105"/>
  <c r="G59" i="105" s="1"/>
  <c r="F58" i="105"/>
  <c r="G58" i="105" s="1"/>
  <c r="F57" i="105"/>
  <c r="G57" i="105" s="1"/>
  <c r="F56" i="105"/>
  <c r="F55" i="105" s="1"/>
  <c r="E55" i="105"/>
  <c r="D55" i="105"/>
  <c r="C55" i="105"/>
  <c r="G54" i="105"/>
  <c r="F54" i="105"/>
  <c r="G53" i="105"/>
  <c r="F53" i="105"/>
  <c r="G52" i="105"/>
  <c r="F52" i="105"/>
  <c r="G51" i="105"/>
  <c r="F51" i="105"/>
  <c r="G50" i="105"/>
  <c r="F50" i="105"/>
  <c r="G49" i="105"/>
  <c r="F49" i="105"/>
  <c r="E49" i="105"/>
  <c r="D49" i="105"/>
  <c r="C49" i="105"/>
  <c r="F48" i="105"/>
  <c r="G48" i="105" s="1"/>
  <c r="F47" i="105"/>
  <c r="G47" i="105" s="1"/>
  <c r="F46" i="105"/>
  <c r="G46" i="105" s="1"/>
  <c r="F45" i="105"/>
  <c r="G45" i="105" s="1"/>
  <c r="F44" i="105"/>
  <c r="G44" i="105" s="1"/>
  <c r="F43" i="105"/>
  <c r="G43" i="105" s="1"/>
  <c r="F42" i="105"/>
  <c r="G42" i="105" s="1"/>
  <c r="F41" i="105"/>
  <c r="G41" i="105" s="1"/>
  <c r="F40" i="105"/>
  <c r="G40" i="105" s="1"/>
  <c r="F39" i="105"/>
  <c r="G39" i="105" s="1"/>
  <c r="F38" i="105"/>
  <c r="G38" i="105" s="1"/>
  <c r="F37" i="105"/>
  <c r="E37" i="105"/>
  <c r="D37" i="105"/>
  <c r="C37" i="105"/>
  <c r="G36" i="105"/>
  <c r="F36" i="105"/>
  <c r="G35" i="105"/>
  <c r="F35" i="105"/>
  <c r="G34" i="105"/>
  <c r="F34" i="105"/>
  <c r="G33" i="105"/>
  <c r="F33" i="105"/>
  <c r="G32" i="105"/>
  <c r="F32" i="105"/>
  <c r="G31" i="105"/>
  <c r="F31" i="105"/>
  <c r="G30" i="105"/>
  <c r="G29" i="105" s="1"/>
  <c r="F30" i="105"/>
  <c r="F29" i="105"/>
  <c r="E29" i="105"/>
  <c r="D29" i="105"/>
  <c r="C29" i="105"/>
  <c r="F28" i="105"/>
  <c r="G28" i="105" s="1"/>
  <c r="F27" i="105"/>
  <c r="G27" i="105" s="1"/>
  <c r="F26" i="105"/>
  <c r="G26" i="105" s="1"/>
  <c r="F25" i="105"/>
  <c r="G25" i="105" s="1"/>
  <c r="F24" i="105"/>
  <c r="G24" i="105" s="1"/>
  <c r="F23" i="105"/>
  <c r="G23" i="105" s="1"/>
  <c r="F22" i="105"/>
  <c r="E22" i="105"/>
  <c r="D22" i="105"/>
  <c r="C22" i="105"/>
  <c r="G21" i="105"/>
  <c r="F21" i="105"/>
  <c r="G20" i="105"/>
  <c r="F20" i="105"/>
  <c r="G19" i="105"/>
  <c r="F19" i="105"/>
  <c r="G18" i="105"/>
  <c r="F18" i="105"/>
  <c r="G17" i="105"/>
  <c r="F17" i="105"/>
  <c r="G16" i="105"/>
  <c r="F16" i="105"/>
  <c r="F15" i="105" s="1"/>
  <c r="G15" i="105"/>
  <c r="E15" i="105"/>
  <c r="D15" i="105"/>
  <c r="C15" i="105"/>
  <c r="F14" i="105"/>
  <c r="G14" i="105" s="1"/>
  <c r="F13" i="105"/>
  <c r="G13" i="105" s="1"/>
  <c r="F12" i="105"/>
  <c r="G12" i="105" s="1"/>
  <c r="F11" i="105"/>
  <c r="G11" i="105" s="1"/>
  <c r="F10" i="105"/>
  <c r="G10" i="105" s="1"/>
  <c r="F9" i="105"/>
  <c r="F8" i="105" s="1"/>
  <c r="F65" i="105" s="1"/>
  <c r="E8" i="105"/>
  <c r="E65" i="105" s="1"/>
  <c r="D8" i="105"/>
  <c r="D65" i="105" s="1"/>
  <c r="C8" i="105"/>
  <c r="C65" i="105" s="1"/>
  <c r="C90" i="105" s="1"/>
  <c r="F158" i="79"/>
  <c r="F157" i="79"/>
  <c r="G153" i="79"/>
  <c r="F153" i="79"/>
  <c r="G152" i="79"/>
  <c r="F152" i="79"/>
  <c r="G151" i="79"/>
  <c r="F151" i="79"/>
  <c r="G150" i="79"/>
  <c r="F150" i="79"/>
  <c r="G149" i="79"/>
  <c r="F149" i="79"/>
  <c r="G148" i="79"/>
  <c r="F148" i="79"/>
  <c r="G147" i="79"/>
  <c r="F147" i="79"/>
  <c r="G146" i="79"/>
  <c r="F146" i="79"/>
  <c r="E146" i="79"/>
  <c r="D146" i="79"/>
  <c r="C146" i="79"/>
  <c r="G145" i="79"/>
  <c r="F145" i="79"/>
  <c r="F144" i="79"/>
  <c r="G144" i="79" s="1"/>
  <c r="G143" i="79"/>
  <c r="F143" i="79"/>
  <c r="F142" i="79"/>
  <c r="G142" i="79" s="1"/>
  <c r="G141" i="79"/>
  <c r="G140" i="79" s="1"/>
  <c r="F141" i="79"/>
  <c r="F140" i="79"/>
  <c r="E140" i="79"/>
  <c r="D140" i="79"/>
  <c r="C140" i="79"/>
  <c r="G139" i="79"/>
  <c r="F139" i="79"/>
  <c r="G138" i="79"/>
  <c r="F138" i="79"/>
  <c r="G137" i="79"/>
  <c r="F137" i="79"/>
  <c r="G136" i="79"/>
  <c r="F136" i="79"/>
  <c r="G135" i="79"/>
  <c r="F135" i="79"/>
  <c r="G134" i="79"/>
  <c r="F134" i="79"/>
  <c r="G133" i="79"/>
  <c r="F133" i="79"/>
  <c r="E133" i="79"/>
  <c r="D133" i="79"/>
  <c r="C133" i="79"/>
  <c r="C154" i="79" s="1"/>
  <c r="G132" i="79"/>
  <c r="F132" i="79"/>
  <c r="F131" i="79"/>
  <c r="G131" i="79" s="1"/>
  <c r="G130" i="79"/>
  <c r="F130" i="79"/>
  <c r="F129" i="79"/>
  <c r="E129" i="79"/>
  <c r="D129" i="79"/>
  <c r="C129" i="79"/>
  <c r="G127" i="79"/>
  <c r="F127" i="79"/>
  <c r="F126" i="79"/>
  <c r="G126" i="79" s="1"/>
  <c r="G125" i="79"/>
  <c r="F125" i="79"/>
  <c r="F124" i="79"/>
  <c r="G124" i="79" s="1"/>
  <c r="G123" i="79"/>
  <c r="F123" i="79"/>
  <c r="F122" i="79"/>
  <c r="G122" i="79" s="1"/>
  <c r="G121" i="79"/>
  <c r="F121" i="79"/>
  <c r="F120" i="79"/>
  <c r="G120" i="79" s="1"/>
  <c r="G119" i="79"/>
  <c r="F119" i="79"/>
  <c r="F118" i="79"/>
  <c r="G118" i="79" s="1"/>
  <c r="G117" i="79"/>
  <c r="F117" i="79"/>
  <c r="F116" i="79"/>
  <c r="G116" i="79" s="1"/>
  <c r="G115" i="79"/>
  <c r="G114" i="79" s="1"/>
  <c r="F115" i="79"/>
  <c r="F114" i="79"/>
  <c r="E114" i="79"/>
  <c r="D114" i="79"/>
  <c r="C114" i="79"/>
  <c r="G113" i="79"/>
  <c r="F113" i="79"/>
  <c r="G112" i="79"/>
  <c r="F112" i="79"/>
  <c r="G111" i="79"/>
  <c r="F111" i="79"/>
  <c r="G110" i="79"/>
  <c r="F110" i="79"/>
  <c r="G109" i="79"/>
  <c r="F109" i="79"/>
  <c r="G108" i="79"/>
  <c r="F108" i="79"/>
  <c r="G107" i="79"/>
  <c r="F107" i="79"/>
  <c r="G106" i="79"/>
  <c r="F106" i="79"/>
  <c r="G105" i="79"/>
  <c r="F105" i="79"/>
  <c r="G104" i="79"/>
  <c r="F104" i="79"/>
  <c r="G103" i="79"/>
  <c r="F103" i="79"/>
  <c r="G102" i="79"/>
  <c r="F102" i="79"/>
  <c r="G101" i="79"/>
  <c r="F101" i="79"/>
  <c r="G100" i="79"/>
  <c r="F100" i="79"/>
  <c r="G99" i="79"/>
  <c r="F99" i="79"/>
  <c r="G98" i="79"/>
  <c r="F98" i="79"/>
  <c r="G97" i="79"/>
  <c r="F97" i="79"/>
  <c r="G96" i="79"/>
  <c r="F96" i="79"/>
  <c r="G95" i="79"/>
  <c r="F95" i="79"/>
  <c r="G94" i="79"/>
  <c r="F94" i="79"/>
  <c r="G93" i="79"/>
  <c r="G128" i="79" s="1"/>
  <c r="F93" i="79"/>
  <c r="F128" i="79" s="1"/>
  <c r="F155" i="79" s="1"/>
  <c r="E93" i="79"/>
  <c r="E128" i="79" s="1"/>
  <c r="E155" i="79" s="1"/>
  <c r="D93" i="79"/>
  <c r="D128" i="79" s="1"/>
  <c r="D155" i="79" s="1"/>
  <c r="C93" i="79"/>
  <c r="C128" i="79" s="1"/>
  <c r="C155" i="79" s="1"/>
  <c r="F88" i="79"/>
  <c r="G88" i="79" s="1"/>
  <c r="G87" i="79"/>
  <c r="F87" i="79"/>
  <c r="F86" i="79"/>
  <c r="G86" i="79" s="1"/>
  <c r="G85" i="79"/>
  <c r="F85" i="79"/>
  <c r="F84" i="79"/>
  <c r="G84" i="79" s="1"/>
  <c r="G83" i="79"/>
  <c r="G82" i="79" s="1"/>
  <c r="F83" i="79"/>
  <c r="F82" i="79"/>
  <c r="E82" i="79"/>
  <c r="D82" i="79"/>
  <c r="C82" i="79"/>
  <c r="G81" i="79"/>
  <c r="F81" i="79"/>
  <c r="G80" i="79"/>
  <c r="F80" i="79"/>
  <c r="G79" i="79"/>
  <c r="G78" i="79" s="1"/>
  <c r="F79" i="79"/>
  <c r="F78" i="79" s="1"/>
  <c r="E78" i="79"/>
  <c r="E89" i="79" s="1"/>
  <c r="D78" i="79"/>
  <c r="D89" i="79" s="1"/>
  <c r="C78" i="79"/>
  <c r="F77" i="79"/>
  <c r="G77" i="79" s="1"/>
  <c r="G76" i="79"/>
  <c r="G75" i="79" s="1"/>
  <c r="F76" i="79"/>
  <c r="E75" i="79"/>
  <c r="D75" i="79"/>
  <c r="C75" i="79"/>
  <c r="G74" i="79"/>
  <c r="F74" i="79"/>
  <c r="G73" i="79"/>
  <c r="F73" i="79"/>
  <c r="G72" i="79"/>
  <c r="F72" i="79"/>
  <c r="G71" i="79"/>
  <c r="F71" i="79"/>
  <c r="G70" i="79"/>
  <c r="F70" i="79"/>
  <c r="E70" i="79"/>
  <c r="D70" i="79"/>
  <c r="C70" i="79"/>
  <c r="C89" i="79" s="1"/>
  <c r="G69" i="79"/>
  <c r="F69" i="79"/>
  <c r="F68" i="79"/>
  <c r="F66" i="79" s="1"/>
  <c r="G67" i="79"/>
  <c r="F67" i="79"/>
  <c r="E66" i="79"/>
  <c r="D66" i="79"/>
  <c r="C66" i="79"/>
  <c r="G64" i="79"/>
  <c r="F64" i="79"/>
  <c r="F63" i="79"/>
  <c r="G63" i="79" s="1"/>
  <c r="G62" i="79"/>
  <c r="F62" i="79"/>
  <c r="F61" i="79"/>
  <c r="F60" i="79" s="1"/>
  <c r="E60" i="79"/>
  <c r="D60" i="79"/>
  <c r="C60" i="79"/>
  <c r="G59" i="79"/>
  <c r="F59" i="79"/>
  <c r="G58" i="79"/>
  <c r="F58" i="79"/>
  <c r="G57" i="79"/>
  <c r="F57" i="79"/>
  <c r="G56" i="79"/>
  <c r="G55" i="79" s="1"/>
  <c r="F56" i="79"/>
  <c r="F55" i="79" s="1"/>
  <c r="E55" i="79"/>
  <c r="D55" i="79"/>
  <c r="C55" i="79"/>
  <c r="F54" i="79"/>
  <c r="G54" i="79" s="1"/>
  <c r="G53" i="79"/>
  <c r="F53" i="79"/>
  <c r="F52" i="79"/>
  <c r="G52" i="79" s="1"/>
  <c r="G51" i="79"/>
  <c r="F51" i="79"/>
  <c r="F50" i="79"/>
  <c r="F49" i="79" s="1"/>
  <c r="E49" i="79"/>
  <c r="D49" i="79"/>
  <c r="C49" i="79"/>
  <c r="G48" i="79"/>
  <c r="F48" i="79"/>
  <c r="G47" i="79"/>
  <c r="F47" i="79"/>
  <c r="G46" i="79"/>
  <c r="F46" i="79"/>
  <c r="G45" i="79"/>
  <c r="F45" i="79"/>
  <c r="G44" i="79"/>
  <c r="F44" i="79"/>
  <c r="G43" i="79"/>
  <c r="F43" i="79"/>
  <c r="G42" i="79"/>
  <c r="F42" i="79"/>
  <c r="G41" i="79"/>
  <c r="F41" i="79"/>
  <c r="G40" i="79"/>
  <c r="F40" i="79"/>
  <c r="G39" i="79"/>
  <c r="F39" i="79"/>
  <c r="G38" i="79"/>
  <c r="F38" i="79"/>
  <c r="G37" i="79"/>
  <c r="F37" i="79"/>
  <c r="E37" i="79"/>
  <c r="D37" i="79"/>
  <c r="C37" i="79"/>
  <c r="G36" i="79"/>
  <c r="F36" i="79"/>
  <c r="F35" i="79"/>
  <c r="G35" i="79" s="1"/>
  <c r="G34" i="79"/>
  <c r="F34" i="79"/>
  <c r="F33" i="79"/>
  <c r="G33" i="79" s="1"/>
  <c r="G32" i="79"/>
  <c r="F32" i="79"/>
  <c r="F31" i="79"/>
  <c r="F29" i="79" s="1"/>
  <c r="G30" i="79"/>
  <c r="F30" i="79"/>
  <c r="E29" i="79"/>
  <c r="D29" i="79"/>
  <c r="C29" i="79"/>
  <c r="G28" i="79"/>
  <c r="F28" i="79"/>
  <c r="G27" i="79"/>
  <c r="F27" i="79"/>
  <c r="G26" i="79"/>
  <c r="F26" i="79"/>
  <c r="G25" i="79"/>
  <c r="F25" i="79"/>
  <c r="G24" i="79"/>
  <c r="F24" i="79"/>
  <c r="G23" i="79"/>
  <c r="F23" i="79"/>
  <c r="G22" i="79"/>
  <c r="F22" i="79"/>
  <c r="E22" i="79"/>
  <c r="D22" i="79"/>
  <c r="C22" i="79"/>
  <c r="C65" i="79" s="1"/>
  <c r="C90" i="79" s="1"/>
  <c r="G21" i="79"/>
  <c r="F21" i="79"/>
  <c r="F20" i="79"/>
  <c r="G20" i="79" s="1"/>
  <c r="G19" i="79"/>
  <c r="F19" i="79"/>
  <c r="F18" i="79"/>
  <c r="G18" i="79" s="1"/>
  <c r="G17" i="79"/>
  <c r="F17" i="79"/>
  <c r="F16" i="79"/>
  <c r="F15" i="79" s="1"/>
  <c r="E15" i="79"/>
  <c r="D15" i="79"/>
  <c r="C15" i="79"/>
  <c r="G14" i="79"/>
  <c r="F14" i="79"/>
  <c r="G13" i="79"/>
  <c r="F13" i="79"/>
  <c r="G12" i="79"/>
  <c r="F12" i="79"/>
  <c r="G11" i="79"/>
  <c r="F11" i="79"/>
  <c r="G10" i="79"/>
  <c r="F10" i="79"/>
  <c r="G9" i="79"/>
  <c r="G8" i="79" s="1"/>
  <c r="F9" i="79"/>
  <c r="F8" i="79" s="1"/>
  <c r="E8" i="79"/>
  <c r="E65" i="79" s="1"/>
  <c r="D8" i="79"/>
  <c r="D65" i="79" s="1"/>
  <c r="D90" i="79" s="1"/>
  <c r="C8" i="79"/>
  <c r="F158" i="3"/>
  <c r="G158" i="3" s="1"/>
  <c r="F157" i="3"/>
  <c r="G157" i="3" s="1"/>
  <c r="E154" i="3"/>
  <c r="F153" i="3"/>
  <c r="G153" i="3" s="1"/>
  <c r="F152" i="3"/>
  <c r="G152" i="3" s="1"/>
  <c r="F151" i="3"/>
  <c r="G151" i="3" s="1"/>
  <c r="F150" i="3"/>
  <c r="G150" i="3" s="1"/>
  <c r="F149" i="3"/>
  <c r="G149" i="3" s="1"/>
  <c r="F148" i="3"/>
  <c r="G148" i="3" s="1"/>
  <c r="F147" i="3"/>
  <c r="F146" i="3" s="1"/>
  <c r="E146" i="3"/>
  <c r="D146" i="3"/>
  <c r="C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E140" i="3"/>
  <c r="D140" i="3"/>
  <c r="C140" i="3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F133" i="3" s="1"/>
  <c r="E133" i="3"/>
  <c r="D133" i="3"/>
  <c r="D154" i="3" s="1"/>
  <c r="C133" i="3"/>
  <c r="G132" i="3"/>
  <c r="F132" i="3"/>
  <c r="G131" i="3"/>
  <c r="G129" i="3" s="1"/>
  <c r="F131" i="3"/>
  <c r="G130" i="3"/>
  <c r="F130" i="3"/>
  <c r="F129" i="3"/>
  <c r="F154" i="3" s="1"/>
  <c r="E129" i="3"/>
  <c r="D129" i="3"/>
  <c r="C129" i="3"/>
  <c r="C154" i="3" s="1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E114" i="3"/>
  <c r="D114" i="3"/>
  <c r="C114" i="3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F93" i="3" s="1"/>
  <c r="F128" i="3" s="1"/>
  <c r="E93" i="3"/>
  <c r="E128" i="3" s="1"/>
  <c r="E155" i="3" s="1"/>
  <c r="D93" i="3"/>
  <c r="D128" i="3" s="1"/>
  <c r="D155" i="3" s="1"/>
  <c r="C93" i="3"/>
  <c r="C128" i="3" s="1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E82" i="3"/>
  <c r="D82" i="3"/>
  <c r="C82" i="3"/>
  <c r="F81" i="3"/>
  <c r="G81" i="3" s="1"/>
  <c r="F80" i="3"/>
  <c r="G80" i="3" s="1"/>
  <c r="F79" i="3"/>
  <c r="G79" i="3" s="1"/>
  <c r="E78" i="3"/>
  <c r="D78" i="3"/>
  <c r="C78" i="3"/>
  <c r="G77" i="3"/>
  <c r="F77" i="3"/>
  <c r="G76" i="3"/>
  <c r="F76" i="3"/>
  <c r="G75" i="3"/>
  <c r="F75" i="3"/>
  <c r="E75" i="3"/>
  <c r="D75" i="3"/>
  <c r="C75" i="3"/>
  <c r="F74" i="3"/>
  <c r="G74" i="3" s="1"/>
  <c r="F73" i="3"/>
  <c r="G73" i="3" s="1"/>
  <c r="F72" i="3"/>
  <c r="G72" i="3" s="1"/>
  <c r="F71" i="3"/>
  <c r="F70" i="3" s="1"/>
  <c r="E70" i="3"/>
  <c r="D70" i="3"/>
  <c r="D89" i="3" s="1"/>
  <c r="C70" i="3"/>
  <c r="G69" i="3"/>
  <c r="F69" i="3"/>
  <c r="G68" i="3"/>
  <c r="F68" i="3"/>
  <c r="G67" i="3"/>
  <c r="F67" i="3"/>
  <c r="G66" i="3"/>
  <c r="F66" i="3"/>
  <c r="E66" i="3"/>
  <c r="E89" i="3" s="1"/>
  <c r="D66" i="3"/>
  <c r="C66" i="3"/>
  <c r="C89" i="3" s="1"/>
  <c r="G64" i="3"/>
  <c r="F64" i="3"/>
  <c r="G63" i="3"/>
  <c r="F63" i="3"/>
  <c r="G62" i="3"/>
  <c r="F62" i="3"/>
  <c r="G61" i="3"/>
  <c r="G60" i="3" s="1"/>
  <c r="F61" i="3"/>
  <c r="F60" i="3" s="1"/>
  <c r="E60" i="3"/>
  <c r="D60" i="3"/>
  <c r="C60" i="3"/>
  <c r="F59" i="3"/>
  <c r="G59" i="3" s="1"/>
  <c r="F58" i="3"/>
  <c r="G58" i="3" s="1"/>
  <c r="F57" i="3"/>
  <c r="G57" i="3" s="1"/>
  <c r="F56" i="3"/>
  <c r="G56" i="3" s="1"/>
  <c r="F55" i="3"/>
  <c r="E55" i="3"/>
  <c r="D55" i="3"/>
  <c r="C55" i="3"/>
  <c r="G54" i="3"/>
  <c r="F54" i="3"/>
  <c r="G53" i="3"/>
  <c r="F53" i="3"/>
  <c r="G52" i="3"/>
  <c r="F52" i="3"/>
  <c r="G51" i="3"/>
  <c r="F51" i="3"/>
  <c r="G50" i="3"/>
  <c r="G49" i="3" s="1"/>
  <c r="F50" i="3"/>
  <c r="F49" i="3" s="1"/>
  <c r="E49" i="3"/>
  <c r="D49" i="3"/>
  <c r="C49" i="3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F37" i="3" s="1"/>
  <c r="E37" i="3"/>
  <c r="D37" i="3"/>
  <c r="C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E29" i="3"/>
  <c r="D29" i="3"/>
  <c r="C29" i="3"/>
  <c r="F28" i="3"/>
  <c r="G28" i="3" s="1"/>
  <c r="F27" i="3"/>
  <c r="G27" i="3" s="1"/>
  <c r="F26" i="3"/>
  <c r="G26" i="3" s="1"/>
  <c r="F25" i="3"/>
  <c r="G25" i="3" s="1"/>
  <c r="F24" i="3"/>
  <c r="G24" i="3" s="1"/>
  <c r="F23" i="3"/>
  <c r="F22" i="3" s="1"/>
  <c r="E22" i="3"/>
  <c r="D22" i="3"/>
  <c r="D65" i="3" s="1"/>
  <c r="D90" i="3" s="1"/>
  <c r="C22" i="3"/>
  <c r="G21" i="3"/>
  <c r="F21" i="3"/>
  <c r="G20" i="3"/>
  <c r="F20" i="3"/>
  <c r="G19" i="3"/>
  <c r="F19" i="3"/>
  <c r="G18" i="3"/>
  <c r="F18" i="3"/>
  <c r="G17" i="3"/>
  <c r="F17" i="3"/>
  <c r="G16" i="3"/>
  <c r="G15" i="3" s="1"/>
  <c r="F16" i="3"/>
  <c r="F15" i="3" s="1"/>
  <c r="E15" i="3"/>
  <c r="D15" i="3"/>
  <c r="C15" i="3"/>
  <c r="C65" i="3" s="1"/>
  <c r="C90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E8" i="3"/>
  <c r="E65" i="3" s="1"/>
  <c r="E90" i="3" s="1"/>
  <c r="D8" i="3"/>
  <c r="C8" i="3"/>
  <c r="H25" i="64"/>
  <c r="G25" i="64"/>
  <c r="F25" i="64"/>
  <c r="E25" i="64"/>
  <c r="D25" i="64"/>
  <c r="B25" i="64"/>
  <c r="I24" i="64"/>
  <c r="H24" i="64"/>
  <c r="I23" i="64"/>
  <c r="I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I25" i="64" s="1"/>
  <c r="H5" i="64"/>
  <c r="E3" i="64"/>
  <c r="D3" i="64"/>
  <c r="I2" i="64"/>
  <c r="G40" i="63"/>
  <c r="F40" i="63"/>
  <c r="E40" i="63"/>
  <c r="D40" i="63"/>
  <c r="B40" i="63"/>
  <c r="I38" i="63"/>
  <c r="H38" i="63"/>
  <c r="I37" i="63"/>
  <c r="H37" i="63"/>
  <c r="I36" i="63"/>
  <c r="H36" i="63"/>
  <c r="I35" i="63"/>
  <c r="H35" i="63"/>
  <c r="I34" i="63"/>
  <c r="H34" i="63"/>
  <c r="I33" i="63"/>
  <c r="H33" i="63"/>
  <c r="I32" i="63"/>
  <c r="H32" i="63"/>
  <c r="I31" i="63"/>
  <c r="H31" i="63"/>
  <c r="I30" i="63"/>
  <c r="H30" i="63"/>
  <c r="I29" i="63"/>
  <c r="H29" i="63"/>
  <c r="I28" i="63"/>
  <c r="H28" i="63"/>
  <c r="I27" i="63"/>
  <c r="H27" i="63"/>
  <c r="I26" i="63"/>
  <c r="H26" i="63"/>
  <c r="I25" i="63"/>
  <c r="H25" i="63"/>
  <c r="I24" i="63"/>
  <c r="H24" i="63"/>
  <c r="I23" i="63"/>
  <c r="H23" i="63"/>
  <c r="I22" i="63"/>
  <c r="H22" i="63"/>
  <c r="I21" i="63"/>
  <c r="H21" i="63"/>
  <c r="I20" i="63"/>
  <c r="H20" i="63"/>
  <c r="I19" i="63"/>
  <c r="H19" i="63"/>
  <c r="I18" i="63"/>
  <c r="H18" i="63"/>
  <c r="I17" i="63"/>
  <c r="H17" i="63"/>
  <c r="I16" i="63"/>
  <c r="H16" i="63"/>
  <c r="I15" i="63"/>
  <c r="H15" i="63"/>
  <c r="I14" i="63"/>
  <c r="H14" i="63"/>
  <c r="I13" i="63"/>
  <c r="H13" i="63"/>
  <c r="I12" i="63"/>
  <c r="H12" i="63"/>
  <c r="I10" i="63"/>
  <c r="H10" i="63"/>
  <c r="I9" i="63"/>
  <c r="H9" i="63"/>
  <c r="I8" i="63"/>
  <c r="H8" i="63"/>
  <c r="I7" i="63"/>
  <c r="H7" i="63"/>
  <c r="I6" i="63"/>
  <c r="H6" i="63"/>
  <c r="I5" i="63"/>
  <c r="I40" i="63" s="1"/>
  <c r="H5" i="63"/>
  <c r="H40" i="63" s="1"/>
  <c r="E3" i="63"/>
  <c r="D3" i="63"/>
  <c r="I2" i="63"/>
  <c r="H32" i="61"/>
  <c r="D32" i="61"/>
  <c r="C32" i="61"/>
  <c r="H30" i="61"/>
  <c r="G30" i="61"/>
  <c r="I29" i="61"/>
  <c r="E29" i="61"/>
  <c r="I28" i="61"/>
  <c r="E28" i="61"/>
  <c r="I27" i="61"/>
  <c r="E27" i="61"/>
  <c r="I26" i="61"/>
  <c r="E26" i="61"/>
  <c r="I25" i="61"/>
  <c r="E25" i="61"/>
  <c r="I24" i="61"/>
  <c r="E24" i="61"/>
  <c r="D24" i="61"/>
  <c r="C24" i="61"/>
  <c r="I23" i="61"/>
  <c r="E23" i="61"/>
  <c r="I22" i="61"/>
  <c r="E22" i="61"/>
  <c r="I21" i="61"/>
  <c r="E21" i="61"/>
  <c r="I20" i="61"/>
  <c r="E20" i="61"/>
  <c r="I19" i="61"/>
  <c r="I30" i="61" s="1"/>
  <c r="E19" i="61"/>
  <c r="E18" i="61" s="1"/>
  <c r="E30" i="61" s="1"/>
  <c r="I18" i="61"/>
  <c r="D18" i="61"/>
  <c r="D30" i="61" s="1"/>
  <c r="C18" i="61"/>
  <c r="C30" i="61" s="1"/>
  <c r="H17" i="61"/>
  <c r="H31" i="61" s="1"/>
  <c r="G17" i="61"/>
  <c r="G31" i="61" s="1"/>
  <c r="D17" i="61"/>
  <c r="D31" i="61" s="1"/>
  <c r="C17" i="61"/>
  <c r="G32" i="61" s="1"/>
  <c r="I16" i="61"/>
  <c r="E16" i="61"/>
  <c r="I15" i="61"/>
  <c r="E15" i="61"/>
  <c r="I14" i="61"/>
  <c r="E14" i="61"/>
  <c r="I13" i="61"/>
  <c r="E13" i="61"/>
  <c r="I12" i="61"/>
  <c r="E12" i="61"/>
  <c r="I11" i="61"/>
  <c r="E11" i="61"/>
  <c r="I10" i="61"/>
  <c r="E10" i="61"/>
  <c r="I9" i="61"/>
  <c r="E9" i="61"/>
  <c r="I8" i="61"/>
  <c r="E8" i="61"/>
  <c r="I7" i="61"/>
  <c r="E7" i="61"/>
  <c r="I6" i="61"/>
  <c r="I17" i="61" s="1"/>
  <c r="E6" i="61"/>
  <c r="E17" i="61" s="1"/>
  <c r="H4" i="61"/>
  <c r="G4" i="61"/>
  <c r="E4" i="61"/>
  <c r="I4" i="61" s="1"/>
  <c r="C4" i="61"/>
  <c r="I2" i="61"/>
  <c r="H31" i="73"/>
  <c r="C31" i="73"/>
  <c r="H29" i="73"/>
  <c r="G29" i="73"/>
  <c r="I28" i="73"/>
  <c r="E28" i="73"/>
  <c r="I27" i="73"/>
  <c r="E27" i="73"/>
  <c r="I26" i="73"/>
  <c r="E26" i="73"/>
  <c r="I25" i="73"/>
  <c r="E25" i="73"/>
  <c r="E24" i="73" s="1"/>
  <c r="I24" i="73"/>
  <c r="D24" i="73"/>
  <c r="C24" i="73"/>
  <c r="I23" i="73"/>
  <c r="E23" i="73"/>
  <c r="I22" i="73"/>
  <c r="E22" i="73"/>
  <c r="I21" i="73"/>
  <c r="E21" i="73"/>
  <c r="I20" i="73"/>
  <c r="E20" i="73"/>
  <c r="E19" i="73" s="1"/>
  <c r="I19" i="73"/>
  <c r="I29" i="73" s="1"/>
  <c r="D19" i="73"/>
  <c r="D29" i="73" s="1"/>
  <c r="C19" i="73"/>
  <c r="C29" i="73" s="1"/>
  <c r="H18" i="73"/>
  <c r="H30" i="73" s="1"/>
  <c r="G18" i="73"/>
  <c r="G30" i="73" s="1"/>
  <c r="E18" i="73"/>
  <c r="D18" i="73"/>
  <c r="C18" i="73"/>
  <c r="G31" i="73" s="1"/>
  <c r="I17" i="73"/>
  <c r="I16" i="73"/>
  <c r="E16" i="73"/>
  <c r="I15" i="73"/>
  <c r="E15" i="73"/>
  <c r="I14" i="73"/>
  <c r="E14" i="73"/>
  <c r="I13" i="73"/>
  <c r="E13" i="73"/>
  <c r="I12" i="73"/>
  <c r="E12" i="73"/>
  <c r="I11" i="73"/>
  <c r="E11" i="73"/>
  <c r="I10" i="73"/>
  <c r="E10" i="73"/>
  <c r="I9" i="73"/>
  <c r="E9" i="73"/>
  <c r="I8" i="73"/>
  <c r="E8" i="73"/>
  <c r="I7" i="73"/>
  <c r="E7" i="73"/>
  <c r="I6" i="73"/>
  <c r="I18" i="73" s="1"/>
  <c r="E6" i="73"/>
  <c r="I4" i="73"/>
  <c r="H4" i="73"/>
  <c r="G4" i="73"/>
  <c r="E4" i="73"/>
  <c r="C4" i="73"/>
  <c r="G154" i="135"/>
  <c r="F154" i="135"/>
  <c r="G153" i="135"/>
  <c r="F153" i="135"/>
  <c r="G152" i="135"/>
  <c r="F152" i="135"/>
  <c r="G151" i="135"/>
  <c r="F151" i="135"/>
  <c r="G150" i="135"/>
  <c r="F150" i="135"/>
  <c r="G149" i="135"/>
  <c r="F149" i="135"/>
  <c r="G148" i="135"/>
  <c r="F148" i="135"/>
  <c r="G147" i="135"/>
  <c r="F147" i="135"/>
  <c r="E147" i="135"/>
  <c r="D147" i="135"/>
  <c r="C147" i="135"/>
  <c r="F146" i="135"/>
  <c r="G146" i="135" s="1"/>
  <c r="F145" i="135"/>
  <c r="G145" i="135" s="1"/>
  <c r="F144" i="135"/>
  <c r="G144" i="135" s="1"/>
  <c r="F143" i="135"/>
  <c r="F142" i="135" s="1"/>
  <c r="E142" i="135"/>
  <c r="D142" i="135"/>
  <c r="C142" i="135"/>
  <c r="G141" i="135"/>
  <c r="F141" i="135"/>
  <c r="G140" i="135"/>
  <c r="F140" i="135"/>
  <c r="G139" i="135"/>
  <c r="F139" i="135"/>
  <c r="G138" i="135"/>
  <c r="F138" i="135"/>
  <c r="G137" i="135"/>
  <c r="F137" i="135"/>
  <c r="G136" i="135"/>
  <c r="G135" i="135" s="1"/>
  <c r="F136" i="135"/>
  <c r="F135" i="135" s="1"/>
  <c r="E135" i="135"/>
  <c r="D135" i="135"/>
  <c r="C135" i="135"/>
  <c r="F134" i="135"/>
  <c r="G134" i="135" s="1"/>
  <c r="F133" i="135"/>
  <c r="G133" i="135" s="1"/>
  <c r="F132" i="135"/>
  <c r="F131" i="135" s="1"/>
  <c r="F155" i="135" s="1"/>
  <c r="E131" i="135"/>
  <c r="E155" i="135" s="1"/>
  <c r="D131" i="135"/>
  <c r="D155" i="135" s="1"/>
  <c r="C131" i="135"/>
  <c r="C155" i="135" s="1"/>
  <c r="F129" i="135"/>
  <c r="G129" i="135" s="1"/>
  <c r="F128" i="135"/>
  <c r="G128" i="135" s="1"/>
  <c r="F127" i="135"/>
  <c r="G127" i="135" s="1"/>
  <c r="F126" i="135"/>
  <c r="G126" i="135" s="1"/>
  <c r="F125" i="135"/>
  <c r="G125" i="135" s="1"/>
  <c r="F124" i="135"/>
  <c r="G124" i="135" s="1"/>
  <c r="F123" i="135"/>
  <c r="G123" i="135" s="1"/>
  <c r="F122" i="135"/>
  <c r="G122" i="135" s="1"/>
  <c r="F121" i="135"/>
  <c r="G121" i="135" s="1"/>
  <c r="F120" i="135"/>
  <c r="G120" i="135" s="1"/>
  <c r="F119" i="135"/>
  <c r="G119" i="135" s="1"/>
  <c r="F118" i="135"/>
  <c r="G118" i="135" s="1"/>
  <c r="F117" i="135"/>
  <c r="F116" i="135" s="1"/>
  <c r="E116" i="135"/>
  <c r="D116" i="135"/>
  <c r="C116" i="135"/>
  <c r="G115" i="135"/>
  <c r="F115" i="135"/>
  <c r="G114" i="135"/>
  <c r="F114" i="135"/>
  <c r="G113" i="135"/>
  <c r="F113" i="135"/>
  <c r="G112" i="135"/>
  <c r="F112" i="135"/>
  <c r="G111" i="135"/>
  <c r="F111" i="135"/>
  <c r="G110" i="135"/>
  <c r="F110" i="135"/>
  <c r="G109" i="135"/>
  <c r="F109" i="135"/>
  <c r="G108" i="135"/>
  <c r="F108" i="135"/>
  <c r="G107" i="135"/>
  <c r="F107" i="135"/>
  <c r="G106" i="135"/>
  <c r="F106" i="135"/>
  <c r="G105" i="135"/>
  <c r="F105" i="135"/>
  <c r="G104" i="135"/>
  <c r="F104" i="135"/>
  <c r="G103" i="135"/>
  <c r="F103" i="135"/>
  <c r="G102" i="135"/>
  <c r="F102" i="135"/>
  <c r="G101" i="135"/>
  <c r="F101" i="135"/>
  <c r="G100" i="135"/>
  <c r="F100" i="135"/>
  <c r="G99" i="135"/>
  <c r="F99" i="135"/>
  <c r="G98" i="135"/>
  <c r="F98" i="135"/>
  <c r="G97" i="135"/>
  <c r="F97" i="135"/>
  <c r="G96" i="135"/>
  <c r="G95" i="135" s="1"/>
  <c r="F96" i="135"/>
  <c r="F95" i="135" s="1"/>
  <c r="E95" i="135"/>
  <c r="E130" i="135" s="1"/>
  <c r="E156" i="135" s="1"/>
  <c r="D95" i="135"/>
  <c r="D130" i="135" s="1"/>
  <c r="D156" i="135" s="1"/>
  <c r="C95" i="135"/>
  <c r="C130" i="135" s="1"/>
  <c r="C92" i="135"/>
  <c r="G91" i="135"/>
  <c r="G159" i="135" s="1"/>
  <c r="F86" i="135"/>
  <c r="G86" i="135" s="1"/>
  <c r="F85" i="135"/>
  <c r="G85" i="135" s="1"/>
  <c r="F84" i="135"/>
  <c r="G84" i="135" s="1"/>
  <c r="F83" i="135"/>
  <c r="G83" i="135" s="1"/>
  <c r="F82" i="135"/>
  <c r="G82" i="135" s="1"/>
  <c r="F81" i="135"/>
  <c r="G81" i="135" s="1"/>
  <c r="F80" i="135"/>
  <c r="E80" i="135"/>
  <c r="D80" i="135"/>
  <c r="C80" i="135"/>
  <c r="G79" i="135"/>
  <c r="F79" i="135"/>
  <c r="G78" i="135"/>
  <c r="F78" i="135"/>
  <c r="G77" i="135"/>
  <c r="G76" i="135" s="1"/>
  <c r="F77" i="135"/>
  <c r="F76" i="135" s="1"/>
  <c r="E76" i="135"/>
  <c r="E87" i="135" s="1"/>
  <c r="E161" i="135" s="1"/>
  <c r="D76" i="135"/>
  <c r="C76" i="135"/>
  <c r="F75" i="135"/>
  <c r="G75" i="135" s="1"/>
  <c r="F74" i="135"/>
  <c r="G74" i="135" s="1"/>
  <c r="F73" i="135"/>
  <c r="E73" i="135"/>
  <c r="D73" i="135"/>
  <c r="C73" i="135"/>
  <c r="G72" i="135"/>
  <c r="F72" i="135"/>
  <c r="G71" i="135"/>
  <c r="F71" i="135"/>
  <c r="G70" i="135"/>
  <c r="G68" i="135" s="1"/>
  <c r="F70" i="135"/>
  <c r="G69" i="135"/>
  <c r="F69" i="135"/>
  <c r="F68" i="135"/>
  <c r="E68" i="135"/>
  <c r="D68" i="135"/>
  <c r="C68" i="135"/>
  <c r="C87" i="135" s="1"/>
  <c r="F67" i="135"/>
  <c r="G67" i="135" s="1"/>
  <c r="F66" i="135"/>
  <c r="G66" i="135" s="1"/>
  <c r="F65" i="135"/>
  <c r="G65" i="135" s="1"/>
  <c r="G64" i="135" s="1"/>
  <c r="F64" i="135"/>
  <c r="E64" i="135"/>
  <c r="D64" i="135"/>
  <c r="D87" i="135" s="1"/>
  <c r="D161" i="135" s="1"/>
  <c r="C64" i="135"/>
  <c r="F62" i="135"/>
  <c r="G62" i="135" s="1"/>
  <c r="F61" i="135"/>
  <c r="G61" i="135" s="1"/>
  <c r="F60" i="135"/>
  <c r="G60" i="135" s="1"/>
  <c r="F59" i="135"/>
  <c r="F58" i="135" s="1"/>
  <c r="E58" i="135"/>
  <c r="D58" i="135"/>
  <c r="C58" i="135"/>
  <c r="G57" i="135"/>
  <c r="F57" i="135"/>
  <c r="G56" i="135"/>
  <c r="F56" i="135"/>
  <c r="G55" i="135"/>
  <c r="F55" i="135"/>
  <c r="G54" i="135"/>
  <c r="G53" i="135" s="1"/>
  <c r="F54" i="135"/>
  <c r="F53" i="135" s="1"/>
  <c r="E53" i="135"/>
  <c r="D53" i="135"/>
  <c r="C53" i="135"/>
  <c r="F52" i="135"/>
  <c r="G52" i="135" s="1"/>
  <c r="F51" i="135"/>
  <c r="G51" i="135" s="1"/>
  <c r="F50" i="135"/>
  <c r="G50" i="135" s="1"/>
  <c r="F49" i="135"/>
  <c r="G49" i="135" s="1"/>
  <c r="F48" i="135"/>
  <c r="F47" i="135" s="1"/>
  <c r="E47" i="135"/>
  <c r="D47" i="135"/>
  <c r="C47" i="135"/>
  <c r="G46" i="135"/>
  <c r="F46" i="135"/>
  <c r="G45" i="135"/>
  <c r="F45" i="135"/>
  <c r="G44" i="135"/>
  <c r="F44" i="135"/>
  <c r="G43" i="135"/>
  <c r="F43" i="135"/>
  <c r="G42" i="135"/>
  <c r="F42" i="135"/>
  <c r="G41" i="135"/>
  <c r="F41" i="135"/>
  <c r="G40" i="135"/>
  <c r="F40" i="135"/>
  <c r="G39" i="135"/>
  <c r="F39" i="135"/>
  <c r="G38" i="135"/>
  <c r="F38" i="135"/>
  <c r="G37" i="135"/>
  <c r="F37" i="135"/>
  <c r="G36" i="135"/>
  <c r="F36" i="135"/>
  <c r="G35" i="135"/>
  <c r="F35" i="135"/>
  <c r="E35" i="135"/>
  <c r="D35" i="135"/>
  <c r="C35" i="135"/>
  <c r="F34" i="135"/>
  <c r="G34" i="135" s="1"/>
  <c r="F33" i="135"/>
  <c r="G33" i="135" s="1"/>
  <c r="F32" i="135"/>
  <c r="G32" i="135" s="1"/>
  <c r="F31" i="135"/>
  <c r="G31" i="135" s="1"/>
  <c r="F30" i="135"/>
  <c r="G30" i="135" s="1"/>
  <c r="F29" i="135"/>
  <c r="G29" i="135" s="1"/>
  <c r="F28" i="135"/>
  <c r="G28" i="135" s="1"/>
  <c r="G27" i="135" s="1"/>
  <c r="F27" i="135"/>
  <c r="E27" i="135"/>
  <c r="D27" i="135"/>
  <c r="C27" i="135"/>
  <c r="G26" i="135"/>
  <c r="F26" i="135"/>
  <c r="G25" i="135"/>
  <c r="F25" i="135"/>
  <c r="G24" i="135"/>
  <c r="F24" i="135"/>
  <c r="G23" i="135"/>
  <c r="F23" i="135"/>
  <c r="G22" i="135"/>
  <c r="F22" i="135"/>
  <c r="G21" i="135"/>
  <c r="F21" i="135"/>
  <c r="G20" i="135"/>
  <c r="F20" i="135"/>
  <c r="E20" i="135"/>
  <c r="D20" i="135"/>
  <c r="C20" i="135"/>
  <c r="C63" i="135" s="1"/>
  <c r="F19" i="135"/>
  <c r="G19" i="135" s="1"/>
  <c r="F18" i="135"/>
  <c r="G18" i="135" s="1"/>
  <c r="F17" i="135"/>
  <c r="G17" i="135" s="1"/>
  <c r="F16" i="135"/>
  <c r="G16" i="135" s="1"/>
  <c r="F15" i="135"/>
  <c r="G15" i="135" s="1"/>
  <c r="F14" i="135"/>
  <c r="F13" i="135" s="1"/>
  <c r="E13" i="135"/>
  <c r="D13" i="135"/>
  <c r="C13" i="135"/>
  <c r="G12" i="135"/>
  <c r="F12" i="135"/>
  <c r="G11" i="135"/>
  <c r="F11" i="135"/>
  <c r="G10" i="135"/>
  <c r="F10" i="135"/>
  <c r="G9" i="135"/>
  <c r="F9" i="135"/>
  <c r="G8" i="135"/>
  <c r="F8" i="135"/>
  <c r="G7" i="135"/>
  <c r="G6" i="135" s="1"/>
  <c r="F7" i="135"/>
  <c r="F6" i="135" s="1"/>
  <c r="E6" i="135"/>
  <c r="E63" i="135" s="1"/>
  <c r="D6" i="135"/>
  <c r="D63" i="135" s="1"/>
  <c r="C6" i="135"/>
  <c r="C3" i="135"/>
  <c r="G154" i="133"/>
  <c r="F154" i="133"/>
  <c r="F153" i="133"/>
  <c r="G153" i="133" s="1"/>
  <c r="G152" i="133"/>
  <c r="F152" i="133"/>
  <c r="F151" i="133"/>
  <c r="G151" i="133" s="1"/>
  <c r="G150" i="133"/>
  <c r="F150" i="133"/>
  <c r="F149" i="133"/>
  <c r="G149" i="133" s="1"/>
  <c r="G147" i="133" s="1"/>
  <c r="G148" i="133"/>
  <c r="F148" i="133"/>
  <c r="F147" i="133"/>
  <c r="E147" i="133"/>
  <c r="D147" i="133"/>
  <c r="C147" i="133"/>
  <c r="G146" i="133"/>
  <c r="F146" i="133"/>
  <c r="F145" i="133"/>
  <c r="G145" i="133" s="1"/>
  <c r="G144" i="133"/>
  <c r="F144" i="133"/>
  <c r="F143" i="133"/>
  <c r="F142" i="133" s="1"/>
  <c r="E142" i="133"/>
  <c r="D142" i="133"/>
  <c r="C142" i="133"/>
  <c r="G141" i="133"/>
  <c r="F141" i="133"/>
  <c r="F140" i="133"/>
  <c r="G140" i="133" s="1"/>
  <c r="G139" i="133"/>
  <c r="F139" i="133"/>
  <c r="F138" i="133"/>
  <c r="G138" i="133" s="1"/>
  <c r="G137" i="133"/>
  <c r="F137" i="133"/>
  <c r="F136" i="133"/>
  <c r="F135" i="133" s="1"/>
  <c r="E135" i="133"/>
  <c r="D135" i="133"/>
  <c r="C135" i="133"/>
  <c r="F134" i="133"/>
  <c r="G134" i="133" s="1"/>
  <c r="G133" i="133"/>
  <c r="F133" i="133"/>
  <c r="F132" i="133"/>
  <c r="F131" i="133" s="1"/>
  <c r="F155" i="133" s="1"/>
  <c r="E131" i="133"/>
  <c r="E155" i="133" s="1"/>
  <c r="D131" i="133"/>
  <c r="D155" i="133" s="1"/>
  <c r="C131" i="133"/>
  <c r="C155" i="133" s="1"/>
  <c r="D130" i="133"/>
  <c r="D156" i="133" s="1"/>
  <c r="F129" i="133"/>
  <c r="G129" i="133" s="1"/>
  <c r="G128" i="133"/>
  <c r="F128" i="133"/>
  <c r="F127" i="133"/>
  <c r="G127" i="133" s="1"/>
  <c r="G126" i="133"/>
  <c r="F126" i="133"/>
  <c r="F125" i="133"/>
  <c r="G125" i="133" s="1"/>
  <c r="G124" i="133"/>
  <c r="F124" i="133"/>
  <c r="F123" i="133"/>
  <c r="G123" i="133" s="1"/>
  <c r="G122" i="133"/>
  <c r="F122" i="133"/>
  <c r="F121" i="133"/>
  <c r="G121" i="133" s="1"/>
  <c r="G120" i="133"/>
  <c r="F120" i="133"/>
  <c r="F119" i="133"/>
  <c r="G119" i="133" s="1"/>
  <c r="G118" i="133"/>
  <c r="F118" i="133"/>
  <c r="F117" i="133"/>
  <c r="F116" i="133" s="1"/>
  <c r="E116" i="133"/>
  <c r="D116" i="133"/>
  <c r="C116" i="133"/>
  <c r="C130" i="133" s="1"/>
  <c r="G115" i="133"/>
  <c r="F115" i="133"/>
  <c r="F114" i="133"/>
  <c r="G114" i="133" s="1"/>
  <c r="G113" i="133"/>
  <c r="F113" i="133"/>
  <c r="F112" i="133"/>
  <c r="G112" i="133" s="1"/>
  <c r="G111" i="133"/>
  <c r="F111" i="133"/>
  <c r="F110" i="133"/>
  <c r="G110" i="133" s="1"/>
  <c r="G109" i="133"/>
  <c r="F109" i="133"/>
  <c r="F108" i="133"/>
  <c r="G108" i="133" s="1"/>
  <c r="G107" i="133"/>
  <c r="F107" i="133"/>
  <c r="F106" i="133"/>
  <c r="G106" i="133" s="1"/>
  <c r="G105" i="133"/>
  <c r="F105" i="133"/>
  <c r="F104" i="133"/>
  <c r="G104" i="133" s="1"/>
  <c r="G103" i="133"/>
  <c r="F103" i="133"/>
  <c r="F102" i="133"/>
  <c r="G102" i="133" s="1"/>
  <c r="G101" i="133"/>
  <c r="F101" i="133"/>
  <c r="F100" i="133"/>
  <c r="G100" i="133" s="1"/>
  <c r="E100" i="133"/>
  <c r="F99" i="133"/>
  <c r="G99" i="133" s="1"/>
  <c r="G98" i="133"/>
  <c r="F98" i="133"/>
  <c r="F97" i="133"/>
  <c r="G97" i="133" s="1"/>
  <c r="G96" i="133"/>
  <c r="G95" i="133" s="1"/>
  <c r="F96" i="133"/>
  <c r="E95" i="133"/>
  <c r="E130" i="133" s="1"/>
  <c r="D95" i="133"/>
  <c r="C95" i="133"/>
  <c r="C92" i="133"/>
  <c r="G91" i="133"/>
  <c r="G159" i="133" s="1"/>
  <c r="G86" i="133"/>
  <c r="F86" i="133"/>
  <c r="G85" i="133"/>
  <c r="F85" i="133"/>
  <c r="G84" i="133"/>
  <c r="F84" i="133"/>
  <c r="G83" i="133"/>
  <c r="F83" i="133"/>
  <c r="G82" i="133"/>
  <c r="F82" i="133"/>
  <c r="G81" i="133"/>
  <c r="F81" i="133"/>
  <c r="G80" i="133"/>
  <c r="F80" i="133"/>
  <c r="E80" i="133"/>
  <c r="D80" i="133"/>
  <c r="C80" i="133"/>
  <c r="G79" i="133"/>
  <c r="F79" i="133"/>
  <c r="F78" i="133"/>
  <c r="G78" i="133" s="1"/>
  <c r="G77" i="133"/>
  <c r="G76" i="133" s="1"/>
  <c r="F77" i="133"/>
  <c r="F76" i="133"/>
  <c r="E76" i="133"/>
  <c r="D76" i="133"/>
  <c r="C76" i="133"/>
  <c r="G75" i="133"/>
  <c r="F75" i="133"/>
  <c r="G74" i="133"/>
  <c r="G73" i="133" s="1"/>
  <c r="F73" i="133"/>
  <c r="E73" i="133"/>
  <c r="D73" i="133"/>
  <c r="C73" i="133"/>
  <c r="G72" i="133"/>
  <c r="F72" i="133"/>
  <c r="G71" i="133"/>
  <c r="F71" i="133"/>
  <c r="G70" i="133"/>
  <c r="F70" i="133"/>
  <c r="G69" i="133"/>
  <c r="F69" i="133"/>
  <c r="G68" i="133"/>
  <c r="F68" i="133"/>
  <c r="E68" i="133"/>
  <c r="D68" i="133"/>
  <c r="C68" i="133"/>
  <c r="G67" i="133"/>
  <c r="F67" i="133"/>
  <c r="F66" i="133"/>
  <c r="G66" i="133" s="1"/>
  <c r="G65" i="133"/>
  <c r="G64" i="133" s="1"/>
  <c r="G87" i="133" s="1"/>
  <c r="F65" i="133"/>
  <c r="F64" i="133"/>
  <c r="F87" i="133" s="1"/>
  <c r="E64" i="133"/>
  <c r="E87" i="133" s="1"/>
  <c r="D64" i="133"/>
  <c r="D87" i="133" s="1"/>
  <c r="D161" i="133" s="1"/>
  <c r="C64" i="133"/>
  <c r="C87" i="133" s="1"/>
  <c r="C161" i="133" s="1"/>
  <c r="G62" i="133"/>
  <c r="F62" i="133"/>
  <c r="G61" i="133"/>
  <c r="G60" i="133"/>
  <c r="F60" i="133"/>
  <c r="G59" i="133"/>
  <c r="F59" i="133"/>
  <c r="G58" i="133"/>
  <c r="F58" i="133"/>
  <c r="E58" i="133"/>
  <c r="D58" i="133"/>
  <c r="C58" i="133"/>
  <c r="G57" i="133"/>
  <c r="F57" i="133"/>
  <c r="F56" i="133"/>
  <c r="G56" i="133" s="1"/>
  <c r="G55" i="133"/>
  <c r="F55" i="133"/>
  <c r="F54" i="133"/>
  <c r="F53" i="133" s="1"/>
  <c r="E53" i="133"/>
  <c r="D53" i="133"/>
  <c r="C53" i="133"/>
  <c r="G52" i="133"/>
  <c r="F52" i="133"/>
  <c r="G51" i="133"/>
  <c r="F51" i="133"/>
  <c r="G50" i="133"/>
  <c r="F50" i="133"/>
  <c r="G49" i="133"/>
  <c r="F49" i="133"/>
  <c r="G48" i="133"/>
  <c r="F48" i="133"/>
  <c r="G47" i="133"/>
  <c r="F47" i="133"/>
  <c r="E47" i="133"/>
  <c r="D47" i="133"/>
  <c r="C47" i="133"/>
  <c r="G46" i="133"/>
  <c r="F46" i="133"/>
  <c r="F45" i="133"/>
  <c r="G45" i="133" s="1"/>
  <c r="G44" i="133"/>
  <c r="F44" i="133"/>
  <c r="F43" i="133"/>
  <c r="G43" i="133" s="1"/>
  <c r="G42" i="133"/>
  <c r="F42" i="133"/>
  <c r="F41" i="133"/>
  <c r="G41" i="133" s="1"/>
  <c r="G40" i="133"/>
  <c r="F40" i="133"/>
  <c r="F39" i="133"/>
  <c r="G39" i="133" s="1"/>
  <c r="G38" i="133"/>
  <c r="F38" i="133"/>
  <c r="F37" i="133"/>
  <c r="G37" i="133" s="1"/>
  <c r="G36" i="133"/>
  <c r="F36" i="133"/>
  <c r="F35" i="133"/>
  <c r="E35" i="133"/>
  <c r="D35" i="133"/>
  <c r="C35" i="133"/>
  <c r="G34" i="133"/>
  <c r="F34" i="133"/>
  <c r="G33" i="133"/>
  <c r="F33" i="133"/>
  <c r="G32" i="133"/>
  <c r="F32" i="133"/>
  <c r="G31" i="133"/>
  <c r="F31" i="133"/>
  <c r="G30" i="133"/>
  <c r="F30" i="133"/>
  <c r="G29" i="133"/>
  <c r="F29" i="133"/>
  <c r="G28" i="133"/>
  <c r="G27" i="133" s="1"/>
  <c r="F28" i="133"/>
  <c r="F27" i="133" s="1"/>
  <c r="E27" i="133"/>
  <c r="D27" i="133"/>
  <c r="C27" i="133"/>
  <c r="F26" i="133"/>
  <c r="G26" i="133" s="1"/>
  <c r="G25" i="133"/>
  <c r="F25" i="133"/>
  <c r="F24" i="133"/>
  <c r="G24" i="133" s="1"/>
  <c r="G23" i="133"/>
  <c r="F23" i="133"/>
  <c r="F22" i="133"/>
  <c r="G22" i="133" s="1"/>
  <c r="G21" i="133"/>
  <c r="G20" i="133" s="1"/>
  <c r="F21" i="133"/>
  <c r="F20" i="133"/>
  <c r="E20" i="133"/>
  <c r="D20" i="133"/>
  <c r="C20" i="133"/>
  <c r="G19" i="133"/>
  <c r="F19" i="133"/>
  <c r="G18" i="133"/>
  <c r="F18" i="133"/>
  <c r="G17" i="133"/>
  <c r="F17" i="133"/>
  <c r="G16" i="133"/>
  <c r="F16" i="133"/>
  <c r="G15" i="133"/>
  <c r="G13" i="133" s="1"/>
  <c r="F15" i="133"/>
  <c r="G14" i="133"/>
  <c r="F14" i="133"/>
  <c r="F13" i="133"/>
  <c r="E13" i="133"/>
  <c r="E63" i="133" s="1"/>
  <c r="D13" i="133"/>
  <c r="C13" i="133"/>
  <c r="G12" i="133"/>
  <c r="F12" i="133"/>
  <c r="F11" i="133"/>
  <c r="G11" i="133" s="1"/>
  <c r="G10" i="133"/>
  <c r="F10" i="133"/>
  <c r="F9" i="133"/>
  <c r="G9" i="133" s="1"/>
  <c r="G8" i="133"/>
  <c r="F8" i="133"/>
  <c r="F7" i="133"/>
  <c r="F6" i="133" s="1"/>
  <c r="E6" i="133"/>
  <c r="D6" i="133"/>
  <c r="D63" i="133" s="1"/>
  <c r="C6" i="133"/>
  <c r="C63" i="133" s="1"/>
  <c r="C3" i="133"/>
  <c r="G154" i="134"/>
  <c r="F154" i="134"/>
  <c r="F153" i="134"/>
  <c r="G153" i="134" s="1"/>
  <c r="G152" i="134"/>
  <c r="F152" i="134"/>
  <c r="F151" i="134"/>
  <c r="G151" i="134" s="1"/>
  <c r="G150" i="134"/>
  <c r="F150" i="134"/>
  <c r="F149" i="134"/>
  <c r="G149" i="134" s="1"/>
  <c r="G147" i="134" s="1"/>
  <c r="G148" i="134"/>
  <c r="F148" i="134"/>
  <c r="F147" i="134"/>
  <c r="E147" i="134"/>
  <c r="D147" i="134"/>
  <c r="C147" i="134"/>
  <c r="G146" i="134"/>
  <c r="F146" i="134"/>
  <c r="F145" i="134"/>
  <c r="G145" i="134" s="1"/>
  <c r="G144" i="134"/>
  <c r="F144" i="134"/>
  <c r="F143" i="134"/>
  <c r="F142" i="134" s="1"/>
  <c r="E142" i="134"/>
  <c r="D142" i="134"/>
  <c r="C142" i="134"/>
  <c r="G141" i="134"/>
  <c r="F141" i="134"/>
  <c r="F140" i="134"/>
  <c r="G140" i="134" s="1"/>
  <c r="G139" i="134"/>
  <c r="F139" i="134"/>
  <c r="F138" i="134"/>
  <c r="G138" i="134" s="1"/>
  <c r="G137" i="134"/>
  <c r="F137" i="134"/>
  <c r="F136" i="134"/>
  <c r="F135" i="134" s="1"/>
  <c r="E135" i="134"/>
  <c r="D135" i="134"/>
  <c r="C135" i="134"/>
  <c r="F134" i="134"/>
  <c r="G134" i="134" s="1"/>
  <c r="G133" i="134"/>
  <c r="F133" i="134"/>
  <c r="F132" i="134"/>
  <c r="F131" i="134" s="1"/>
  <c r="F155" i="134" s="1"/>
  <c r="E131" i="134"/>
  <c r="E155" i="134" s="1"/>
  <c r="D131" i="134"/>
  <c r="D155" i="134" s="1"/>
  <c r="C131" i="134"/>
  <c r="C155" i="134" s="1"/>
  <c r="D130" i="134"/>
  <c r="D156" i="134" s="1"/>
  <c r="F129" i="134"/>
  <c r="G129" i="134" s="1"/>
  <c r="G128" i="134"/>
  <c r="F128" i="134"/>
  <c r="F127" i="134"/>
  <c r="G127" i="134" s="1"/>
  <c r="G126" i="134"/>
  <c r="F126" i="134"/>
  <c r="F125" i="134"/>
  <c r="G125" i="134" s="1"/>
  <c r="G124" i="134"/>
  <c r="F124" i="134"/>
  <c r="F123" i="134"/>
  <c r="G123" i="134" s="1"/>
  <c r="G122" i="134"/>
  <c r="F122" i="134"/>
  <c r="F121" i="134"/>
  <c r="G121" i="134" s="1"/>
  <c r="G120" i="134"/>
  <c r="F120" i="134"/>
  <c r="F119" i="134"/>
  <c r="G119" i="134" s="1"/>
  <c r="G118" i="134"/>
  <c r="F118" i="134"/>
  <c r="F117" i="134"/>
  <c r="F116" i="134" s="1"/>
  <c r="E116" i="134"/>
  <c r="D116" i="134"/>
  <c r="C116" i="134"/>
  <c r="G115" i="134"/>
  <c r="F115" i="134"/>
  <c r="F114" i="134"/>
  <c r="G114" i="134" s="1"/>
  <c r="E113" i="134"/>
  <c r="E95" i="134" s="1"/>
  <c r="E130" i="134" s="1"/>
  <c r="G112" i="134"/>
  <c r="F112" i="134"/>
  <c r="F111" i="134"/>
  <c r="G111" i="134" s="1"/>
  <c r="G110" i="134"/>
  <c r="F110" i="134"/>
  <c r="F109" i="134"/>
  <c r="G109" i="134" s="1"/>
  <c r="G108" i="134"/>
  <c r="F108" i="134"/>
  <c r="F107" i="134"/>
  <c r="G107" i="134" s="1"/>
  <c r="G106" i="134"/>
  <c r="F106" i="134"/>
  <c r="F105" i="134"/>
  <c r="G105" i="134" s="1"/>
  <c r="G104" i="134"/>
  <c r="F104" i="134"/>
  <c r="F103" i="134"/>
  <c r="G103" i="134" s="1"/>
  <c r="G102" i="134"/>
  <c r="F102" i="134"/>
  <c r="F101" i="134"/>
  <c r="G101" i="134" s="1"/>
  <c r="G100" i="134"/>
  <c r="F100" i="134"/>
  <c r="E100" i="134"/>
  <c r="F99" i="134"/>
  <c r="G99" i="134" s="1"/>
  <c r="G98" i="134"/>
  <c r="F98" i="134"/>
  <c r="F97" i="134"/>
  <c r="G97" i="134" s="1"/>
  <c r="G96" i="134"/>
  <c r="F96" i="134"/>
  <c r="D95" i="134"/>
  <c r="C95" i="134"/>
  <c r="C130" i="134" s="1"/>
  <c r="C156" i="134" s="1"/>
  <c r="C92" i="134"/>
  <c r="G91" i="134"/>
  <c r="G159" i="134" s="1"/>
  <c r="G86" i="134"/>
  <c r="F86" i="134"/>
  <c r="F85" i="134"/>
  <c r="G85" i="134" s="1"/>
  <c r="G84" i="134"/>
  <c r="F84" i="134"/>
  <c r="F83" i="134"/>
  <c r="G83" i="134" s="1"/>
  <c r="G82" i="134"/>
  <c r="F82" i="134"/>
  <c r="F81" i="134"/>
  <c r="F80" i="134" s="1"/>
  <c r="E80" i="134"/>
  <c r="D80" i="134"/>
  <c r="C80" i="134"/>
  <c r="G79" i="134"/>
  <c r="F79" i="134"/>
  <c r="F78" i="134"/>
  <c r="G78" i="134" s="1"/>
  <c r="G76" i="134" s="1"/>
  <c r="G77" i="134"/>
  <c r="F77" i="134"/>
  <c r="E76" i="134"/>
  <c r="D76" i="134"/>
  <c r="C76" i="134"/>
  <c r="G75" i="134"/>
  <c r="F75" i="134"/>
  <c r="F74" i="134"/>
  <c r="F73" i="134" s="1"/>
  <c r="E73" i="134"/>
  <c r="D73" i="134"/>
  <c r="C73" i="134"/>
  <c r="G72" i="134"/>
  <c r="F72" i="134"/>
  <c r="F71" i="134"/>
  <c r="G71" i="134" s="1"/>
  <c r="G70" i="134"/>
  <c r="F70" i="134"/>
  <c r="F69" i="134"/>
  <c r="E68" i="134"/>
  <c r="E87" i="134" s="1"/>
  <c r="E161" i="134" s="1"/>
  <c r="D68" i="134"/>
  <c r="C68" i="134"/>
  <c r="F67" i="134"/>
  <c r="G67" i="134" s="1"/>
  <c r="G66" i="134"/>
  <c r="F66" i="134"/>
  <c r="F65" i="134"/>
  <c r="G65" i="134" s="1"/>
  <c r="G64" i="134" s="1"/>
  <c r="F64" i="134"/>
  <c r="E64" i="134"/>
  <c r="D64" i="134"/>
  <c r="C64" i="134"/>
  <c r="F62" i="134"/>
  <c r="G62" i="134" s="1"/>
  <c r="G61" i="134"/>
  <c r="F61" i="134"/>
  <c r="F60" i="134"/>
  <c r="G60" i="134" s="1"/>
  <c r="G59" i="134"/>
  <c r="G58" i="134" s="1"/>
  <c r="F59" i="134"/>
  <c r="F58" i="134" s="1"/>
  <c r="E58" i="134"/>
  <c r="D58" i="134"/>
  <c r="C58" i="134"/>
  <c r="F57" i="134"/>
  <c r="G57" i="134" s="1"/>
  <c r="G56" i="134"/>
  <c r="F56" i="134"/>
  <c r="F55" i="134"/>
  <c r="G55" i="134" s="1"/>
  <c r="G54" i="134"/>
  <c r="F54" i="134"/>
  <c r="E53" i="134"/>
  <c r="D53" i="134"/>
  <c r="C53" i="134"/>
  <c r="G52" i="134"/>
  <c r="F52" i="134"/>
  <c r="F51" i="134"/>
  <c r="G51" i="134" s="1"/>
  <c r="G50" i="134"/>
  <c r="F50" i="134"/>
  <c r="F49" i="134"/>
  <c r="G49" i="134" s="1"/>
  <c r="G48" i="134"/>
  <c r="F48" i="134"/>
  <c r="F47" i="134" s="1"/>
  <c r="E47" i="134"/>
  <c r="D47" i="134"/>
  <c r="C47" i="134"/>
  <c r="F46" i="134"/>
  <c r="G46" i="134" s="1"/>
  <c r="G45" i="134"/>
  <c r="F45" i="134"/>
  <c r="F44" i="134"/>
  <c r="G44" i="134" s="1"/>
  <c r="G43" i="134"/>
  <c r="F43" i="134"/>
  <c r="F42" i="134"/>
  <c r="G42" i="134" s="1"/>
  <c r="G41" i="134"/>
  <c r="F41" i="134"/>
  <c r="F40" i="134"/>
  <c r="G40" i="134" s="1"/>
  <c r="G39" i="134"/>
  <c r="F39" i="134"/>
  <c r="F38" i="134"/>
  <c r="G38" i="134" s="1"/>
  <c r="G37" i="134"/>
  <c r="F37" i="134"/>
  <c r="F36" i="134"/>
  <c r="F35" i="134" s="1"/>
  <c r="E35" i="134"/>
  <c r="D35" i="134"/>
  <c r="C35" i="134"/>
  <c r="F34" i="134"/>
  <c r="G34" i="134" s="1"/>
  <c r="F33" i="134"/>
  <c r="G33" i="134" s="1"/>
  <c r="F32" i="134"/>
  <c r="G32" i="134" s="1"/>
  <c r="G31" i="134"/>
  <c r="F31" i="134"/>
  <c r="F30" i="134"/>
  <c r="G30" i="134" s="1"/>
  <c r="G29" i="134"/>
  <c r="G27" i="134" s="1"/>
  <c r="F29" i="134"/>
  <c r="F28" i="134"/>
  <c r="G28" i="134" s="1"/>
  <c r="F27" i="134"/>
  <c r="E27" i="134"/>
  <c r="D27" i="134"/>
  <c r="C27" i="134"/>
  <c r="G26" i="134"/>
  <c r="F26" i="134"/>
  <c r="F25" i="134"/>
  <c r="G25" i="134" s="1"/>
  <c r="G24" i="134"/>
  <c r="F24" i="134"/>
  <c r="F23" i="134"/>
  <c r="G23" i="134" s="1"/>
  <c r="G22" i="134"/>
  <c r="F22" i="134"/>
  <c r="F21" i="134"/>
  <c r="F20" i="134" s="1"/>
  <c r="E20" i="134"/>
  <c r="D20" i="134"/>
  <c r="C20" i="134"/>
  <c r="F19" i="134"/>
  <c r="G19" i="134" s="1"/>
  <c r="G18" i="134"/>
  <c r="F18" i="134"/>
  <c r="F17" i="134"/>
  <c r="G17" i="134" s="1"/>
  <c r="G16" i="134"/>
  <c r="F16" i="134"/>
  <c r="F15" i="134"/>
  <c r="G15" i="134" s="1"/>
  <c r="F14" i="134"/>
  <c r="F13" i="134" s="1"/>
  <c r="E13" i="134"/>
  <c r="D13" i="134"/>
  <c r="D63" i="134" s="1"/>
  <c r="C13" i="134"/>
  <c r="G12" i="134"/>
  <c r="F12" i="134"/>
  <c r="G11" i="134"/>
  <c r="F11" i="134"/>
  <c r="G10" i="134"/>
  <c r="F10" i="134"/>
  <c r="G9" i="134"/>
  <c r="F9" i="134"/>
  <c r="G8" i="134"/>
  <c r="F8" i="134"/>
  <c r="G7" i="134"/>
  <c r="G6" i="134" s="1"/>
  <c r="F7" i="134"/>
  <c r="F6" i="134"/>
  <c r="E6" i="134"/>
  <c r="E63" i="134" s="1"/>
  <c r="E160" i="134" s="1"/>
  <c r="D6" i="134"/>
  <c r="C6" i="134"/>
  <c r="C3" i="134"/>
  <c r="G154" i="1"/>
  <c r="F154" i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G147" i="1" s="1"/>
  <c r="F147" i="1"/>
  <c r="E147" i="1"/>
  <c r="D147" i="1"/>
  <c r="C147" i="1"/>
  <c r="F146" i="1"/>
  <c r="G146" i="1" s="1"/>
  <c r="G145" i="1"/>
  <c r="F145" i="1"/>
  <c r="F144" i="1"/>
  <c r="G144" i="1" s="1"/>
  <c r="G143" i="1"/>
  <c r="F143" i="1"/>
  <c r="F142" i="1"/>
  <c r="E142" i="1"/>
  <c r="D142" i="1"/>
  <c r="C142" i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G135" i="1" s="1"/>
  <c r="F135" i="1"/>
  <c r="E135" i="1"/>
  <c r="D135" i="1"/>
  <c r="C135" i="1"/>
  <c r="G134" i="1"/>
  <c r="F134" i="1"/>
  <c r="F133" i="1"/>
  <c r="G133" i="1" s="1"/>
  <c r="G131" i="1" s="1"/>
  <c r="G132" i="1"/>
  <c r="F132" i="1"/>
  <c r="F131" i="1"/>
  <c r="F155" i="1" s="1"/>
  <c r="E131" i="1"/>
  <c r="E155" i="1" s="1"/>
  <c r="D131" i="1"/>
  <c r="D155" i="1" s="1"/>
  <c r="C131" i="1"/>
  <c r="C155" i="1" s="1"/>
  <c r="G155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C121" i="1"/>
  <c r="G121" i="1" s="1"/>
  <c r="G120" i="1"/>
  <c r="F120" i="1"/>
  <c r="F119" i="1"/>
  <c r="G119" i="1" s="1"/>
  <c r="G118" i="1"/>
  <c r="F118" i="1"/>
  <c r="F117" i="1"/>
  <c r="F116" i="1" s="1"/>
  <c r="E116" i="1"/>
  <c r="D116" i="1"/>
  <c r="C116" i="1"/>
  <c r="F115" i="1"/>
  <c r="G115" i="1" s="1"/>
  <c r="G114" i="1"/>
  <c r="F113" i="1"/>
  <c r="C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C100" i="1"/>
  <c r="G100" i="1" s="1"/>
  <c r="G99" i="1"/>
  <c r="F99" i="1"/>
  <c r="G98" i="1"/>
  <c r="F98" i="1"/>
  <c r="G97" i="1"/>
  <c r="F97" i="1"/>
  <c r="G96" i="1"/>
  <c r="F96" i="1"/>
  <c r="F95" i="1"/>
  <c r="F130" i="1" s="1"/>
  <c r="F156" i="1" s="1"/>
  <c r="E95" i="1"/>
  <c r="E130" i="1" s="1"/>
  <c r="E156" i="1" s="1"/>
  <c r="D95" i="1"/>
  <c r="D130" i="1" s="1"/>
  <c r="C95" i="1"/>
  <c r="C130" i="1" s="1"/>
  <c r="C156" i="1" s="1"/>
  <c r="C92" i="1"/>
  <c r="G91" i="1"/>
  <c r="G159" i="1" s="1"/>
  <c r="G86" i="1"/>
  <c r="F86" i="1"/>
  <c r="F85" i="1"/>
  <c r="G85" i="1" s="1"/>
  <c r="G84" i="1"/>
  <c r="F84" i="1"/>
  <c r="F83" i="1"/>
  <c r="G83" i="1" s="1"/>
  <c r="G82" i="1"/>
  <c r="F82" i="1"/>
  <c r="F81" i="1"/>
  <c r="G81" i="1" s="1"/>
  <c r="G80" i="1" s="1"/>
  <c r="F80" i="1"/>
  <c r="E80" i="1"/>
  <c r="D80" i="1"/>
  <c r="C80" i="1"/>
  <c r="G79" i="1"/>
  <c r="F79" i="1"/>
  <c r="F78" i="1"/>
  <c r="G78" i="1" s="1"/>
  <c r="G77" i="1"/>
  <c r="F77" i="1"/>
  <c r="F76" i="1"/>
  <c r="E76" i="1"/>
  <c r="E87" i="1" s="1"/>
  <c r="E161" i="1" s="1"/>
  <c r="D76" i="1"/>
  <c r="C76" i="1"/>
  <c r="G75" i="1"/>
  <c r="F75" i="1"/>
  <c r="F74" i="1"/>
  <c r="G74" i="1" s="1"/>
  <c r="G73" i="1" s="1"/>
  <c r="F73" i="1"/>
  <c r="E73" i="1"/>
  <c r="D73" i="1"/>
  <c r="C73" i="1"/>
  <c r="G72" i="1"/>
  <c r="F72" i="1"/>
  <c r="F71" i="1"/>
  <c r="G71" i="1" s="1"/>
  <c r="G70" i="1"/>
  <c r="F70" i="1"/>
  <c r="F69" i="1"/>
  <c r="F68" i="1" s="1"/>
  <c r="F87" i="1" s="1"/>
  <c r="F161" i="1" s="1"/>
  <c r="E68" i="1"/>
  <c r="D68" i="1"/>
  <c r="C68" i="1"/>
  <c r="F67" i="1"/>
  <c r="G67" i="1" s="1"/>
  <c r="G66" i="1"/>
  <c r="F66" i="1"/>
  <c r="F65" i="1"/>
  <c r="G65" i="1" s="1"/>
  <c r="F64" i="1"/>
  <c r="E64" i="1"/>
  <c r="D64" i="1"/>
  <c r="D87" i="1" s="1"/>
  <c r="D161" i="1" s="1"/>
  <c r="C64" i="1"/>
  <c r="C87" i="1" s="1"/>
  <c r="C161" i="1" s="1"/>
  <c r="F62" i="1"/>
  <c r="G62" i="1" s="1"/>
  <c r="G61" i="1"/>
  <c r="F61" i="1"/>
  <c r="F60" i="1"/>
  <c r="G60" i="1" s="1"/>
  <c r="G59" i="1"/>
  <c r="G58" i="1" s="1"/>
  <c r="F59" i="1"/>
  <c r="F58" i="1" s="1"/>
  <c r="E58" i="1"/>
  <c r="D58" i="1"/>
  <c r="C58" i="1"/>
  <c r="F57" i="1"/>
  <c r="G57" i="1" s="1"/>
  <c r="G56" i="1"/>
  <c r="F56" i="1"/>
  <c r="F55" i="1"/>
  <c r="G55" i="1" s="1"/>
  <c r="G54" i="1"/>
  <c r="G53" i="1" s="1"/>
  <c r="F54" i="1"/>
  <c r="F53" i="1"/>
  <c r="E53" i="1"/>
  <c r="D53" i="1"/>
  <c r="C53" i="1"/>
  <c r="G52" i="1"/>
  <c r="F52" i="1"/>
  <c r="F51" i="1"/>
  <c r="G51" i="1" s="1"/>
  <c r="G50" i="1"/>
  <c r="F50" i="1"/>
  <c r="F49" i="1"/>
  <c r="G49" i="1" s="1"/>
  <c r="G48" i="1"/>
  <c r="G47" i="1" s="1"/>
  <c r="F48" i="1"/>
  <c r="F47" i="1" s="1"/>
  <c r="E47" i="1"/>
  <c r="D47" i="1"/>
  <c r="C47" i="1"/>
  <c r="F46" i="1"/>
  <c r="G46" i="1" s="1"/>
  <c r="G45" i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F35" i="1" s="1"/>
  <c r="E35" i="1"/>
  <c r="D35" i="1"/>
  <c r="C35" i="1"/>
  <c r="G34" i="1"/>
  <c r="F34" i="1"/>
  <c r="G33" i="1"/>
  <c r="F33" i="1"/>
  <c r="G32" i="1"/>
  <c r="F32" i="1"/>
  <c r="G31" i="1"/>
  <c r="F31" i="1"/>
  <c r="G30" i="1"/>
  <c r="F30" i="1"/>
  <c r="G29" i="1"/>
  <c r="G27" i="1" s="1"/>
  <c r="F29" i="1"/>
  <c r="G28" i="1"/>
  <c r="F28" i="1"/>
  <c r="F27" i="1"/>
  <c r="E27" i="1"/>
  <c r="D27" i="1"/>
  <c r="C27" i="1"/>
  <c r="G26" i="1"/>
  <c r="F26" i="1"/>
  <c r="F25" i="1"/>
  <c r="G25" i="1" s="1"/>
  <c r="G24" i="1"/>
  <c r="F24" i="1"/>
  <c r="F23" i="1"/>
  <c r="G23" i="1" s="1"/>
  <c r="G22" i="1"/>
  <c r="F22" i="1"/>
  <c r="F21" i="1"/>
  <c r="F20" i="1" s="1"/>
  <c r="E20" i="1"/>
  <c r="D20" i="1"/>
  <c r="D63" i="1" s="1"/>
  <c r="C20" i="1"/>
  <c r="G19" i="1"/>
  <c r="F19" i="1"/>
  <c r="G18" i="1"/>
  <c r="F18" i="1"/>
  <c r="G17" i="1"/>
  <c r="F17" i="1"/>
  <c r="G16" i="1"/>
  <c r="F16" i="1"/>
  <c r="G15" i="1"/>
  <c r="F15" i="1"/>
  <c r="G14" i="1"/>
  <c r="G13" i="1" s="1"/>
  <c r="F14" i="1"/>
  <c r="F13" i="1" s="1"/>
  <c r="E13" i="1"/>
  <c r="D13" i="1"/>
  <c r="C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E6" i="1"/>
  <c r="E63" i="1" s="1"/>
  <c r="D6" i="1"/>
  <c r="C6" i="1"/>
  <c r="C63" i="1" s="1"/>
  <c r="C3" i="1"/>
  <c r="F90" i="105" l="1"/>
  <c r="D90" i="105"/>
  <c r="G22" i="105"/>
  <c r="G37" i="105"/>
  <c r="F89" i="105"/>
  <c r="D155" i="105"/>
  <c r="G93" i="105"/>
  <c r="G128" i="105" s="1"/>
  <c r="E90" i="105"/>
  <c r="G89" i="105"/>
  <c r="G9" i="105"/>
  <c r="G8" i="105" s="1"/>
  <c r="G65" i="105" s="1"/>
  <c r="G90" i="105" s="1"/>
  <c r="G56" i="105"/>
  <c r="G55" i="105" s="1"/>
  <c r="G79" i="105"/>
  <c r="G78" i="105" s="1"/>
  <c r="G135" i="105"/>
  <c r="G133" i="105" s="1"/>
  <c r="G154" i="105" s="1"/>
  <c r="G148" i="105"/>
  <c r="G146" i="105" s="1"/>
  <c r="F89" i="79"/>
  <c r="G155" i="79"/>
  <c r="E90" i="79"/>
  <c r="G129" i="79"/>
  <c r="G154" i="79" s="1"/>
  <c r="F65" i="79"/>
  <c r="F90" i="79" s="1"/>
  <c r="G66" i="79"/>
  <c r="G89" i="79" s="1"/>
  <c r="F75" i="79"/>
  <c r="G16" i="79"/>
  <c r="G15" i="79" s="1"/>
  <c r="G31" i="79"/>
  <c r="G29" i="79" s="1"/>
  <c r="G50" i="79"/>
  <c r="G49" i="79" s="1"/>
  <c r="G61" i="79"/>
  <c r="G60" i="79" s="1"/>
  <c r="G68" i="79"/>
  <c r="F65" i="3"/>
  <c r="G8" i="3"/>
  <c r="G55" i="3"/>
  <c r="F155" i="3"/>
  <c r="F89" i="3"/>
  <c r="G78" i="3"/>
  <c r="C155" i="3"/>
  <c r="F78" i="3"/>
  <c r="G23" i="3"/>
  <c r="G22" i="3" s="1"/>
  <c r="G38" i="3"/>
  <c r="G37" i="3" s="1"/>
  <c r="G71" i="3"/>
  <c r="G70" i="3" s="1"/>
  <c r="G89" i="3" s="1"/>
  <c r="G94" i="3"/>
  <c r="G93" i="3" s="1"/>
  <c r="G128" i="3" s="1"/>
  <c r="G134" i="3"/>
  <c r="G133" i="3" s="1"/>
  <c r="G154" i="3" s="1"/>
  <c r="G147" i="3"/>
  <c r="G146" i="3" s="1"/>
  <c r="D33" i="61"/>
  <c r="H33" i="61"/>
  <c r="I32" i="61"/>
  <c r="E32" i="61"/>
  <c r="E31" i="61"/>
  <c r="I31" i="61"/>
  <c r="C31" i="61"/>
  <c r="E29" i="73"/>
  <c r="D30" i="73"/>
  <c r="I30" i="73"/>
  <c r="E31" i="73"/>
  <c r="D31" i="73"/>
  <c r="I31" i="73"/>
  <c r="E30" i="73"/>
  <c r="C30" i="73"/>
  <c r="D160" i="135"/>
  <c r="D88" i="135"/>
  <c r="E88" i="135"/>
  <c r="E160" i="135"/>
  <c r="F130" i="135"/>
  <c r="F156" i="135" s="1"/>
  <c r="G155" i="135"/>
  <c r="F63" i="135"/>
  <c r="G80" i="135"/>
  <c r="C156" i="135"/>
  <c r="C88" i="135"/>
  <c r="C160" i="135"/>
  <c r="F87" i="135"/>
  <c r="F161" i="135" s="1"/>
  <c r="C161" i="135"/>
  <c r="G73" i="135"/>
  <c r="G87" i="135" s="1"/>
  <c r="G161" i="135" s="1"/>
  <c r="G14" i="135"/>
  <c r="G13" i="135" s="1"/>
  <c r="G48" i="135"/>
  <c r="G47" i="135" s="1"/>
  <c r="G59" i="135"/>
  <c r="G58" i="135" s="1"/>
  <c r="G63" i="135" s="1"/>
  <c r="G117" i="135"/>
  <c r="G116" i="135" s="1"/>
  <c r="G130" i="135" s="1"/>
  <c r="G156" i="135" s="1"/>
  <c r="G132" i="135"/>
  <c r="G131" i="135" s="1"/>
  <c r="G143" i="135"/>
  <c r="G142" i="135" s="1"/>
  <c r="C160" i="133"/>
  <c r="C88" i="133"/>
  <c r="D160" i="133"/>
  <c r="D88" i="133"/>
  <c r="E161" i="133"/>
  <c r="G155" i="133"/>
  <c r="G161" i="133" s="1"/>
  <c r="E160" i="133"/>
  <c r="E88" i="133"/>
  <c r="F161" i="133"/>
  <c r="E156" i="133"/>
  <c r="C156" i="133"/>
  <c r="F63" i="133"/>
  <c r="G35" i="133"/>
  <c r="F95" i="133"/>
  <c r="F130" i="133" s="1"/>
  <c r="F156" i="133" s="1"/>
  <c r="G136" i="133"/>
  <c r="G135" i="133" s="1"/>
  <c r="G7" i="133"/>
  <c r="G6" i="133" s="1"/>
  <c r="G54" i="133"/>
  <c r="G53" i="133" s="1"/>
  <c r="G117" i="133"/>
  <c r="G116" i="133" s="1"/>
  <c r="G130" i="133" s="1"/>
  <c r="G156" i="133" s="1"/>
  <c r="G132" i="133"/>
  <c r="G131" i="133" s="1"/>
  <c r="G143" i="133"/>
  <c r="G142" i="133" s="1"/>
  <c r="D160" i="134"/>
  <c r="D88" i="134"/>
  <c r="G21" i="134"/>
  <c r="G20" i="134" s="1"/>
  <c r="G63" i="134" s="1"/>
  <c r="C87" i="134"/>
  <c r="C161" i="134" s="1"/>
  <c r="F68" i="134"/>
  <c r="F87" i="134" s="1"/>
  <c r="F161" i="134" s="1"/>
  <c r="G69" i="134"/>
  <c r="G68" i="134" s="1"/>
  <c r="G87" i="134" s="1"/>
  <c r="G161" i="134" s="1"/>
  <c r="F76" i="134"/>
  <c r="E88" i="134"/>
  <c r="E156" i="134"/>
  <c r="G14" i="134"/>
  <c r="G13" i="134" s="1"/>
  <c r="G36" i="134"/>
  <c r="G35" i="134" s="1"/>
  <c r="F53" i="134"/>
  <c r="F63" i="134" s="1"/>
  <c r="G155" i="134"/>
  <c r="C63" i="134"/>
  <c r="G47" i="134"/>
  <c r="G53" i="134"/>
  <c r="D87" i="134"/>
  <c r="D161" i="134" s="1"/>
  <c r="G136" i="134"/>
  <c r="G135" i="134" s="1"/>
  <c r="G74" i="134"/>
  <c r="G73" i="134" s="1"/>
  <c r="G81" i="134"/>
  <c r="G80" i="134" s="1"/>
  <c r="F113" i="134"/>
  <c r="G117" i="134"/>
  <c r="G116" i="134" s="1"/>
  <c r="G132" i="134"/>
  <c r="G131" i="134" s="1"/>
  <c r="G143" i="134"/>
  <c r="G142" i="134" s="1"/>
  <c r="C160" i="1"/>
  <c r="C88" i="1"/>
  <c r="G6" i="1"/>
  <c r="D160" i="1"/>
  <c r="D88" i="1"/>
  <c r="E160" i="1"/>
  <c r="E88" i="1"/>
  <c r="F63" i="1"/>
  <c r="G64" i="1"/>
  <c r="G87" i="1" s="1"/>
  <c r="G161" i="1" s="1"/>
  <c r="G95" i="1"/>
  <c r="G76" i="1"/>
  <c r="D156" i="1"/>
  <c r="G142" i="1"/>
  <c r="G21" i="1"/>
  <c r="G20" i="1" s="1"/>
  <c r="G36" i="1"/>
  <c r="G35" i="1" s="1"/>
  <c r="G69" i="1"/>
  <c r="G68" i="1" s="1"/>
  <c r="G117" i="1"/>
  <c r="G116" i="1" s="1"/>
  <c r="F90" i="70"/>
  <c r="F41" i="70"/>
  <c r="F5" i="70"/>
  <c r="G155" i="105" l="1"/>
  <c r="G65" i="79"/>
  <c r="G90" i="79" s="1"/>
  <c r="G65" i="3"/>
  <c r="G90" i="3" s="1"/>
  <c r="G155" i="3"/>
  <c r="F90" i="3"/>
  <c r="C33" i="61"/>
  <c r="G33" i="61"/>
  <c r="I33" i="61"/>
  <c r="E33" i="61"/>
  <c r="I32" i="73"/>
  <c r="E32" i="73"/>
  <c r="D32" i="73"/>
  <c r="H32" i="73"/>
  <c r="C32" i="73"/>
  <c r="G32" i="73"/>
  <c r="G88" i="135"/>
  <c r="G160" i="135"/>
  <c r="F88" i="135"/>
  <c r="F160" i="135"/>
  <c r="G63" i="133"/>
  <c r="F160" i="133"/>
  <c r="F88" i="133"/>
  <c r="F160" i="134"/>
  <c r="F88" i="134"/>
  <c r="G88" i="134"/>
  <c r="C160" i="134"/>
  <c r="C88" i="134"/>
  <c r="F95" i="134"/>
  <c r="F130" i="134" s="1"/>
  <c r="F156" i="134" s="1"/>
  <c r="G113" i="134"/>
  <c r="G95" i="134" s="1"/>
  <c r="G130" i="134" s="1"/>
  <c r="G156" i="134" s="1"/>
  <c r="G63" i="1"/>
  <c r="F160" i="1"/>
  <c r="F88" i="1"/>
  <c r="G130" i="1"/>
  <c r="G156" i="1" s="1"/>
  <c r="G160" i="133" l="1"/>
  <c r="G88" i="133"/>
  <c r="G160" i="134"/>
  <c r="G160" i="1"/>
  <c r="G88" i="1"/>
  <c r="E12" i="130" l="1"/>
  <c r="F57" i="130" l="1"/>
  <c r="F42" i="130"/>
  <c r="G90" i="70"/>
  <c r="G5" i="70"/>
  <c r="G80" i="70" l="1"/>
  <c r="F80" i="70"/>
  <c r="F98" i="70" s="1"/>
  <c r="F14" i="130"/>
  <c r="F12" i="130" s="1"/>
  <c r="E57" i="130"/>
  <c r="F53" i="130"/>
  <c r="E53" i="130"/>
  <c r="F51" i="130"/>
  <c r="E51" i="130"/>
  <c r="F48" i="130"/>
  <c r="E48" i="130"/>
  <c r="F45" i="130"/>
  <c r="E45" i="130"/>
  <c r="F41" i="130"/>
  <c r="E41" i="130"/>
  <c r="F34" i="130"/>
  <c r="E34" i="130"/>
  <c r="F26" i="130"/>
  <c r="E26" i="130"/>
  <c r="F20" i="130"/>
  <c r="E20" i="130"/>
  <c r="F9" i="130"/>
  <c r="E9" i="130"/>
  <c r="F5" i="130"/>
  <c r="E5" i="130"/>
  <c r="E38" i="130" l="1"/>
  <c r="F18" i="130"/>
  <c r="F4" i="130" s="1"/>
  <c r="F38" i="130"/>
  <c r="G98" i="70"/>
  <c r="E18" i="130"/>
  <c r="E4" i="130" s="1"/>
  <c r="E64" i="130" s="1"/>
  <c r="F64" i="130" l="1"/>
  <c r="D13" i="76"/>
  <c r="D14" i="76"/>
  <c r="D15" i="76"/>
  <c r="B15" i="76"/>
  <c r="B14" i="76"/>
  <c r="B13" i="76"/>
  <c r="D8" i="76"/>
  <c r="B8" i="76"/>
  <c r="D7" i="76"/>
  <c r="B7" i="76"/>
  <c r="D6" i="76"/>
  <c r="B6" i="76"/>
  <c r="E90" i="70" l="1"/>
  <c r="G12" i="66" l="1"/>
  <c r="F12" i="66"/>
  <c r="E12" i="66"/>
  <c r="I14" i="66" l="1"/>
  <c r="I15" i="66"/>
  <c r="D148" i="71" l="1"/>
  <c r="A143" i="71"/>
  <c r="D141" i="71"/>
  <c r="C141" i="71"/>
  <c r="B141" i="71"/>
  <c r="E140" i="71"/>
  <c r="E139" i="71"/>
  <c r="E138" i="71"/>
  <c r="E137" i="71"/>
  <c r="E136" i="71"/>
  <c r="E135" i="71"/>
  <c r="E134" i="71"/>
  <c r="B133" i="71"/>
  <c r="D131" i="71"/>
  <c r="C131" i="71"/>
  <c r="B131" i="71"/>
  <c r="E130" i="71"/>
  <c r="E129" i="71"/>
  <c r="E128" i="71"/>
  <c r="E127" i="71"/>
  <c r="E126" i="71"/>
  <c r="E125" i="71"/>
  <c r="E124" i="71"/>
  <c r="D133" i="71"/>
  <c r="C133" i="71"/>
  <c r="D122" i="71"/>
  <c r="E131" i="71" l="1"/>
  <c r="E141" i="71"/>
  <c r="E41" i="70" l="1"/>
  <c r="G94" i="87" l="1"/>
  <c r="G95" i="87"/>
  <c r="G96" i="87"/>
  <c r="G97" i="87"/>
  <c r="G99" i="87"/>
  <c r="G105" i="87"/>
  <c r="G110" i="87"/>
  <c r="G115" i="87"/>
  <c r="G117" i="87"/>
  <c r="G123" i="87"/>
  <c r="G127" i="87"/>
  <c r="G131" i="87"/>
  <c r="G142" i="87"/>
  <c r="G6" i="87"/>
  <c r="G7" i="87"/>
  <c r="G8" i="87"/>
  <c r="G9" i="87"/>
  <c r="G10" i="87"/>
  <c r="G11" i="87"/>
  <c r="G17" i="87"/>
  <c r="G20" i="87"/>
  <c r="G24" i="87"/>
  <c r="G28" i="87"/>
  <c r="G29" i="87"/>
  <c r="G31" i="87"/>
  <c r="G32" i="87"/>
  <c r="G33" i="87"/>
  <c r="G35" i="87"/>
  <c r="G36" i="87"/>
  <c r="G37" i="87"/>
  <c r="G40" i="87"/>
  <c r="G41" i="87"/>
  <c r="G42" i="87"/>
  <c r="G44" i="87"/>
  <c r="G45" i="87"/>
  <c r="G48" i="87"/>
  <c r="G49" i="87"/>
  <c r="G55" i="87"/>
  <c r="G59" i="87"/>
  <c r="G73" i="87"/>
  <c r="G76" i="87"/>
  <c r="F94" i="87"/>
  <c r="F95" i="87"/>
  <c r="F96" i="87"/>
  <c r="F97" i="87"/>
  <c r="F99" i="87"/>
  <c r="F100" i="87"/>
  <c r="F101" i="87"/>
  <c r="F102" i="87"/>
  <c r="F103" i="87"/>
  <c r="F104" i="87"/>
  <c r="F105" i="87"/>
  <c r="F106" i="87"/>
  <c r="F107" i="87"/>
  <c r="F108" i="87"/>
  <c r="F109" i="87"/>
  <c r="F110" i="87"/>
  <c r="F112" i="87"/>
  <c r="F113" i="87"/>
  <c r="F115" i="87"/>
  <c r="F116" i="87"/>
  <c r="F117" i="87"/>
  <c r="F118" i="87"/>
  <c r="F120" i="87"/>
  <c r="F121" i="87"/>
  <c r="F122" i="87"/>
  <c r="F123" i="87"/>
  <c r="F124" i="87"/>
  <c r="F125" i="87"/>
  <c r="F126" i="87"/>
  <c r="F127" i="87"/>
  <c r="F130" i="87"/>
  <c r="F131" i="87"/>
  <c r="F132" i="87"/>
  <c r="F134" i="87"/>
  <c r="F135" i="87"/>
  <c r="F136" i="87"/>
  <c r="F137" i="87"/>
  <c r="F138" i="87"/>
  <c r="F139" i="87"/>
  <c r="F141" i="87"/>
  <c r="F142" i="87"/>
  <c r="F143" i="87"/>
  <c r="F144" i="87"/>
  <c r="F146" i="87"/>
  <c r="F147" i="87"/>
  <c r="F148" i="87"/>
  <c r="F149" i="87"/>
  <c r="F150" i="87"/>
  <c r="F151" i="87"/>
  <c r="F152" i="87"/>
  <c r="F6" i="87"/>
  <c r="F7" i="87"/>
  <c r="F8" i="87"/>
  <c r="F9" i="87"/>
  <c r="F10" i="87"/>
  <c r="F11" i="87"/>
  <c r="F13" i="87"/>
  <c r="F14" i="87"/>
  <c r="F15" i="87"/>
  <c r="F16" i="87"/>
  <c r="F17" i="87"/>
  <c r="F18" i="87"/>
  <c r="F20" i="87"/>
  <c r="F21" i="87"/>
  <c r="F22" i="87"/>
  <c r="F23" i="87"/>
  <c r="F24" i="87"/>
  <c r="F25" i="87"/>
  <c r="F27" i="87"/>
  <c r="F28" i="87"/>
  <c r="F29" i="87"/>
  <c r="F30" i="87"/>
  <c r="F31" i="87"/>
  <c r="F32" i="87"/>
  <c r="F33" i="87"/>
  <c r="F35" i="87"/>
  <c r="F36" i="87"/>
  <c r="F37" i="87"/>
  <c r="F38" i="87"/>
  <c r="F39" i="87"/>
  <c r="F40" i="87"/>
  <c r="F41" i="87"/>
  <c r="F42" i="87"/>
  <c r="F43" i="87"/>
  <c r="F44" i="87"/>
  <c r="F45" i="87"/>
  <c r="F47" i="87"/>
  <c r="F48" i="87"/>
  <c r="F49" i="87"/>
  <c r="F50" i="87"/>
  <c r="F51" i="87"/>
  <c r="F53" i="87"/>
  <c r="F54" i="87"/>
  <c r="F55" i="87"/>
  <c r="F56" i="87"/>
  <c r="F58" i="87"/>
  <c r="F59" i="87"/>
  <c r="F60" i="87"/>
  <c r="F61" i="87"/>
  <c r="F64" i="87"/>
  <c r="F65" i="87"/>
  <c r="F66" i="87"/>
  <c r="F68" i="87"/>
  <c r="F69" i="87"/>
  <c r="F70" i="87"/>
  <c r="F71" i="87"/>
  <c r="F73" i="87"/>
  <c r="F74" i="87"/>
  <c r="F76" i="87"/>
  <c r="F77" i="87"/>
  <c r="F78" i="87"/>
  <c r="F80" i="87"/>
  <c r="F81" i="87"/>
  <c r="F82" i="87"/>
  <c r="F83" i="87"/>
  <c r="F84" i="87"/>
  <c r="F85" i="87"/>
  <c r="D119" i="87"/>
  <c r="G119" i="87" s="1"/>
  <c r="D98" i="87"/>
  <c r="F111" i="87"/>
  <c r="G98" i="87" l="1"/>
  <c r="F119" i="87"/>
  <c r="F98" i="87"/>
  <c r="D118" i="71" l="1"/>
  <c r="A113" i="71"/>
  <c r="D111" i="71"/>
  <c r="C111" i="71"/>
  <c r="B111" i="71"/>
  <c r="E110" i="71"/>
  <c r="E109" i="71"/>
  <c r="E108" i="71"/>
  <c r="E107" i="71"/>
  <c r="E106" i="71"/>
  <c r="E105" i="71"/>
  <c r="E104" i="71"/>
  <c r="D103" i="71"/>
  <c r="C103" i="71"/>
  <c r="D101" i="71"/>
  <c r="C101" i="71"/>
  <c r="B101" i="71"/>
  <c r="E100" i="71"/>
  <c r="E99" i="71"/>
  <c r="E98" i="71"/>
  <c r="E97" i="71"/>
  <c r="E96" i="71"/>
  <c r="E95" i="71"/>
  <c r="E94" i="71"/>
  <c r="B103" i="71"/>
  <c r="D92" i="71"/>
  <c r="D89" i="71"/>
  <c r="C89" i="71"/>
  <c r="B89" i="71"/>
  <c r="E88" i="71"/>
  <c r="E87" i="71"/>
  <c r="E86" i="71"/>
  <c r="E85" i="71"/>
  <c r="E84" i="71"/>
  <c r="E83" i="71"/>
  <c r="E82" i="71"/>
  <c r="D81" i="71"/>
  <c r="D79" i="71"/>
  <c r="C79" i="71"/>
  <c r="B79" i="71"/>
  <c r="E78" i="71"/>
  <c r="E77" i="71"/>
  <c r="E76" i="71"/>
  <c r="E75" i="71"/>
  <c r="E74" i="71"/>
  <c r="E73" i="71"/>
  <c r="E72" i="71"/>
  <c r="C81" i="71"/>
  <c r="B81" i="71"/>
  <c r="D67" i="71"/>
  <c r="C67" i="71"/>
  <c r="B67" i="71"/>
  <c r="E66" i="71"/>
  <c r="E65" i="71"/>
  <c r="E64" i="71"/>
  <c r="E63" i="71"/>
  <c r="E62" i="71"/>
  <c r="E61" i="71"/>
  <c r="E60" i="71"/>
  <c r="D57" i="71"/>
  <c r="C57" i="71"/>
  <c r="B57" i="71"/>
  <c r="E56" i="71"/>
  <c r="E55" i="71"/>
  <c r="E54" i="71"/>
  <c r="E53" i="71"/>
  <c r="E52" i="71"/>
  <c r="E51" i="71"/>
  <c r="E50" i="71"/>
  <c r="D59" i="71"/>
  <c r="D45" i="71"/>
  <c r="D70" i="71" s="1"/>
  <c r="C45" i="71"/>
  <c r="B45" i="71"/>
  <c r="E44" i="71"/>
  <c r="E43" i="71"/>
  <c r="E42" i="71"/>
  <c r="E41" i="71"/>
  <c r="E40" i="71"/>
  <c r="E39" i="71"/>
  <c r="E38" i="71"/>
  <c r="D35" i="71"/>
  <c r="C35" i="71"/>
  <c r="C59" i="71" s="1"/>
  <c r="B35" i="71"/>
  <c r="B59" i="71" s="1"/>
  <c r="E34" i="71"/>
  <c r="E33" i="71"/>
  <c r="E32" i="71"/>
  <c r="E31" i="71"/>
  <c r="E30" i="71"/>
  <c r="E29" i="71"/>
  <c r="E28" i="71"/>
  <c r="D22" i="71"/>
  <c r="C22" i="71"/>
  <c r="B22" i="71"/>
  <c r="E21" i="71"/>
  <c r="E20" i="71"/>
  <c r="E19" i="71"/>
  <c r="E18" i="71"/>
  <c r="E17" i="71"/>
  <c r="E16" i="71"/>
  <c r="E15" i="71"/>
  <c r="D12" i="71"/>
  <c r="C12" i="71"/>
  <c r="B12" i="71"/>
  <c r="E11" i="71"/>
  <c r="E10" i="71"/>
  <c r="E9" i="71"/>
  <c r="E8" i="71"/>
  <c r="E7" i="71"/>
  <c r="E6" i="71"/>
  <c r="E5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E12" i="71" l="1"/>
  <c r="E35" i="71"/>
  <c r="E89" i="71"/>
  <c r="E22" i="71"/>
  <c r="E45" i="71"/>
  <c r="E67" i="71"/>
  <c r="E57" i="71"/>
  <c r="E79" i="71"/>
  <c r="E111" i="71"/>
  <c r="E101" i="71"/>
  <c r="D9" i="88"/>
  <c r="C9" i="88"/>
  <c r="B21" i="2" l="1"/>
  <c r="D23" i="2"/>
  <c r="D10" i="2"/>
  <c r="D14" i="2"/>
  <c r="A1" i="78" l="1"/>
  <c r="C57" i="130"/>
  <c r="C53" i="130"/>
  <c r="C51" i="130"/>
  <c r="C48" i="130"/>
  <c r="C45" i="130"/>
  <c r="C41" i="130"/>
  <c r="C34" i="130"/>
  <c r="C26" i="130"/>
  <c r="C20" i="130"/>
  <c r="C12" i="130"/>
  <c r="C9" i="130"/>
  <c r="C5" i="130"/>
  <c r="E80" i="70"/>
  <c r="E5" i="70"/>
  <c r="D90" i="70"/>
  <c r="D80" i="70"/>
  <c r="D41" i="70"/>
  <c r="D5" i="70"/>
  <c r="D37" i="2"/>
  <c r="D35" i="2"/>
  <c r="D34" i="2"/>
  <c r="D33" i="2"/>
  <c r="D32" i="2"/>
  <c r="B31" i="2"/>
  <c r="D31" i="2" s="1"/>
  <c r="D30" i="2"/>
  <c r="D29" i="2"/>
  <c r="D28" i="2"/>
  <c r="D27" i="2"/>
  <c r="D26" i="2"/>
  <c r="B25" i="2"/>
  <c r="D22" i="2"/>
  <c r="D21" i="2" s="1"/>
  <c r="D19" i="2"/>
  <c r="D18" i="2"/>
  <c r="D17" i="2"/>
  <c r="B16" i="2"/>
  <c r="D13" i="2"/>
  <c r="D12" i="2"/>
  <c r="D11" i="2"/>
  <c r="D9" i="2"/>
  <c r="D8" i="2"/>
  <c r="C7" i="2"/>
  <c r="C38" i="2" s="1"/>
  <c r="B7" i="2"/>
  <c r="D5" i="2"/>
  <c r="D71" i="2"/>
  <c r="D69" i="2"/>
  <c r="D68" i="2"/>
  <c r="D67" i="2"/>
  <c r="D66" i="2"/>
  <c r="B65" i="2"/>
  <c r="D65" i="2" s="1"/>
  <c r="D64" i="2"/>
  <c r="D63" i="2"/>
  <c r="D62" i="2"/>
  <c r="D61" i="2"/>
  <c r="D60" i="2"/>
  <c r="B59" i="2"/>
  <c r="D57" i="2"/>
  <c r="D55" i="2"/>
  <c r="D54" i="2"/>
  <c r="D53" i="2"/>
  <c r="B52" i="2"/>
  <c r="D52" i="2" s="1"/>
  <c r="D50" i="2"/>
  <c r="D49" i="2"/>
  <c r="D48" i="2"/>
  <c r="D47" i="2"/>
  <c r="D46" i="2"/>
  <c r="D45" i="2"/>
  <c r="C44" i="2"/>
  <c r="C72" i="2" s="1"/>
  <c r="B44" i="2"/>
  <c r="D42" i="2"/>
  <c r="D57" i="130"/>
  <c r="D53" i="130"/>
  <c r="D51" i="130"/>
  <c r="D48" i="130"/>
  <c r="D45" i="130"/>
  <c r="D41" i="130"/>
  <c r="D34" i="130"/>
  <c r="D26" i="130"/>
  <c r="D20" i="130"/>
  <c r="D12" i="130"/>
  <c r="D9" i="130"/>
  <c r="D5" i="130"/>
  <c r="B38" i="2" l="1"/>
  <c r="D59" i="2"/>
  <c r="B72" i="2"/>
  <c r="D98" i="70"/>
  <c r="C18" i="130"/>
  <c r="C4" i="130" s="1"/>
  <c r="D38" i="130"/>
  <c r="C38" i="130"/>
  <c r="D16" i="2"/>
  <c r="D7" i="2"/>
  <c r="E98" i="70"/>
  <c r="D18" i="130"/>
  <c r="D4" i="130" s="1"/>
  <c r="D25" i="2"/>
  <c r="D72" i="2"/>
  <c r="C8" i="128"/>
  <c r="C20" i="128" s="1"/>
  <c r="C22" i="128" s="1"/>
  <c r="E26" i="87"/>
  <c r="D26" i="87"/>
  <c r="C26" i="87"/>
  <c r="E3" i="128"/>
  <c r="E26" i="128" s="1"/>
  <c r="C3" i="128"/>
  <c r="C26" i="128" s="1"/>
  <c r="D3" i="128"/>
  <c r="D26" i="128"/>
  <c r="E29" i="128"/>
  <c r="E33" i="128" s="1"/>
  <c r="E35" i="128" s="1"/>
  <c r="D29" i="128"/>
  <c r="D33" i="128" s="1"/>
  <c r="D35" i="128" s="1"/>
  <c r="C29" i="128"/>
  <c r="C33" i="128" s="1"/>
  <c r="C35" i="128" s="1"/>
  <c r="E8" i="128"/>
  <c r="E20" i="128" s="1"/>
  <c r="E22" i="128" s="1"/>
  <c r="D8" i="128"/>
  <c r="D20" i="128" s="1"/>
  <c r="D22" i="128" s="1"/>
  <c r="D93" i="87"/>
  <c r="E93" i="87"/>
  <c r="D114" i="87"/>
  <c r="E114" i="87"/>
  <c r="D129" i="87"/>
  <c r="E129" i="87"/>
  <c r="D133" i="87"/>
  <c r="E133" i="87"/>
  <c r="F133" i="87" s="1"/>
  <c r="D140" i="87"/>
  <c r="E140" i="87"/>
  <c r="D145" i="87"/>
  <c r="E145" i="87"/>
  <c r="F145" i="87" s="1"/>
  <c r="C145" i="87"/>
  <c r="C140" i="87"/>
  <c r="C133" i="87"/>
  <c r="C129" i="87"/>
  <c r="C153" i="87" s="1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F67" i="87" s="1"/>
  <c r="D72" i="87"/>
  <c r="E72" i="87"/>
  <c r="D75" i="87"/>
  <c r="E75" i="87"/>
  <c r="D79" i="87"/>
  <c r="E79" i="87"/>
  <c r="C79" i="87"/>
  <c r="C75" i="87"/>
  <c r="C72" i="87"/>
  <c r="C67" i="87"/>
  <c r="C63" i="87"/>
  <c r="C57" i="87"/>
  <c r="C52" i="87"/>
  <c r="C46" i="87"/>
  <c r="C34" i="87"/>
  <c r="C19" i="87"/>
  <c r="C12" i="87"/>
  <c r="C5" i="87"/>
  <c r="A1" i="70"/>
  <c r="A1" i="2"/>
  <c r="A1" i="24"/>
  <c r="H4" i="66"/>
  <c r="G4" i="66"/>
  <c r="F4" i="66"/>
  <c r="E4" i="66"/>
  <c r="D3" i="66"/>
  <c r="C3" i="87"/>
  <c r="C91" i="87" s="1"/>
  <c r="D3" i="87"/>
  <c r="D91" i="87" s="1"/>
  <c r="A20" i="89"/>
  <c r="C4" i="62"/>
  <c r="D4" i="62" s="1"/>
  <c r="E4" i="62" s="1"/>
  <c r="A12" i="75"/>
  <c r="A11" i="76" s="1"/>
  <c r="A4" i="76"/>
  <c r="H19" i="66"/>
  <c r="G19" i="66"/>
  <c r="F19" i="66"/>
  <c r="E19" i="66"/>
  <c r="D19" i="66"/>
  <c r="H17" i="66"/>
  <c r="G17" i="66"/>
  <c r="F17" i="66"/>
  <c r="E17" i="66"/>
  <c r="D17" i="66"/>
  <c r="H12" i="66"/>
  <c r="D12" i="66"/>
  <c r="I12" i="66" s="1"/>
  <c r="H9" i="66"/>
  <c r="G9" i="66"/>
  <c r="F9" i="66"/>
  <c r="E9" i="66"/>
  <c r="D9" i="66"/>
  <c r="H6" i="66"/>
  <c r="G6" i="66"/>
  <c r="G21" i="66" s="1"/>
  <c r="F6" i="66"/>
  <c r="F21" i="66" s="1"/>
  <c r="E6" i="66"/>
  <c r="D6" i="66"/>
  <c r="D30" i="88"/>
  <c r="C30" i="88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I20" i="66"/>
  <c r="O21" i="24"/>
  <c r="O9" i="24"/>
  <c r="I7" i="66"/>
  <c r="I8" i="66"/>
  <c r="I10" i="66"/>
  <c r="I11" i="66"/>
  <c r="I16" i="66"/>
  <c r="I18" i="66"/>
  <c r="O5" i="24"/>
  <c r="N14" i="24"/>
  <c r="N25" i="24"/>
  <c r="M14" i="24"/>
  <c r="M25" i="24"/>
  <c r="L14" i="24"/>
  <c r="L25" i="24"/>
  <c r="K14" i="24"/>
  <c r="K25" i="24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H21" i="66" l="1"/>
  <c r="C37" i="128"/>
  <c r="E128" i="87"/>
  <c r="I6" i="66"/>
  <c r="D37" i="128"/>
  <c r="E21" i="66"/>
  <c r="F79" i="87"/>
  <c r="F63" i="87"/>
  <c r="E37" i="128"/>
  <c r="I19" i="66"/>
  <c r="D38" i="2"/>
  <c r="D74" i="2" s="1"/>
  <c r="G72" i="87"/>
  <c r="F72" i="87"/>
  <c r="F140" i="87"/>
  <c r="G140" i="87"/>
  <c r="G129" i="87"/>
  <c r="F129" i="87"/>
  <c r="F26" i="87"/>
  <c r="G26" i="87"/>
  <c r="F75" i="87"/>
  <c r="G75" i="87"/>
  <c r="G16" i="89"/>
  <c r="E26" i="24"/>
  <c r="J26" i="24"/>
  <c r="L26" i="24"/>
  <c r="N26" i="24"/>
  <c r="G26" i="24"/>
  <c r="O14" i="24"/>
  <c r="M26" i="24"/>
  <c r="C26" i="24"/>
  <c r="G114" i="87"/>
  <c r="F114" i="87"/>
  <c r="G93" i="87"/>
  <c r="F93" i="87"/>
  <c r="G57" i="87"/>
  <c r="F57" i="87"/>
  <c r="F52" i="87"/>
  <c r="G52" i="87"/>
  <c r="G46" i="87"/>
  <c r="F46" i="87"/>
  <c r="G34" i="87"/>
  <c r="F34" i="87"/>
  <c r="G19" i="87"/>
  <c r="F19" i="87"/>
  <c r="G12" i="87"/>
  <c r="F12" i="87"/>
  <c r="G5" i="87"/>
  <c r="F5" i="87"/>
  <c r="D64" i="130"/>
  <c r="D153" i="87"/>
  <c r="E62" i="87"/>
  <c r="E6" i="76"/>
  <c r="C64" i="130"/>
  <c r="F26" i="24"/>
  <c r="H26" i="24"/>
  <c r="K26" i="24"/>
  <c r="F11" i="62"/>
  <c r="I17" i="66"/>
  <c r="C86" i="87"/>
  <c r="E153" i="87"/>
  <c r="O25" i="24"/>
  <c r="I26" i="24"/>
  <c r="C62" i="87"/>
  <c r="E86" i="87"/>
  <c r="D21" i="66"/>
  <c r="I9" i="66"/>
  <c r="D86" i="87"/>
  <c r="D62" i="87"/>
  <c r="C128" i="87"/>
  <c r="C154" i="87" s="1"/>
  <c r="D128" i="87"/>
  <c r="E3" i="87"/>
  <c r="E91" i="87" s="1"/>
  <c r="D26" i="24"/>
  <c r="C3" i="77"/>
  <c r="E14" i="76" l="1"/>
  <c r="I21" i="66"/>
  <c r="G86" i="87"/>
  <c r="F86" i="87"/>
  <c r="G153" i="87"/>
  <c r="F153" i="87"/>
  <c r="O26" i="24"/>
  <c r="F128" i="87"/>
  <c r="G128" i="87"/>
  <c r="F62" i="87"/>
  <c r="G62" i="87"/>
  <c r="E13" i="76"/>
  <c r="D87" i="87"/>
  <c r="D154" i="87"/>
  <c r="E7" i="76"/>
  <c r="E154" i="87"/>
  <c r="E87" i="87"/>
  <c r="C87" i="87"/>
  <c r="G154" i="87" l="1"/>
  <c r="F154" i="87"/>
  <c r="G87" i="87"/>
  <c r="F87" i="87"/>
  <c r="E15" i="76"/>
  <c r="E8" i="76"/>
  <c r="E90" i="87" l="1"/>
  <c r="E2" i="128" l="1"/>
  <c r="E25" i="128" s="1"/>
</calcChain>
</file>

<file path=xl/sharedStrings.xml><?xml version="1.0" encoding="utf-8"?>
<sst xmlns="http://schemas.openxmlformats.org/spreadsheetml/2006/main" count="4065" uniqueCount="1139">
  <si>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</si>
  <si>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</si>
  <si>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</si>
  <si>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</si>
  <si>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</si>
  <si>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</si>
  <si>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</si>
  <si>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</si>
  <si>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</si>
  <si>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</si>
  <si>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</si>
  <si>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</si>
  <si>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</si>
  <si>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</si>
  <si>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</si>
  <si>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</si>
  <si>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</si>
  <si>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</si>
  <si>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</si>
  <si>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</si>
  <si>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</si>
  <si>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</si>
  <si>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</si>
  <si>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</si>
  <si>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</si>
  <si>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</si>
  <si>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</si>
  <si>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</si>
  <si>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</si>
  <si>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</si>
  <si>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</si>
  <si>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</si>
  <si>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</si>
  <si>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</si>
  <si>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</si>
  <si>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</si>
  <si>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</si>
  <si>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</si>
  <si>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</si>
  <si>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</si>
  <si>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</si>
  <si>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</si>
  <si>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</si>
  <si>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</si>
  <si>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</si>
  <si>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</si>
  <si>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</si>
  <si>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</si>
  <si>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</si>
  <si>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</si>
  <si>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</si>
  <si>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</si>
  <si>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</si>
  <si>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</si>
  <si>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</si>
  <si>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</si>
  <si>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</si>
  <si>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</si>
  <si>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</si>
  <si>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</si>
  <si>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</si>
  <si>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</si>
  <si>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</si>
  <si>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</si>
  <si>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</si>
  <si>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</si>
  <si>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</si>
  <si>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</si>
  <si>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</si>
  <si>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</si>
  <si>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</si>
  <si>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</si>
  <si>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</si>
  <si>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</si>
  <si>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</si>
  <si>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</si>
  <si>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</si>
  <si>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</si>
  <si>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</si>
  <si>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</si>
  <si>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</si>
  <si>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</si>
  <si>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</si>
  <si>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</si>
  <si>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</si>
  <si>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</si>
  <si>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</si>
  <si>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</si>
  <si>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</si>
  <si>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</si>
  <si>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</si>
  <si>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</si>
  <si>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</si>
  <si>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</si>
  <si>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</si>
  <si>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</si>
  <si>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</si>
  <si>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</si>
  <si>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</si>
  <si>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</si>
  <si>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</si>
  <si>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</si>
  <si>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</si>
  <si>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</si>
  <si>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</si>
  <si>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</si>
  <si>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</si>
  <si>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</si>
  <si>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</si>
  <si>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</si>
  <si>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</si>
  <si>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</si>
  <si>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</si>
  <si>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</si>
  <si>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</si>
  <si>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</si>
  <si>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</si>
  <si>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</si>
  <si>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</si>
  <si>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</si>
  <si>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</si>
  <si>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</si>
  <si>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</si>
  <si>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</si>
  <si>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</si>
  <si>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</si>
  <si>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</si>
  <si>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</si>
  <si>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</si>
  <si>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</si>
  <si>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</si>
  <si>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</si>
  <si>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</si>
  <si>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</si>
  <si>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</si>
  <si>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</si>
  <si>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</si>
  <si>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</si>
  <si>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</si>
  <si>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</si>
  <si>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</si>
  <si>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</si>
  <si>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</si>
  <si>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</si>
  <si>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</si>
  <si>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</si>
  <si>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</si>
  <si>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</si>
  <si>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</si>
  <si>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</si>
  <si>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</si>
  <si>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</si>
  <si>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</si>
  <si>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</si>
  <si>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</si>
  <si>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</si>
  <si>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</si>
  <si>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</si>
  <si>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</si>
  <si>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</si>
  <si>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</si>
  <si>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</si>
  <si>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</si>
  <si>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</si>
  <si>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</si>
  <si>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</si>
  <si>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</si>
  <si>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</si>
  <si>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</si>
  <si>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</si>
  <si>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</si>
  <si>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</si>
  <si>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</si>
  <si>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</si>
  <si>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</si>
  <si>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</si>
  <si>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</si>
  <si>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</si>
  <si>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</si>
  <si>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</si>
  <si>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</si>
  <si>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</si>
  <si>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</si>
  <si>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</si>
  <si>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</si>
  <si>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</si>
  <si>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</si>
  <si>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</si>
  <si>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</si>
  <si>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</si>
  <si>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</si>
  <si>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</si>
  <si>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</si>
  <si>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</si>
  <si>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</si>
  <si>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</si>
  <si>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</si>
  <si>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</si>
  <si>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</si>
  <si>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</si>
  <si>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</si>
  <si>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</si>
  <si>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</si>
  <si>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</si>
  <si>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</si>
  <si>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</si>
  <si>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</si>
  <si>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</si>
  <si>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</si>
  <si>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</si>
  <si>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</si>
  <si>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</si>
  <si>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</si>
  <si>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</si>
  <si>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</si>
  <si>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</si>
  <si>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</si>
  <si>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</si>
  <si>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</si>
  <si>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</si>
  <si>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</si>
  <si>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</si>
  <si>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</si>
  <si>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</si>
  <si>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</si>
  <si>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</si>
  <si>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</si>
  <si>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</si>
  <si>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</si>
  <si>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</si>
  <si>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</si>
  <si>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</si>
  <si>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</si>
  <si>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</si>
  <si>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</si>
  <si>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</si>
  <si>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</si>
  <si>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</si>
  <si>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</si>
  <si>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</si>
  <si>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</si>
  <si>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</si>
  <si>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</si>
  <si>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</si>
  <si>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</si>
  <si>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</si>
  <si>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</si>
  <si>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</si>
  <si>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</si>
  <si>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</si>
  <si>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</si>
  <si>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</si>
  <si>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</si>
  <si>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</si>
  <si>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</si>
  <si>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</si>
  <si>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</si>
  <si>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</si>
  <si>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</si>
  <si>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</si>
  <si>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</si>
  <si>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</si>
  <si>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</si>
  <si>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</si>
  <si>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</si>
  <si>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</si>
  <si>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</si>
  <si>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</si>
  <si>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</si>
  <si>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</si>
  <si>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</si>
  <si>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</si>
  <si>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</si>
  <si>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</si>
  <si>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</si>
  <si>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</si>
  <si>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</si>
  <si>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</si>
  <si>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</si>
  <si>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</si>
  <si>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</si>
  <si>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</si>
  <si>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</si>
  <si>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</si>
  <si>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</si>
  <si>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</si>
  <si>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</si>
  <si>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</si>
  <si>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</si>
  <si>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</si>
  <si>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</si>
  <si>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</si>
  <si>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</si>
  <si>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</si>
  <si>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</si>
  <si>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</si>
  <si>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</si>
  <si>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</si>
  <si>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</si>
  <si>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</si>
  <si>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</si>
  <si>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</si>
  <si>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</si>
  <si>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</si>
  <si>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</si>
  <si>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</si>
  <si>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</si>
  <si>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</si>
  <si>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</si>
  <si>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</si>
  <si>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</si>
  <si>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</si>
  <si>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</si>
  <si>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</si>
  <si>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</si>
  <si>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</si>
  <si>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</si>
  <si>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</si>
  <si>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</si>
  <si>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</si>
  <si>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</si>
  <si>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</si>
  <si>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</si>
  <si>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</si>
  <si>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</si>
  <si>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</si>
  <si>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</si>
  <si>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</si>
  <si>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</si>
  <si>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</si>
  <si>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</si>
  <si>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</si>
  <si>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</si>
  <si>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</si>
  <si>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</si>
  <si>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</si>
  <si>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</si>
  <si>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</si>
  <si>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</si>
  <si>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</si>
  <si>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</si>
  <si>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</si>
  <si>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</si>
  <si>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</si>
  <si>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</si>
  <si>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</si>
  <si>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</si>
  <si>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</si>
  <si>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</si>
  <si>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</si>
  <si>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</si>
  <si>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</si>
  <si>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</si>
  <si>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</si>
  <si>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</si>
  <si>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</si>
  <si>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</si>
  <si>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</si>
  <si>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</si>
  <si>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</si>
  <si>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</si>
  <si>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</si>
  <si>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</si>
  <si>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</si>
  <si>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</si>
  <si>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</si>
  <si>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</si>
  <si>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</si>
  <si>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</si>
  <si>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</si>
  <si>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</si>
  <si>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</si>
  <si>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</si>
  <si>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</si>
  <si>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</si>
  <si>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</si>
  <si>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</si>
  <si>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</si>
  <si>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</si>
  <si>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</si>
  <si>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</si>
  <si>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</si>
  <si>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</si>
  <si>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</si>
  <si>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</si>
  <si>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</si>
  <si>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</si>
  <si>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</si>
  <si>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</si>
  <si>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</si>
  <si>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</si>
  <si>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</si>
  <si>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</si>
  <si>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</si>
  <si>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</si>
  <si>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</si>
  <si>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Irányító szervi (önkormányzati) támogatás (intézményfinanszírozás)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</si>
  <si>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</si>
  <si>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</si>
  <si>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</si>
  <si>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</si>
  <si>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</si>
  <si>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</si>
  <si>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</si>
  <si>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</si>
  <si>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</si>
  <si>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</si>
  <si>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</si>
  <si>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</si>
  <si>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</si>
  <si>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</si>
  <si>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</si>
  <si>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</si>
  <si>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</si>
  <si>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</si>
  <si>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</si>
  <si>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</si>
  <si>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</si>
  <si>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</si>
  <si>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</si>
  <si>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</si>
  <si>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</si>
  <si>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</si>
  <si>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</si>
  <si>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</si>
  <si>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</si>
  <si>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</si>
  <si>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</si>
  <si>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</si>
  <si>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</si>
  <si>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</si>
  <si>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</si>
  <si>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</si>
  <si>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</si>
  <si>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</si>
  <si>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</si>
  <si>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</si>
  <si>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</si>
  <si>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</si>
  <si>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</si>
  <si>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</si>
  <si>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</si>
  <si>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</si>
  <si>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</si>
  <si>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</si>
  <si>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</si>
  <si>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</si>
  <si>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</si>
  <si>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</si>
  <si>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</si>
  <si>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</si>
  <si>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</si>
  <si>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</si>
  <si>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</si>
  <si>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</si>
  <si>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</si>
  <si>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</si>
  <si>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</si>
  <si>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</si>
  <si>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</si>
  <si>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</si>
  <si>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</si>
  <si>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</si>
  <si>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</si>
  <si>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</si>
  <si>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</si>
  <si>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</si>
  <si>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</si>
  <si>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</si>
  <si>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</si>
  <si>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</si>
  <si>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</si>
  <si>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</si>
  <si>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</si>
  <si>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</si>
  <si>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</si>
  <si>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</si>
  <si>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</si>
  <si>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</si>
  <si>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</si>
  <si>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</si>
  <si>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</si>
  <si>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</si>
  <si>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</si>
  <si>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</si>
  <si>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</si>
  <si>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</si>
  <si>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</si>
  <si>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</si>
  <si>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</si>
  <si>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</si>
  <si>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</si>
  <si>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</si>
  <si>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</si>
  <si>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</si>
  <si>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 xml:space="preserve">2. tájékoztató tábla  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</si>
  <si>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</si>
  <si>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</si>
  <si>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</si>
  <si>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</si>
  <si>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</si>
  <si>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</si>
  <si>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</si>
  <si>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</si>
  <si>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</si>
  <si>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</si>
  <si>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</si>
  <si>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</si>
  <si>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</si>
  <si>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</si>
  <si>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</si>
  <si>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</si>
  <si>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</si>
  <si>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</si>
  <si>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</si>
  <si>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4.5.</t>
  </si>
  <si>
    <t>4.6.</t>
  </si>
  <si>
    <t>4.7.</t>
  </si>
  <si>
    <t>Építményadó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</si>
  <si>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</si>
  <si>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</si>
  <si>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</si>
  <si>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</si>
  <si>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</si>
  <si>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</si>
  <si>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</si>
  <si>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</si>
  <si>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</si>
  <si>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</si>
  <si>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2018. évi előirányzat BEVÉTELEK</t>
  </si>
  <si>
    <t>Éven belüli lejáratú belföldi értékpapírok kibocsátása</t>
  </si>
  <si>
    <t>Éven túli lejáratú belföldi értékpapírok kibocsátása</t>
  </si>
  <si>
    <t>Lekötött betétek megszüntetése</t>
  </si>
  <si>
    <t>8. Sz. tájékoztató melléklet</t>
  </si>
  <si>
    <t xml:space="preserve"> Ezer forintban !</t>
  </si>
  <si>
    <t>Véglegesen átvett pénzeszköz megnevezése</t>
  </si>
  <si>
    <t>2017. évi eredeti előirányzat</t>
  </si>
  <si>
    <t>6.1</t>
  </si>
  <si>
    <t>Támogatásértékű működési bevételek (6.1.1.+…+6.1.4.)</t>
  </si>
  <si>
    <t>6.1.1</t>
  </si>
  <si>
    <t>OEP-től átvett pénzeszköz</t>
  </si>
  <si>
    <t>6.1.1.1</t>
  </si>
  <si>
    <t>6.1.1.2</t>
  </si>
  <si>
    <t>6.1.1.3</t>
  </si>
  <si>
    <t>6.1.4</t>
  </si>
  <si>
    <t>EU-s támogatásból származó bevétel</t>
  </si>
  <si>
    <t>6.1.3</t>
  </si>
  <si>
    <t>Elkülönített állami pénzalapoktól átvett pénzeszköz</t>
  </si>
  <si>
    <t>Bátaapáti TETT</t>
  </si>
  <si>
    <t>Közfoglalkoztatásra átvett / Hosszabb időtart.890442</t>
  </si>
  <si>
    <t>Egyéb kvi szervtől átvett támogatás</t>
  </si>
  <si>
    <t>6.1.4.1</t>
  </si>
  <si>
    <t>Központi (fejezettől) kvi szervtől átv. pénz.</t>
  </si>
  <si>
    <t>Polgármesteri illetményemelkedés kompenzálása</t>
  </si>
  <si>
    <t>Kulturális illetménypótlékra átvett pénz</t>
  </si>
  <si>
    <t>Egyéb támogatásértékű bevétel</t>
  </si>
  <si>
    <t>6.1.4.2</t>
  </si>
  <si>
    <t>Támogatás értékű bevétel önkormányzattól</t>
  </si>
  <si>
    <t>A KÖH-re átvett társulási támogatások (munkaszervezet) MOB</t>
  </si>
  <si>
    <t>A KÖH-re átvett társulási támogatások (munkaszervezet) ESZGY</t>
  </si>
  <si>
    <t>A KÖH-re átvett társulási támogatások (munkaszervezet) szenyv.</t>
  </si>
  <si>
    <t>Alsónyék Önkormányzata KÖH hozzájárulás</t>
  </si>
  <si>
    <t>Alsónána Önkormányzata KÖH hozzájárulás</t>
  </si>
  <si>
    <t>6.1.4.3</t>
  </si>
  <si>
    <t>6.1.4.4</t>
  </si>
  <si>
    <t>Előző évi költségvetési kiegészítések, visszatérülések</t>
  </si>
  <si>
    <t>Támogatásértékű felhalmozási bevételek (6.2.1+…+6.2.4)</t>
  </si>
  <si>
    <t>6.2.1</t>
  </si>
  <si>
    <t>6.2.2.</t>
  </si>
  <si>
    <t>EU támogatás</t>
  </si>
  <si>
    <t>6.2.3</t>
  </si>
  <si>
    <t>Bátaapáti TETT / felhalmozási</t>
  </si>
  <si>
    <t>6.2.4</t>
  </si>
  <si>
    <t>Önkormányzatoktól társulástól átvett pénzeszköz</t>
  </si>
  <si>
    <t>6.2.5</t>
  </si>
  <si>
    <t>Egyéb kvi szervtől átvett támogatás(5.7.4.1+..+5.7.4.6.)</t>
  </si>
  <si>
    <t>Működési célú pénzeszköz átvétel államháztartáson kívülről</t>
  </si>
  <si>
    <t>Felhalmozási célú pénzeszk. átvétel államháztartáson kívülről</t>
  </si>
  <si>
    <t>Vadászegylettől átvett pénz (haszonbérlet)</t>
  </si>
  <si>
    <t>IV. Véglegesen átvett pénzeszközök (6.1+ 6.2+ 6.3 + 6.4)</t>
  </si>
  <si>
    <t>Ellátottak pénzbeli juttatásai előirányzata és teljesítése</t>
  </si>
  <si>
    <t>#</t>
  </si>
  <si>
    <t>Eredeti előirányzat 2017. év</t>
  </si>
  <si>
    <t>Rendszeres gyermekvédelmi kedvezményben részesülők természetbeni támogatása [Gyvt. 20/A.§ (1) bek.]</t>
  </si>
  <si>
    <t>Rendszeres gyermekvédelmi kedvezményben részesülők pénzbeli ellátása [Gyvt. 19.§ 1a]</t>
  </si>
  <si>
    <t>Egyéb családi támogatás</t>
  </si>
  <si>
    <t>Családi támogatások (01+…+09)</t>
  </si>
  <si>
    <t>Települési támogatás lakhatás céljára (önk.-i r. 14-17. §)</t>
  </si>
  <si>
    <t>Települési támogatás mélt.-ból gyógyszerkiadások céljára (önk.-i r. 19. §)</t>
  </si>
  <si>
    <t>Települési támogatás rendk.-i települési támogatásra (önk.-i r.18. §)</t>
  </si>
  <si>
    <t>Települési támogatás temetés céljára (önk.-i r. 20. §)</t>
  </si>
  <si>
    <t>Bursa Hungarica (KT hat.)</t>
  </si>
  <si>
    <t>Eseti gyógyszerkiadás céljára (önk.-i r. 21. §)</t>
  </si>
  <si>
    <t>Temetés céljára kölcsön (önk.-i r. 26. §)</t>
  </si>
  <si>
    <t>Helyi autóbusz-közl. Támogatása, bérlettel (önk.-i r. 23-24. §)</t>
  </si>
  <si>
    <t>Köztemetéls (önk.-i r. 25. §)</t>
  </si>
  <si>
    <t>Szociális tűzifa juttatás (önk.-i r. 26/A.§)</t>
  </si>
  <si>
    <t>90 éven felüliek karácsonyi támogatása (önk-i r. 22. § (1) bek. a)</t>
  </si>
  <si>
    <t>Létfenntartási gonddal küzdők karácsonyi támogatása (önk-i r. 22. § (1) bek. b)</t>
  </si>
  <si>
    <t>Település támogatás (10+….+21)</t>
  </si>
  <si>
    <t>Újszülöttek támogatása (Gyer. Önk.-i r. 8. §)</t>
  </si>
  <si>
    <t>Gimnázium iskolakezdési támogatás (Gyer. Önk.-i r. 6. §)</t>
  </si>
  <si>
    <t>Zeneiskolai támogatás (Gyer.önk-i 6/A. §)</t>
  </si>
  <si>
    <t>Szennyvízrákötés (szennyvíz_rákötésR.)</t>
  </si>
  <si>
    <t>Egyéb nem intézményi ellátások (33+…+48)</t>
  </si>
  <si>
    <t>Ellátottak pénzbeli juttatásai (10+17+20+28+32+49)</t>
  </si>
  <si>
    <t>Céltartalék</t>
  </si>
  <si>
    <t>Összeg</t>
  </si>
  <si>
    <t>Fejlesztési</t>
  </si>
  <si>
    <t>Kövesd</t>
  </si>
  <si>
    <t>Önként</t>
  </si>
  <si>
    <t>Lajvér</t>
  </si>
  <si>
    <t>Tervezésre, pályzatok készítésére</t>
  </si>
  <si>
    <t>Kötelező</t>
  </si>
  <si>
    <t>Külterületi utak felújítására (Vadásztársaság)</t>
  </si>
  <si>
    <t>Városfejlesztési feladatok</t>
  </si>
  <si>
    <t>Pályázati saját források</t>
  </si>
  <si>
    <t>Széchenyi Program pénzeszköz elkülönítés</t>
  </si>
  <si>
    <t>Helyi védettség alatt álló ingatlanok felújítása</t>
  </si>
  <si>
    <t>Fejlesztési céltartalék összesen:</t>
  </si>
  <si>
    <t>Működési</t>
  </si>
  <si>
    <t>Szoc. Juttatások keret -köztisztviselők</t>
  </si>
  <si>
    <t>Szoc. Juttatások keret - intézmények</t>
  </si>
  <si>
    <t>Szoc. Juttatások keret - polgármester</t>
  </si>
  <si>
    <t xml:space="preserve">Közfoglalkoztatási program </t>
  </si>
  <si>
    <t>Állami</t>
  </si>
  <si>
    <t>Egyensúlyi céltartalék</t>
  </si>
  <si>
    <t>Működési céltartalékok összesen:</t>
  </si>
  <si>
    <t>Mindösszesen</t>
  </si>
  <si>
    <t>2017. évi támogatás összesen</t>
  </si>
  <si>
    <t>Beszámítás</t>
  </si>
  <si>
    <t>2017. évi támogatás beszámítás után összesen</t>
  </si>
  <si>
    <t>Önkormányzat Hivatal működési támogatása</t>
  </si>
  <si>
    <t>2016. évről áthúzódó kompenzáció</t>
  </si>
  <si>
    <t>Település üzemeltetés támogatása összesen</t>
  </si>
  <si>
    <t>Zöldterület-gazdálkodással kapcsolatos feladatok</t>
  </si>
  <si>
    <t>Közvilágítás fenntartásának támogatása</t>
  </si>
  <si>
    <t>Köztemető fenntartásának támogatása</t>
  </si>
  <si>
    <t>Lakott külterülettel kapcsolatos feladatok támogatása</t>
  </si>
  <si>
    <t>Közutak fenntartásának támogatása</t>
  </si>
  <si>
    <t>Egyéb önkormányzati feladatok támogatása</t>
  </si>
  <si>
    <t>Köznevelési feladatok  támogatása</t>
  </si>
  <si>
    <t>Óvoda bértámogatása</t>
  </si>
  <si>
    <t>Óvoda működési támogatása</t>
  </si>
  <si>
    <t>Köznevelési intézmények működtetéséhez kapcs. Támogatás</t>
  </si>
  <si>
    <t>Bölcsöde</t>
  </si>
  <si>
    <t>Gyermekétkeztetés összesen:</t>
  </si>
  <si>
    <t>Gyermekétkeztetés támogatása dolgozók bértám</t>
  </si>
  <si>
    <t>Gyermekétkeztetés támogatása üzemeltetési</t>
  </si>
  <si>
    <t>Rászoruló gyermekek szünidei étkeztetése</t>
  </si>
  <si>
    <t>Szociális feladatok egyéb támogatása</t>
  </si>
  <si>
    <t>Gondozási központ feladatellátás támogatása</t>
  </si>
  <si>
    <t>Család -és gyermekjóléti szolgálat</t>
  </si>
  <si>
    <t>Szociális étkeztetés</t>
  </si>
  <si>
    <t xml:space="preserve">Házi segítségnyújtás </t>
  </si>
  <si>
    <t>Időskorúak nappali ellátása</t>
  </si>
  <si>
    <t>Könyvtári-Közművelődési feladatok</t>
  </si>
  <si>
    <t>2018. évi támogatás összesen</t>
  </si>
  <si>
    <t>2018. évi támogatás beszámítás után összesen</t>
  </si>
  <si>
    <t>4.sz tájékoztató t.</t>
  </si>
  <si>
    <t>Támogatásértékű működési kiadás</t>
  </si>
  <si>
    <t>ESZGY Orvosi ügyeletre átadott Bátaszék</t>
  </si>
  <si>
    <t>ESZGY HSNY-re hozzájárulás Bátaszék</t>
  </si>
  <si>
    <t>ESZGY HSNY-re igényelt állami támogatás átadása</t>
  </si>
  <si>
    <t>ESZGY IK hozzájárulás Bátaszék</t>
  </si>
  <si>
    <t>ESZGY IK-re igényelt állami támogatás átadása</t>
  </si>
  <si>
    <t>ESZGY Családsegítés Bátaszék</t>
  </si>
  <si>
    <t>ESZGY Gyermekjóléti és családsegitére igényelt állami támogatás átadása</t>
  </si>
  <si>
    <t>ESZGY védőnők Bátaszék</t>
  </si>
  <si>
    <t>ESZGY munkaszervezet működtetésére Bátaszék</t>
  </si>
  <si>
    <t>ESZGY Szociális étkeztetésre támogatás átadása Bátaszék</t>
  </si>
  <si>
    <t>ESZGY Szociális étkeztetésre igényelt állami támogatás átadása</t>
  </si>
  <si>
    <t>MOB bérekre átadott állami támogatás Bátaszék</t>
  </si>
  <si>
    <t>MOB müködtetésre átadott állami támogatás Bátaszék</t>
  </si>
  <si>
    <t>MOB bölcsödére átadott állami támogatás Bátaszék</t>
  </si>
  <si>
    <t>MOB gyermekétkeztetés állami támogatása Bátaszék</t>
  </si>
  <si>
    <t>MOB Működési hozzájárulás Bátaszék</t>
  </si>
  <si>
    <t>MOB Működési hozzájárulás Bátaszék tartalék</t>
  </si>
  <si>
    <t>MOB munkaszervezet működtetésére Bátaszék</t>
  </si>
  <si>
    <t>MOB  működtetésére Bátaszék tartalék</t>
  </si>
  <si>
    <t>Német Nemzetiségi Önkormányzat támogatása</t>
  </si>
  <si>
    <t>Roma Nemzetiségi Önkormányzat támogatása</t>
  </si>
  <si>
    <t>Pogárőrség támogatása</t>
  </si>
  <si>
    <t>Nemzetőrség támogatása</t>
  </si>
  <si>
    <t>BSE támogatása</t>
  </si>
  <si>
    <t>Matematika Tehetséggondozó Alapítvány</t>
  </si>
  <si>
    <t>Vöröskereszt véradók támogatása</t>
  </si>
  <si>
    <t>Vállalkozók Ipartestülete támogatás</t>
  </si>
  <si>
    <t>Egyházak pályázható támogatási keretösszege</t>
  </si>
  <si>
    <t>Hagyományőrző egyesületek pályázható támogatási keretösszege</t>
  </si>
  <si>
    <t>Alapítványok pályázható támogatási keretösszege</t>
  </si>
  <si>
    <t>Sportszervezetek pályázható támogatási keretösszege (sakk)</t>
  </si>
  <si>
    <t>Közművelődési szervezetek pályázható támogatási keretösszege</t>
  </si>
  <si>
    <t>Egyéb civil szervezetek pályázható támogatási keretösszege</t>
  </si>
  <si>
    <t xml:space="preserve">Marketing Kft. Közművelődési feladatok (közfeladatellátási szerződés) </t>
  </si>
  <si>
    <t xml:space="preserve">Marketing Kft. Múzeumi feladatok (közfeladatellátási szerződés) </t>
  </si>
  <si>
    <t xml:space="preserve">Marketing Kft. Turizmussal kapcs. feladatok (közfeladatellátási szerződés) </t>
  </si>
  <si>
    <t xml:space="preserve">Marketing Kft. Kiadói tevékenység feladatok (közfeladatellátási szerződés) </t>
  </si>
  <si>
    <t>Működési célú pénzeszközátadás államháztartáson kívülre</t>
  </si>
  <si>
    <t>Támogatásértékű felhalmozási kiadás</t>
  </si>
  <si>
    <t>Felhalmozási célú pénzeszközátadás államháztartáson kívülre</t>
  </si>
  <si>
    <t>Tűzoltó köztestület támogatása</t>
  </si>
  <si>
    <t>BSE TAO önerő támogatása</t>
  </si>
  <si>
    <t>2017. évi Támogatás összge</t>
  </si>
  <si>
    <t>2018. évi Támogatás összge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</si>
  <si>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</si>
  <si>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</si>
  <si>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</si>
  <si>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</si>
  <si>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</si>
  <si>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</si>
  <si>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</si>
  <si>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</si>
  <si>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</si>
  <si>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</si>
  <si>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</si>
  <si>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</si>
  <si>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</si>
  <si>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</si>
  <si>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</si>
  <si>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</si>
  <si>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</si>
  <si>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</si>
  <si>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</si>
  <si>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</si>
  <si>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</si>
  <si>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</si>
  <si>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</si>
  <si>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</si>
  <si>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</si>
  <si>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</si>
  <si>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</si>
  <si>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</si>
  <si>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</si>
  <si>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</si>
  <si>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2018. évi eredeti előirányzat</t>
  </si>
  <si>
    <t>Eredeti előirányzat 2018. év</t>
  </si>
  <si>
    <t>1.sz. tájékoztató t.</t>
  </si>
  <si>
    <t>10. sz. melléklet</t>
  </si>
  <si>
    <t>Bátaszék Város Önkormányzat adósságot keletkeztető ügyletekből és kezességvállalásokból fennálló kötelezettségei</t>
  </si>
  <si>
    <t>4. sz. mell.</t>
  </si>
  <si>
    <t>5.sz.mell.</t>
  </si>
  <si>
    <t>8.sz.mell.</t>
  </si>
  <si>
    <t>Bátaszék Város  Önkormányzat saját bevételeinek részletezése az adósságot keletkeztető ügyletből származó tárgyévi fizetési kötelezettség megállapításához</t>
  </si>
  <si>
    <t>Védőoltások</t>
  </si>
  <si>
    <t>Külterületi utak felújítására (Vadásztársaság) 2018. év</t>
  </si>
  <si>
    <t>Nyéki utca járdarekonstrukció (gimi –Deák utca között)</t>
  </si>
  <si>
    <t>Könyvtár épület felújítás (burkolatok)</t>
  </si>
  <si>
    <t>Könyvtár (kiállítási eszközök)</t>
  </si>
  <si>
    <t>Városháza (udvar, kézi irattár)</t>
  </si>
  <si>
    <t>2018</t>
  </si>
  <si>
    <t>Oktatási épületek (ált. iskola belső homlokzat, gimi)</t>
  </si>
  <si>
    <t>Műv. ház épület felújítás</t>
  </si>
  <si>
    <t>Temető belső út (II. ütem)</t>
  </si>
  <si>
    <t>Baross utca felújítás (kereszteződés - Budai út között)</t>
  </si>
  <si>
    <t>Gyermekorvosi rendelő előtető, udvari homlokzat</t>
  </si>
  <si>
    <t>Garay utca (északi temetői bejárattól a Nyéki utcáig 2018-2019)</t>
  </si>
  <si>
    <t>Babits játszótér (gumi tégla eséscsillapító – gumitegla.hu)</t>
  </si>
  <si>
    <t>Tornacsarnok, Budai 61., Kossuth 54 épületek napelemes projektje</t>
  </si>
  <si>
    <t>Tornacsarnok felújítás (20 mill. ft támogatás)</t>
  </si>
  <si>
    <t>2017. évről áthúzódó kompenzáció</t>
  </si>
  <si>
    <t>Polgármesteri illetmény támogatása</t>
  </si>
  <si>
    <t>Kiegészítő támogatás</t>
  </si>
  <si>
    <t>Bölcsöde bértámogatás</t>
  </si>
  <si>
    <t>Bölcsöde működési támogatás</t>
  </si>
  <si>
    <t>Bölcsőde támogatása összesen</t>
  </si>
  <si>
    <t>2017</t>
  </si>
  <si>
    <t>Orvcosi rendelő fűtéskorszerűsítése (Dr. Kovács K.)</t>
  </si>
  <si>
    <t>Magánszemélyek kommunális adója</t>
  </si>
  <si>
    <t>Bátaszék Város Önkormányzat</t>
  </si>
  <si>
    <t>Bátaszéki Közös Önkormányzati Hivatal</t>
  </si>
  <si>
    <t>TOP-1.1.1.-15-TL1-2016-00002 "Iparterület fejlesztése Bátaszéken"</t>
  </si>
  <si>
    <t>TOP-1.1.3.-15-TL1-2016-00004 "Agrárlogisztikai központ kialakítása Bátaszéken"</t>
  </si>
  <si>
    <t>TOP-3.2.1-15-TL1-2016-00009 "Tanuszoda energetikai korszerűsítése Bátaszéken"</t>
  </si>
  <si>
    <t>TOP-3.2.1-15-TL1-2016-00016 "Cikádor Álatlános Iskola és Gimnáziuma energetikai korszerűsítése"</t>
  </si>
  <si>
    <t>Ipari Park ingatlan vásárlása</t>
  </si>
  <si>
    <t>KÖH informatikai beszerzések</t>
  </si>
  <si>
    <t>KÖH egyéb gépek berendezések</t>
  </si>
  <si>
    <t>Könyvtár informatika</t>
  </si>
  <si>
    <t>Könyvtár egyéb berendezések</t>
  </si>
  <si>
    <t>KEHOP "Helyi klímastartégiák kidolgozása" pály.kiadásai</t>
  </si>
  <si>
    <t>DDOP pályázat szabálytalansági elj. perbeli képv.</t>
  </si>
  <si>
    <t>DDOP pályázat szabálytalansági elj. korrekciós tétel</t>
  </si>
  <si>
    <t>Hunyadi utca 2/A lakás felújítás II. ütem</t>
  </si>
  <si>
    <t>Gárdonyi u.1. statikai vizsgálat</t>
  </si>
  <si>
    <t>Budai u. 56-58 folyosó, lépcsőház felújítás</t>
  </si>
  <si>
    <t>Ady E. u. 27. tetőszerkezet részl. Felújítás</t>
  </si>
  <si>
    <t>Szennyvíz átemelő rekonstrukciója</t>
  </si>
  <si>
    <t>Kubinyi Ágoston program Tájház tám.</t>
  </si>
  <si>
    <t>MOB óvopedagógosok kiegészító átadott állami támogatás Bátaszék</t>
  </si>
  <si>
    <t>MOB rászoruló gyermekek szünidei gyermekétkeztetés állami támogatása Bátaszék</t>
  </si>
  <si>
    <t>66.</t>
  </si>
  <si>
    <t>Önkormányzatoktól átvett KÖH Alsónyék elsz.(2017.év)</t>
  </si>
  <si>
    <t>TOP-1.1.1. Ipari parkok fejlesztése</t>
  </si>
  <si>
    <t>TOP-1.1.3. Agrárlog. Központ kialakítása</t>
  </si>
  <si>
    <t>TOP-3.2.1. Tanuszoda energetikai korszerűsítés</t>
  </si>
  <si>
    <t>TOP-3.2.1. Gimi energetikai korszerűsítése</t>
  </si>
  <si>
    <t>KEHOP-1.2.1 Helyi klímastartégiák kidolg.pály.szakértői fel.ok</t>
  </si>
  <si>
    <t>Önk egyéb gépek, berendezések</t>
  </si>
  <si>
    <t>Fogorvosra átvett OEP támogatás</t>
  </si>
  <si>
    <t>Gyermekvédelmi támogatásra (Erzsébet utalványok)</t>
  </si>
  <si>
    <t>MOB Társulásnak  átadott</t>
  </si>
  <si>
    <t>ESZGY Társulásnak JHSNY feladat támogatása Bátaszék</t>
  </si>
  <si>
    <t>ESZGY Társulásnak IK hozzájárulás Bátaszék</t>
  </si>
  <si>
    <t>ESZGY Társulásnak Családsegítés Bátaszék</t>
  </si>
  <si>
    <t>ESZGY Társulásnak szociális étkeztetésre támogatás átadása</t>
  </si>
  <si>
    <t>ESZGY Társulásnak Védőnők  Bátaszék</t>
  </si>
  <si>
    <t>ESZGY Társulásnak HSNY-re hozzájárulás Bátaszék</t>
  </si>
  <si>
    <t>ESZGY Társulásnak Orvosi ügyeletre átvett Bátaszék</t>
  </si>
  <si>
    <t>*</t>
  </si>
  <si>
    <t>Dologi kiadásoknál</t>
  </si>
  <si>
    <t>Átadott pénz</t>
  </si>
  <si>
    <t>Bursa Hungarica ösztöndíjak</t>
  </si>
  <si>
    <t>67.</t>
  </si>
  <si>
    <t>Bát-Kom 2004. Kft. Visszatérítendő támogatása</t>
  </si>
  <si>
    <t>Céltartalékok</t>
  </si>
  <si>
    <t>Eltérés</t>
  </si>
  <si>
    <t>%</t>
  </si>
  <si>
    <t>ESZGY JHSNY támogatása</t>
  </si>
  <si>
    <t>Bát-Kom 2004. Kft. Tanuszoda üzemeltetés kiadása</t>
  </si>
  <si>
    <t>Bát-Kom 2004. Kft. Közfeladat-ellátási szerződés városüzemeltetés</t>
  </si>
  <si>
    <t>Bát-Kom 2004. Kft. Közfeladat- ellátási szerződés piac üzemeltetése</t>
  </si>
  <si>
    <t>Bát-Kom 2004. Kft. Közfeladat-ellátási szerződés sportpálya</t>
  </si>
  <si>
    <t>Bát-Kom 2004. Kft. Közfeladat-ellátási szerződés sportcsarnok</t>
  </si>
  <si>
    <t>Panteon Kft. Temető működésre átadott</t>
  </si>
  <si>
    <t>Országos Mentőszolgálat Alapítvány vissza nem térítendő tám.</t>
  </si>
  <si>
    <t>KEHOP - 2.2.1-15-2015-00021 Szennyvízelvezetés és fejl.</t>
  </si>
  <si>
    <t>KÖH ASP rendszer támogatása</t>
  </si>
  <si>
    <t>Térfigyelő kamerarendszer kiépítése</t>
  </si>
  <si>
    <t>Szálláshely kialakítása</t>
  </si>
  <si>
    <t>Bátaszék Város Önkormányzata</t>
  </si>
  <si>
    <t>KÖH tartalékok</t>
  </si>
  <si>
    <t>TOP-3.1.1-15-TL1-2016-00006 "Alsónyék Bátaszék közötti Kerékpáros közlekedésfejlesztés"</t>
  </si>
  <si>
    <t>2018.</t>
  </si>
  <si>
    <t>2019.</t>
  </si>
  <si>
    <t>2019.után</t>
  </si>
  <si>
    <t>KEHOP-2.2.1.-15-2015-00021  Bátaszék Szennyvíztelep fejlesztése, Bátaszék,Báta szennyvízcsatornázás befejezése</t>
  </si>
  <si>
    <t>Különbözet</t>
  </si>
  <si>
    <t xml:space="preserve">3.melléklet  </t>
  </si>
  <si>
    <t>2. sz tájékoztató a 3/2018. (II. 28.) önk-i rendelethez</t>
  </si>
  <si>
    <t>3. sz tájékoztató t</t>
  </si>
  <si>
    <t>4. sz tájékoztató t.</t>
  </si>
  <si>
    <t>5. tájékoztató a 3/2018. (II. 28.) önk-i rendelethez</t>
  </si>
  <si>
    <t>Eredeti
előirányzat</t>
  </si>
  <si>
    <t xml:space="preserve">Korábbi módosítások </t>
  </si>
  <si>
    <t>Módosítások összesen</t>
  </si>
  <si>
    <t>F=(D+…+E)</t>
  </si>
  <si>
    <t>G=(C+F)</t>
  </si>
  <si>
    <t>Lejötött betétek megszüntetése</t>
  </si>
  <si>
    <t>Kiadási jogcím</t>
  </si>
  <si>
    <t>Hitel-, kölcsöntörlesztés államházt-on kívülre (4.1. + … + 4.3.)</t>
  </si>
  <si>
    <t>E=C±D</t>
  </si>
  <si>
    <t xml:space="preserve">F </t>
  </si>
  <si>
    <t>I=G±H</t>
  </si>
  <si>
    <t>Tartalékok (általános )</t>
  </si>
  <si>
    <t xml:space="preserve">   Váltóbevételek</t>
  </si>
  <si>
    <t>Eddigi módosítások összege 2018-ban</t>
  </si>
  <si>
    <t>Módosítások összesen 2018. …..-ig</t>
  </si>
  <si>
    <t>H=(F+G)</t>
  </si>
  <si>
    <t>I=(E+H)</t>
  </si>
  <si>
    <t>66/2018 Napelem rendszer telepítése</t>
  </si>
  <si>
    <t>101/2018 Kóbor ebek befogásához és id.elhelyezéséhez fedezet megteremtése</t>
  </si>
  <si>
    <t>167/2018 Fogorvosi rendelő klíma</t>
  </si>
  <si>
    <t>169/2018 Vadkamerák beszerzése</t>
  </si>
  <si>
    <t>177/2018 Kövesd padkarendezés, burkolt árok készítése</t>
  </si>
  <si>
    <t>177/2018 Lajvér burkolt árok készítése</t>
  </si>
  <si>
    <t>167/2018 Fogorvosi székek felújítása</t>
  </si>
  <si>
    <t>178/2018 Kossuth u. 3. tartószerkezeti állagmegóvás</t>
  </si>
  <si>
    <t>179/2018 Kossuth u. 3. tetőszerkezet állagmegóvása</t>
  </si>
  <si>
    <t xml:space="preserve">    Rövid lejáratú  hitelek, kölcsönök felvétele</t>
  </si>
  <si>
    <t>Idegenforgalmi adó</t>
  </si>
  <si>
    <t>Keresztély Gyula Városi Könyvtár</t>
  </si>
  <si>
    <t>177/2018.Öh</t>
  </si>
  <si>
    <t>Kövesd padkarendezés, burkolt árok készítése</t>
  </si>
  <si>
    <t>Lajvér burkolt árok készítése</t>
  </si>
  <si>
    <t>62/2018.Öh</t>
  </si>
  <si>
    <t>Városi Sportcsarnok felújításának tervezésére</t>
  </si>
  <si>
    <t>97/2018.Öh</t>
  </si>
  <si>
    <t>RENERGY CONSULTING Kft- ép.energetika, felmérési terv elkész.-Iskola</t>
  </si>
  <si>
    <t>RENERGY CONSULTING Kft- ép.energetika, felmérési terv elkész.-Műv.Ház</t>
  </si>
  <si>
    <t>RENERGY CONSULTING Kft- ép.energetika, felmérési terv elkész.-Tűzoltólaktanya</t>
  </si>
  <si>
    <t>176/2018.Öh</t>
  </si>
  <si>
    <t xml:space="preserve">Malomszögi tervezési munkák elvégzésére </t>
  </si>
  <si>
    <t>61/2018.Öh</t>
  </si>
  <si>
    <t>Önkormányzati bérlakások rendkívüli felújítási fel.-ok</t>
  </si>
  <si>
    <t>104/2018.Öh</t>
  </si>
  <si>
    <t>2333/5 hrsz területen vis maior támogatáshoz-önerő bizt. Tart.ból Ct.ba</t>
  </si>
  <si>
    <t>193/2018.Öh</t>
  </si>
  <si>
    <t>2333/5 hrsz területen vis maior helyreállítási munkák elvégzésére Tart.ból Ct.ba</t>
  </si>
  <si>
    <t>194/2018. Öh</t>
  </si>
  <si>
    <t>2333/5 hrsz területen vis maior műszaki ellenőri fel.ok elvégzésére Tart.ból Ct.ba</t>
  </si>
  <si>
    <t>191/2018.Öh</t>
  </si>
  <si>
    <t>KÖH ASP rendszer tám.feloldás-KÖH int.fin.</t>
  </si>
  <si>
    <t>39-42/2018 Önkormányzati bérkompenzáció 02.hó</t>
  </si>
  <si>
    <t>Módosított előirányzat</t>
  </si>
  <si>
    <t>2018. évi Módosított Támogatás összge</t>
  </si>
  <si>
    <t>ESZGY Szociális ágazati pótlék</t>
  </si>
  <si>
    <t>MOB szociális ágazati pótlék</t>
  </si>
  <si>
    <t>Kiegészítő támogatás az óvodapedagógusok minősítéséből adódó többletkiadásokhoz</t>
  </si>
  <si>
    <t>ESZGY Bérkompenzáció</t>
  </si>
  <si>
    <t>MOB bérkompenzáció</t>
  </si>
  <si>
    <t>85/2018 Rákóczi Szövetség támogatása</t>
  </si>
  <si>
    <t>131/2018 Nagybaracskai Gitártábor támogatása</t>
  </si>
  <si>
    <t>124/2018 Bát-Kom szerz.mód. Rendezvényhez kapcs.többletktg</t>
  </si>
  <si>
    <t>147/2018 "Értetek" program támogatása</t>
  </si>
  <si>
    <t>157/2018 Marketing Kft 2017. évi veszteség fedezésére</t>
  </si>
  <si>
    <t>170/2018 Nefela Jégesőelhárítási egyseület támogatása</t>
  </si>
  <si>
    <t>69/2018 Glöckner János emléktábla elhelyezése</t>
  </si>
  <si>
    <t>60/2018 Tolna Megyei Balassa János Kórház felújításához tám.</t>
  </si>
  <si>
    <t>185/2018 MEDICOPTER alapítvány támogatás eszköz vás.</t>
  </si>
  <si>
    <t>Téli rezsicsökkentéshez kapcsolódó egyszeri támogatás</t>
  </si>
  <si>
    <t>Ft</t>
  </si>
  <si>
    <t>eFt</t>
  </si>
  <si>
    <t>Általános tartalék</t>
  </si>
  <si>
    <t>60/2018.Öh.</t>
  </si>
  <si>
    <t>Tolna Megyei Balassa János Kórház felújításához tám.</t>
  </si>
  <si>
    <t>66/2018.Öh.</t>
  </si>
  <si>
    <t>Napelem rendszer telepítése</t>
  </si>
  <si>
    <t>69/2018.Öh.</t>
  </si>
  <si>
    <t xml:space="preserve">Glöckner János emléktábla elhelyezése </t>
  </si>
  <si>
    <t>85/2018.Öh.</t>
  </si>
  <si>
    <t>Rákóczi Szövetség támogatása</t>
  </si>
  <si>
    <t>100/2018.Öh</t>
  </si>
  <si>
    <t>Kóbor ebek befogására és elszállítására fedezet biztosítása</t>
  </si>
  <si>
    <t>101/2018.Öh</t>
  </si>
  <si>
    <t>Kóbor ebek befogásához és id.elhelyezéséhez fedezet megteremtése</t>
  </si>
  <si>
    <t>124/2018.Öh</t>
  </si>
  <si>
    <t>Bát-Kom szerz.mód. Rendezvényhez kapcs.többletktg</t>
  </si>
  <si>
    <t>131/2018.Öh.</t>
  </si>
  <si>
    <t>Nagybaracskai Gitártábor támogatása</t>
  </si>
  <si>
    <t>132/2018.Öh.</t>
  </si>
  <si>
    <t>Hunyadi u. 2/A társasházzá átalakítása</t>
  </si>
  <si>
    <t>133/2018.Öh</t>
  </si>
  <si>
    <t>0749/2 0754 hrsz. Területek rendezéséhez többlet ktg.</t>
  </si>
  <si>
    <t>2333/5 hrsz területen vis maiot támogatáshoz-önerő bizt.</t>
  </si>
  <si>
    <t>193/2018 2333/5 hrsz területen vis maior helyreállítási munkák elvégzésére</t>
  </si>
  <si>
    <t>194/2018.Öh</t>
  </si>
  <si>
    <t>194/2018 2333/5 hrsz területen vis maior műszaki ellenőri fel.ok elvégzésére</t>
  </si>
  <si>
    <t>Pénzmaradvány igénybevétele</t>
  </si>
  <si>
    <t>147/2018.Öh</t>
  </si>
  <si>
    <t>"Értetek" program támogatása</t>
  </si>
  <si>
    <t>157/2018.Öh</t>
  </si>
  <si>
    <t>Marketing Kft 2017. évi veszteésg fedezésére</t>
  </si>
  <si>
    <t>Fogorvosi bevétel növekedés- tartalékba</t>
  </si>
  <si>
    <t>166/2018.Öh</t>
  </si>
  <si>
    <t>Szebényi Gézáné jutalmazása</t>
  </si>
  <si>
    <t>167/2018.Öh</t>
  </si>
  <si>
    <t>Fogorvosi székek felújítása, klimatizálás</t>
  </si>
  <si>
    <t>169/2018.Öh</t>
  </si>
  <si>
    <t>Vadkamerák beszerzése</t>
  </si>
  <si>
    <t>170/2018.Öh</t>
  </si>
  <si>
    <t>Nefela Jégesőelhárítási egyseület támogatása</t>
  </si>
  <si>
    <t>178/2018.Öh</t>
  </si>
  <si>
    <t>Kossuth u. 3. tartószerkezeti állagmegóvás</t>
  </si>
  <si>
    <t>179/2018.Öh</t>
  </si>
  <si>
    <t>Kossuth u. 3. tetőszerkezet állagmegóvás</t>
  </si>
  <si>
    <t>181/2018.Öh</t>
  </si>
  <si>
    <t>Werner Balázs földvétel 0200/30hrsz</t>
  </si>
  <si>
    <t>185/2018.Öh</t>
  </si>
  <si>
    <t>MEDICOPTER alapítvány támogatás eszköz vás.</t>
  </si>
  <si>
    <t>39-42/2018 Kulturális illetménypótlék 2018.01.hó</t>
  </si>
  <si>
    <t>BM támogatás Nemzetiségi pótlék</t>
  </si>
  <si>
    <t>2017. évi beszámoló visszafizetési ktg.</t>
  </si>
  <si>
    <t>190/2018.Öh</t>
  </si>
  <si>
    <t>190/2018 Marketing Kft. Városi rendezvények lebonyolítása</t>
  </si>
  <si>
    <t>191/2018 Közfoglalkoztatáshoz önerő</t>
  </si>
  <si>
    <t>198/2018. Öh</t>
  </si>
  <si>
    <t>Rendkívűli támogatás tűzeset okozta kár enyhítésére</t>
  </si>
  <si>
    <t>207/2018.Öh</t>
  </si>
  <si>
    <t>Téli rezsicsökkentéshez kapcsolódó támogatás nyújtása</t>
  </si>
  <si>
    <t>209/2018.Öh</t>
  </si>
  <si>
    <t>Térfigyelő kamerarendszer erősáramú hál.hoz kapcs.munkák</t>
  </si>
  <si>
    <t>211/2018.Öh</t>
  </si>
  <si>
    <t>XVII.Tolna Megyei Polgárőr találkozó támogatása</t>
  </si>
  <si>
    <t>213/2018.Öh</t>
  </si>
  <si>
    <t xml:space="preserve">ESZGY Társulás pótelőirányzat biztosítása </t>
  </si>
  <si>
    <t>214/2018.Öh</t>
  </si>
  <si>
    <t>Baross u. felújítása</t>
  </si>
  <si>
    <t>217/2018.Öh</t>
  </si>
  <si>
    <t>Sportcsarnok többletforrás biztosítása</t>
  </si>
  <si>
    <t>218/2018.Öh</t>
  </si>
  <si>
    <t>KÖH által visszafizeendő 2017.évi elszámolás</t>
  </si>
  <si>
    <t>219/2018.Öh</t>
  </si>
  <si>
    <t>Roma Nemzetiségi Önk.vissza nem térítendő tám.</t>
  </si>
  <si>
    <t>Előző évi állami támogatás elszámolási különbözete</t>
  </si>
  <si>
    <t>204/2018 Öh.</t>
  </si>
  <si>
    <t>Huy István,Budai u.2. - helyi védelem alatt álló érték fenntartása</t>
  </si>
  <si>
    <t>205/2018 Öh.</t>
  </si>
  <si>
    <t>Ambrus Lászlóné,Szentháromság tér 2. - helyi védelem alatt álló érték fenntartása</t>
  </si>
  <si>
    <t>206/2018 Öh.</t>
  </si>
  <si>
    <t>Zsikó Erzsébet , Flórián u. 5. - helyi védelem alatt álló érték fenntartása</t>
  </si>
  <si>
    <t>Módosított előirányzat 2018. év</t>
  </si>
  <si>
    <t>Városi köztemetőben kolumbárium alapozási ktgei</t>
  </si>
  <si>
    <t>2333/5 hrsz területen vis maior helyreállítási munkák elvégzésére feloldás</t>
  </si>
  <si>
    <t>KEHOP pályázat ter.vásárlás 0432 hrsz</t>
  </si>
  <si>
    <t>KEHOP pályázat közter.kialakítás</t>
  </si>
  <si>
    <t>226/2018.Öh</t>
  </si>
  <si>
    <t>BSE 2018. évi sportfejlesztési támogatás</t>
  </si>
  <si>
    <t>230/2018.Öh</t>
  </si>
  <si>
    <t>Bátaszéki Gondozási Központ szoc.gondozónőinek jutalmazása</t>
  </si>
  <si>
    <t>247/2018.Öh</t>
  </si>
  <si>
    <t>249/2018.Öh.</t>
  </si>
  <si>
    <t>Sportcsarnok ablakcsere többlet forrás</t>
  </si>
  <si>
    <t>202/2018. Öh.</t>
  </si>
  <si>
    <t>ESZGY társulás 2017. évi elszámolási különbezet visszautalása</t>
  </si>
  <si>
    <t>MOB társulás 2017. évi elszámolási különbezet visszautalása</t>
  </si>
  <si>
    <t>267/2018.Öh</t>
  </si>
  <si>
    <t>268/2018.Öh</t>
  </si>
  <si>
    <t>109/2018</t>
  </si>
  <si>
    <t>TOP pályázat (ipari park) ingatlan beszerzése HRSZ 2538/1</t>
  </si>
  <si>
    <t>263/2018.Öh</t>
  </si>
  <si>
    <t>264/2018.Öh</t>
  </si>
  <si>
    <t>2333/5 hrsz területen vis maior  fel.ok feloldása beruh.</t>
  </si>
  <si>
    <t>230/2018 Öh Bátaszéki Gondozási Központ szoc.gondozónőinek jutalmazása</t>
  </si>
  <si>
    <t>Feth Bettina tűzeset okozta kár enyhítésére tám.</t>
  </si>
  <si>
    <t>226/2018 Öh BSE 2018. évi visszatérítendő sportfejlesztési támogatás</t>
  </si>
  <si>
    <t>226/2018 Öh BSE 2018. évi vissza nem térítendő sportfejlesztési támogatás</t>
  </si>
  <si>
    <t>68.</t>
  </si>
  <si>
    <t>69.</t>
  </si>
  <si>
    <t>70.</t>
  </si>
  <si>
    <t>52.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</si>
  <si>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</si>
  <si>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</si>
  <si>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</si>
  <si>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</si>
  <si>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</si>
  <si>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</si>
  <si>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</si>
  <si>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</si>
  <si>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</si>
  <si>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</si>
  <si>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</si>
  <si>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</si>
  <si>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</si>
  <si>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</si>
  <si>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</si>
  <si>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</si>
  <si>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</si>
  <si>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</si>
  <si>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</si>
  <si>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</si>
  <si>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Nyári diákmunka bevétele 41705/16/02412</t>
  </si>
  <si>
    <t>Nyári diákmunka bevétele 41705/16/02505</t>
  </si>
  <si>
    <t>Norvég alap pályázat bevétele</t>
  </si>
  <si>
    <t>Támogatás értékű bev.társulástól</t>
  </si>
  <si>
    <t>II. Géza szobor támogatás</t>
  </si>
  <si>
    <t>Mezőgazdasági külterületi utak karbantartása</t>
  </si>
  <si>
    <t>Egyéb működési célú támogatás (Országgyűlési választás 2018)</t>
  </si>
  <si>
    <t>Helyi önkormányzatok kiegészítő támogatása</t>
  </si>
  <si>
    <t>Önkormányzat</t>
  </si>
  <si>
    <t>346/2018 Számvevőségi épület megvásárlása 647 hrsz</t>
  </si>
  <si>
    <t>TOP-3.2.1. Energetikai korszerűsítés (Ált. isk; Művház;tűzoltók)</t>
  </si>
  <si>
    <t>2018-2019</t>
  </si>
  <si>
    <t>Zsidó temető</t>
  </si>
  <si>
    <t>Tájház interaktívvá tétele</t>
  </si>
  <si>
    <t>KÖH</t>
  </si>
  <si>
    <t>Könyvtár</t>
  </si>
  <si>
    <t>278/2018.Öh</t>
  </si>
  <si>
    <t>Tűzoltók működési támogatása</t>
  </si>
  <si>
    <t>300/2018.Öh</t>
  </si>
  <si>
    <t>Bátaszéki Sport egyesület sportfejlesztési támogatás</t>
  </si>
  <si>
    <t>Rendkívüli szociális támogatás pályázati bevétel</t>
  </si>
  <si>
    <t>Ingatlan értékesítés meghiusulás</t>
  </si>
  <si>
    <t>Városháza (udvar,kézi irattár) - beruházásból tartalékba</t>
  </si>
  <si>
    <t>Szálláshely kialakítása - beruházásból tartalékba</t>
  </si>
  <si>
    <t>Kövesd padkarendezés - beruházásból tartalékba</t>
  </si>
  <si>
    <t>Könyvtár épület felújítás (burkolatok)- felújításból tartalékba</t>
  </si>
  <si>
    <t>Baross utca felújítás - felújításból tartalékba</t>
  </si>
  <si>
    <t>Garay utca (északi temetői bejárattól a Nyéki utcáig) - felújításból tartalékba</t>
  </si>
  <si>
    <t>Nyertes Vis Maior pályázat</t>
  </si>
  <si>
    <t>320/2018.Öh</t>
  </si>
  <si>
    <t>Bát-Kom támogatáscsökkentés</t>
  </si>
  <si>
    <t>346/2018.Öh</t>
  </si>
  <si>
    <t>647 hrsz "Számvevőségi" épület megvásárlása</t>
  </si>
  <si>
    <t>332/2018.Öh</t>
  </si>
  <si>
    <t>Dr.Bozsolik Róbert jutalmazása+járulék</t>
  </si>
  <si>
    <t>333/2018.Öh</t>
  </si>
  <si>
    <t>Dr.Somosi Szabolcs jutalmazása+járulék</t>
  </si>
  <si>
    <t>TOP-3.2.1.Műv.Ház energ.korsz.szakértői fel. Feloldás</t>
  </si>
  <si>
    <t>TOP-3.2.1.Ált.Isk. energ.korsz.szakértői fel. Feloldás</t>
  </si>
  <si>
    <t>VP6-19..21. pályázat1III. Bátaszéki bornapok-önerő bizt. -felold</t>
  </si>
  <si>
    <t>KEHOP "Helyi klímastartégiák kidolgozása" pály.kiadásai - feloldás</t>
  </si>
  <si>
    <t>DDOP szabálytalanság feloldás</t>
  </si>
  <si>
    <t>Kubinyi Ágoston program Tájház tám. Feloldás</t>
  </si>
  <si>
    <t>Jótállási biztosíték MNP</t>
  </si>
  <si>
    <t>191/2018 Közfogl. Ct feloldás</t>
  </si>
  <si>
    <t>Szociális kiadások fedezetére</t>
  </si>
  <si>
    <r>
      <t>Rendszeres gyermekvédelmi kedvezményben részesülők természetbeni támogatása [Gyvt. 20/A.§ (2) bek.]</t>
    </r>
    <r>
      <rPr>
        <sz val="10"/>
        <color indexed="10"/>
        <rFont val="Arial"/>
        <family val="2"/>
        <charset val="238"/>
      </rPr>
      <t xml:space="preserve"> </t>
    </r>
  </si>
  <si>
    <t>TOP-3.2.1. Tanuszoda</t>
  </si>
  <si>
    <t>Módosítások</t>
  </si>
  <si>
    <t xml:space="preserve">DDOP szabálytalanság </t>
  </si>
  <si>
    <t>278/2018 Tűzoltóság támogatása</t>
  </si>
  <si>
    <t>300/2018 Öh BSE 2018. évi visszatérítendő sportfejlesztési támogatás</t>
  </si>
  <si>
    <t>91.</t>
  </si>
  <si>
    <t xml:space="preserve">5.sz. módosítás </t>
  </si>
  <si>
    <t>5. számú módosítás utáni előirányzat</t>
  </si>
  <si>
    <t xml:space="preserve">5. sz. módosítás </t>
  </si>
  <si>
    <t>5.számú módosítás utáni előirányzat</t>
  </si>
  <si>
    <t>Halmozott módosítás 2018.12.31.-ig</t>
  </si>
  <si>
    <t>5. sz. módosítás</t>
  </si>
  <si>
    <t>Használati díj terhére végzett beruházás (szennyvíz)</t>
  </si>
  <si>
    <t>Vis maior helyreállítás 2333/5 átcsoportosítás</t>
  </si>
  <si>
    <t>Használati díj terhére végzett felújítás (szennyvíz)</t>
  </si>
  <si>
    <t>Használati díj terhére végzett felújítás (víz)</t>
  </si>
  <si>
    <t>5.számú módosítás utáni előirányza</t>
  </si>
  <si>
    <t>Rendkívüli szociális támogatás</t>
  </si>
  <si>
    <t>Vis Maior támogatás 2333/5</t>
  </si>
  <si>
    <t>Közfogira átvett tám.csökk. Önerő tartalékba</t>
  </si>
  <si>
    <t>Támogatás visszavét MOB</t>
  </si>
  <si>
    <t>Támogatás visszavét ESZGY</t>
  </si>
  <si>
    <t>Könyvtár finanszírozás visszavét</t>
  </si>
  <si>
    <t>KÖH finanszírozás visszavét</t>
  </si>
  <si>
    <t>Kulturális illetménypótlék</t>
  </si>
  <si>
    <t>Fogorvosi ellátás II. félév</t>
  </si>
  <si>
    <t>TOP-1.1.1 Ipari park</t>
  </si>
  <si>
    <t>TOP-1.1.3 Agrárlogisztika</t>
  </si>
  <si>
    <t>TOP-3.2.1 Gimi energetika</t>
  </si>
  <si>
    <t>TOP-3.1.1 Kerékpárút</t>
  </si>
  <si>
    <t>Baross utca felújítás tartalékba</t>
  </si>
  <si>
    <t>176/2018 Malomszögi tervezési munkák tartalékba</t>
  </si>
  <si>
    <t>647 hrsz "Számvevőségi" épület megvásárlása tartalékba</t>
  </si>
  <si>
    <t>Zsidó temető tartalékba</t>
  </si>
  <si>
    <t>TOP-3.2.1.Műv.Ház energ.korsz.szakértői fel.</t>
  </si>
  <si>
    <t>TOP-3.2.1.Ált.Isk. energ.korsz.szakértői fel.</t>
  </si>
  <si>
    <t>Téli rezsicsökkentés - pályázat</t>
  </si>
  <si>
    <t>97/2018 Ép.energetika felm. terv/Renergy végszámla</t>
  </si>
  <si>
    <t>92/2018 Árok kaszálás-Duna-Siómenti Vizitárs.</t>
  </si>
  <si>
    <t>361/2017 KEHOP pály. Szakértői fel.ok</t>
  </si>
  <si>
    <t>Májusi felmérés-MOB/októberi felmérés</t>
  </si>
  <si>
    <t>KÖH temetésre háztartásnak</t>
  </si>
  <si>
    <t>92.</t>
  </si>
  <si>
    <t>93.</t>
  </si>
  <si>
    <t>módosítások</t>
  </si>
  <si>
    <t>Zsidó temető pályázat bevétele</t>
  </si>
  <si>
    <t>2.1. melléklet  a 3/2018. (II.28.) önkormányzati rendelethez</t>
  </si>
  <si>
    <t>2.2. melléklet  a 3/2018. (II. 28.) önkormányzati rendelethez</t>
  </si>
  <si>
    <t>5.1. melléklet  a 3/ 2018. (II. 28.)  önkormányzati rendelethez</t>
  </si>
  <si>
    <t>5.2. melléklet   a 3/ 2018. (II. 28.)  önkormányzati rendelethez</t>
  </si>
  <si>
    <t>5.3. melléklet   a 3/ 2018. (II. 28.)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</si>
</sst>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0.0%"/>
  </numFmts>
  <fonts count="9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2"/>
      <color rgb="FF000000"/>
      <name val="Times New Roman CE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theme="1"/>
      <name val="Times New Roman CE"/>
      <family val="1"/>
      <charset val="238"/>
    </font>
    <font>
      <sz val="11"/>
      <color theme="1"/>
      <name val="Times New Roman CE"/>
      <family val="1"/>
      <charset val="238"/>
    </font>
    <font>
      <sz val="11"/>
      <color rgb="FF00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6" tint="0.79998168889431442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66" fillId="0" borderId="0"/>
    <xf numFmtId="0" fontId="61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89" fillId="0" borderId="0" applyNumberFormat="0" applyBorder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997">
    <xf numFmtId="0" fontId="0" fillId="0" borderId="0" xfId="0"/>
    <xf numFmtId="0" fontId="19" fillId="0" borderId="0" xfId="4" applyFont="1"/>
    <xf numFmtId="164" fontId="7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/>
    </xf>
    <xf numFmtId="0" fontId="25" fillId="0" borderId="1" xfId="4" applyFont="1" applyBorder="1" applyAlignment="1">
      <alignment horizontal="left" vertical="center" wrapText="1" indent="1"/>
    </xf>
    <xf numFmtId="0" fontId="25" fillId="0" borderId="2" xfId="4" applyFont="1" applyBorder="1" applyAlignment="1">
      <alignment horizontal="left" vertical="center" wrapText="1" indent="1"/>
    </xf>
    <xf numFmtId="0" fontId="25" fillId="0" borderId="3" xfId="4" applyFont="1" applyBorder="1" applyAlignment="1">
      <alignment horizontal="left" vertical="center" wrapText="1" indent="1"/>
    </xf>
    <xf numFmtId="0" fontId="25" fillId="0" borderId="4" xfId="4" applyFont="1" applyBorder="1" applyAlignment="1">
      <alignment horizontal="left" vertical="center" wrapText="1" indent="1"/>
    </xf>
    <xf numFmtId="0" fontId="25" fillId="0" borderId="5" xfId="4" applyFont="1" applyBorder="1" applyAlignment="1">
      <alignment horizontal="left" vertical="center" wrapText="1" indent="1"/>
    </xf>
    <xf numFmtId="0" fontId="25" fillId="0" borderId="6" xfId="4" applyFont="1" applyBorder="1" applyAlignment="1">
      <alignment horizontal="left" vertical="center" wrapText="1" indent="1"/>
    </xf>
    <xf numFmtId="49" fontId="25" fillId="0" borderId="7" xfId="4" applyNumberFormat="1" applyFont="1" applyBorder="1" applyAlignment="1">
      <alignment horizontal="left" vertical="center" wrapText="1" indent="1"/>
    </xf>
    <xf numFmtId="49" fontId="25" fillId="0" borderId="8" xfId="4" applyNumberFormat="1" applyFont="1" applyBorder="1" applyAlignment="1">
      <alignment horizontal="left" vertical="center" wrapText="1" indent="1"/>
    </xf>
    <xf numFmtId="49" fontId="25" fillId="0" borderId="9" xfId="4" applyNumberFormat="1" applyFont="1" applyBorder="1" applyAlignment="1">
      <alignment horizontal="left" vertical="center" wrapText="1" indent="1"/>
    </xf>
    <xf numFmtId="49" fontId="25" fillId="0" borderId="10" xfId="4" applyNumberFormat="1" applyFont="1" applyBorder="1" applyAlignment="1">
      <alignment horizontal="left" vertical="center" wrapText="1" indent="1"/>
    </xf>
    <xf numFmtId="49" fontId="25" fillId="0" borderId="11" xfId="4" applyNumberFormat="1" applyFont="1" applyBorder="1" applyAlignment="1">
      <alignment horizontal="left" vertical="center" wrapText="1" indent="1"/>
    </xf>
    <xf numFmtId="49" fontId="25" fillId="0" borderId="12" xfId="4" applyNumberFormat="1" applyFont="1" applyBorder="1" applyAlignment="1">
      <alignment horizontal="left" vertical="center" wrapText="1" indent="1"/>
    </xf>
    <xf numFmtId="0" fontId="25" fillId="0" borderId="0" xfId="4" applyFont="1" applyAlignment="1">
      <alignment horizontal="left" vertical="center" wrapText="1" indent="1"/>
    </xf>
    <xf numFmtId="0" fontId="23" fillId="0" borderId="13" xfId="4" applyFont="1" applyBorder="1" applyAlignment="1">
      <alignment horizontal="left" vertical="center" wrapText="1" indent="1"/>
    </xf>
    <xf numFmtId="0" fontId="23" fillId="0" borderId="14" xfId="4" applyFont="1" applyBorder="1" applyAlignment="1">
      <alignment horizontal="left" vertical="center" wrapText="1" indent="1"/>
    </xf>
    <xf numFmtId="0" fontId="23" fillId="0" borderId="15" xfId="4" applyFont="1" applyBorder="1" applyAlignment="1">
      <alignment horizontal="left" vertical="center" wrapText="1" indent="1"/>
    </xf>
    <xf numFmtId="0" fontId="12" fillId="0" borderId="13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23" fillId="0" borderId="14" xfId="4" applyFont="1" applyBorder="1" applyAlignment="1">
      <alignment vertical="center" wrapText="1"/>
    </xf>
    <xf numFmtId="0" fontId="23" fillId="0" borderId="16" xfId="4" applyFont="1" applyBorder="1" applyAlignment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3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2" fillId="0" borderId="14" xfId="5" applyFont="1" applyBorder="1" applyAlignment="1">
      <alignment horizontal="left" vertical="center" indent="1"/>
    </xf>
    <xf numFmtId="0" fontId="16" fillId="0" borderId="0" xfId="4"/>
    <xf numFmtId="0" fontId="25" fillId="0" borderId="0" xfId="4" applyFon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center" vertical="center" wrapText="1"/>
    </xf>
    <xf numFmtId="164" fontId="25" fillId="0" borderId="8" xfId="0" applyNumberFormat="1" applyFont="1" applyBorder="1" applyAlignment="1" applyProtection="1">
      <alignment horizontal="left" vertical="center" wrapText="1" indent="1"/>
      <protection locked="0"/>
    </xf>
    <xf numFmtId="164" fontId="31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horizontal="right" wrapText="1"/>
    </xf>
    <xf numFmtId="164" fontId="23" fillId="0" borderId="18" xfId="0" applyNumberFormat="1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Alignment="1">
      <alignment vertical="center" wrapText="1"/>
    </xf>
    <xf numFmtId="164" fontId="22" fillId="0" borderId="8" xfId="0" applyNumberFormat="1" applyFont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Border="1" applyAlignment="1" applyProtection="1">
      <alignment vertical="center" wrapText="1"/>
      <protection locked="0"/>
    </xf>
    <xf numFmtId="164" fontId="22" fillId="0" borderId="20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25" fillId="0" borderId="23" xfId="0" applyNumberFormat="1" applyFont="1" applyBorder="1" applyAlignment="1" applyProtection="1">
      <alignment horizontal="left" vertical="center" wrapText="1" indent="1"/>
      <protection locked="0"/>
    </xf>
    <xf numFmtId="164" fontId="25" fillId="0" borderId="24" xfId="0" applyNumberFormat="1" applyFont="1" applyBorder="1" applyAlignment="1" applyProtection="1">
      <alignment horizontal="left" vertical="center" wrapText="1" indent="1"/>
      <protection locked="0"/>
    </xf>
    <xf numFmtId="164" fontId="25" fillId="0" borderId="25" xfId="0" applyNumberFormat="1" applyFont="1" applyBorder="1" applyAlignment="1" applyProtection="1">
      <alignment horizontal="left" vertical="center" wrapText="1" indent="1"/>
      <protection locked="0"/>
    </xf>
    <xf numFmtId="164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33" fillId="0" borderId="26" xfId="0" applyNumberFormat="1" applyFont="1" applyBorder="1" applyAlignment="1" applyProtection="1">
      <alignment horizontal="right" vertical="center" wrapText="1" indent="1"/>
      <protection locked="0"/>
    </xf>
    <xf numFmtId="0" fontId="33" fillId="0" borderId="8" xfId="0" applyFont="1" applyBorder="1" applyAlignment="1">
      <alignment horizontal="center" vertical="center" wrapText="1"/>
    </xf>
    <xf numFmtId="164" fontId="3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Border="1" applyAlignment="1" applyProtection="1">
      <alignment horizontal="right" vertical="center" wrapText="1" indent="1"/>
      <protection locked="0"/>
    </xf>
    <xf numFmtId="0" fontId="33" fillId="0" borderId="2" xfId="0" applyFont="1" applyBorder="1" applyAlignment="1" applyProtection="1">
      <alignment vertical="center" wrapText="1"/>
      <protection locked="0"/>
    </xf>
    <xf numFmtId="0" fontId="33" fillId="0" borderId="27" xfId="0" applyFont="1" applyBorder="1" applyAlignment="1" applyProtection="1">
      <alignment vertical="center" wrapText="1"/>
      <protection locked="0"/>
    </xf>
    <xf numFmtId="164" fontId="33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33" fillId="0" borderId="28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/>
    <xf numFmtId="3" fontId="33" fillId="0" borderId="4" xfId="0" applyNumberFormat="1" applyFont="1" applyBorder="1" applyAlignment="1" applyProtection="1">
      <alignment vertical="center"/>
      <protection locked="0"/>
    </xf>
    <xf numFmtId="3" fontId="37" fillId="0" borderId="2" xfId="0" applyNumberFormat="1" applyFont="1" applyBorder="1" applyAlignment="1" applyProtection="1">
      <alignment vertical="center"/>
      <protection locked="0"/>
    </xf>
    <xf numFmtId="3" fontId="33" fillId="0" borderId="2" xfId="0" applyNumberFormat="1" applyFont="1" applyBorder="1" applyAlignment="1" applyProtection="1">
      <alignment vertical="center"/>
      <protection locked="0"/>
    </xf>
    <xf numFmtId="49" fontId="33" fillId="0" borderId="10" xfId="0" applyNumberFormat="1" applyFont="1" applyBorder="1" applyAlignment="1" applyProtection="1">
      <alignment vertical="center"/>
      <protection locked="0"/>
    </xf>
    <xf numFmtId="3" fontId="33" fillId="0" borderId="6" xfId="0" applyNumberFormat="1" applyFont="1" applyBorder="1" applyAlignment="1" applyProtection="1">
      <alignment vertical="center"/>
      <protection locked="0"/>
    </xf>
    <xf numFmtId="49" fontId="33" fillId="0" borderId="8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4" fillId="0" borderId="15" xfId="5" applyFont="1" applyBorder="1" applyAlignment="1">
      <alignment horizontal="center" vertical="center" wrapText="1"/>
    </xf>
    <xf numFmtId="0" fontId="34" fillId="0" borderId="16" xfId="5" applyFont="1" applyBorder="1" applyAlignment="1">
      <alignment horizontal="center" vertical="center"/>
    </xf>
    <xf numFmtId="0" fontId="34" fillId="0" borderId="29" xfId="5" applyFont="1" applyBorder="1" applyAlignment="1">
      <alignment horizontal="center" vertical="center"/>
    </xf>
    <xf numFmtId="0" fontId="16" fillId="0" borderId="0" xfId="5"/>
    <xf numFmtId="0" fontId="25" fillId="0" borderId="13" xfId="5" applyFont="1" applyBorder="1" applyAlignment="1">
      <alignment horizontal="left" vertical="center" indent="1"/>
    </xf>
    <xf numFmtId="0" fontId="16" fillId="0" borderId="0" xfId="5" applyAlignment="1">
      <alignment vertical="center"/>
    </xf>
    <xf numFmtId="0" fontId="25" fillId="0" borderId="7" xfId="5" applyFont="1" applyBorder="1" applyAlignment="1">
      <alignment horizontal="left" vertical="center" indent="1"/>
    </xf>
    <xf numFmtId="164" fontId="25" fillId="0" borderId="30" xfId="5" applyNumberFormat="1" applyFont="1" applyBorder="1" applyAlignment="1">
      <alignment vertical="center"/>
    </xf>
    <xf numFmtId="0" fontId="25" fillId="0" borderId="8" xfId="5" applyFont="1" applyBorder="1" applyAlignment="1">
      <alignment horizontal="left" vertical="center" indent="1"/>
    </xf>
    <xf numFmtId="164" fontId="25" fillId="0" borderId="20" xfId="5" applyNumberFormat="1" applyFont="1" applyBorder="1" applyAlignment="1">
      <alignment vertical="center"/>
    </xf>
    <xf numFmtId="0" fontId="16" fillId="0" borderId="0" xfId="5" applyAlignment="1" applyProtection="1">
      <alignment vertical="center"/>
      <protection locked="0"/>
    </xf>
    <xf numFmtId="164" fontId="25" fillId="0" borderId="26" xfId="5" applyNumberFormat="1" applyFont="1" applyBorder="1" applyAlignment="1">
      <alignment vertical="center"/>
    </xf>
    <xf numFmtId="164" fontId="23" fillId="0" borderId="17" xfId="5" applyNumberFormat="1" applyFont="1" applyBorder="1" applyAlignment="1">
      <alignment vertical="center"/>
    </xf>
    <xf numFmtId="0" fontId="25" fillId="0" borderId="9" xfId="5" applyFont="1" applyBorder="1" applyAlignment="1">
      <alignment horizontal="left" vertical="center" indent="1"/>
    </xf>
    <xf numFmtId="0" fontId="23" fillId="0" borderId="13" xfId="5" applyFont="1" applyBorder="1" applyAlignment="1">
      <alignment horizontal="left" vertical="center" indent="1"/>
    </xf>
    <xf numFmtId="164" fontId="23" fillId="0" borderId="17" xfId="5" applyNumberFormat="1" applyFont="1" applyBorder="1"/>
    <xf numFmtId="0" fontId="16" fillId="0" borderId="0" xfId="5" applyProtection="1">
      <protection locked="0"/>
    </xf>
    <xf numFmtId="0" fontId="19" fillId="0" borderId="0" xfId="5" applyFont="1"/>
    <xf numFmtId="0" fontId="39" fillId="0" borderId="0" xfId="5" applyFont="1" applyProtection="1">
      <protection locked="0"/>
    </xf>
    <xf numFmtId="0" fontId="27" fillId="0" borderId="0" xfId="5" applyFont="1" applyProtection="1">
      <protection locked="0"/>
    </xf>
    <xf numFmtId="0" fontId="30" fillId="0" borderId="32" xfId="0" applyFont="1" applyBorder="1" applyAlignment="1" applyProtection="1">
      <alignment horizontal="left" vertical="center" wrapText="1"/>
      <protection locked="0"/>
    </xf>
    <xf numFmtId="164" fontId="25" fillId="0" borderId="9" xfId="0" applyNumberFormat="1" applyFont="1" applyBorder="1" applyAlignment="1" applyProtection="1">
      <alignment horizontal="left" vertical="center" wrapText="1" indent="1"/>
      <protection locked="0"/>
    </xf>
    <xf numFmtId="0" fontId="33" fillId="0" borderId="3" xfId="0" applyFont="1" applyBorder="1" applyAlignment="1" applyProtection="1">
      <alignment vertical="center" wrapText="1"/>
      <protection locked="0"/>
    </xf>
    <xf numFmtId="0" fontId="32" fillId="0" borderId="14" xfId="4" applyFont="1" applyBorder="1" applyAlignment="1">
      <alignment horizontal="left" vertical="center" wrapText="1" indent="1"/>
    </xf>
    <xf numFmtId="164" fontId="32" fillId="0" borderId="13" xfId="0" applyNumberFormat="1" applyFont="1" applyBorder="1" applyAlignment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0" fontId="32" fillId="0" borderId="14" xfId="4" applyFont="1" applyBorder="1" applyAlignment="1">
      <alignment horizontal="left" vertical="center" wrapText="1"/>
    </xf>
    <xf numFmtId="164" fontId="33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33" fillId="0" borderId="5" xfId="0" applyNumberFormat="1" applyFont="1" applyBorder="1" applyAlignment="1" applyProtection="1">
      <alignment horizontal="right" vertical="center" wrapText="1" indent="1"/>
      <protection locked="0"/>
    </xf>
    <xf numFmtId="0" fontId="33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3" fontId="42" fillId="0" borderId="0" xfId="0" applyNumberFormat="1" applyFont="1" applyAlignment="1">
      <alignment horizontal="right" indent="1"/>
    </xf>
    <xf numFmtId="3" fontId="34" fillId="0" borderId="0" xfId="0" applyNumberFormat="1" applyFont="1" applyAlignment="1">
      <alignment horizontal="right" indent="1"/>
    </xf>
    <xf numFmtId="0" fontId="10" fillId="0" borderId="34" xfId="0" applyFont="1" applyBorder="1" applyAlignment="1">
      <alignment horizontal="right"/>
    </xf>
    <xf numFmtId="164" fontId="40" fillId="0" borderId="34" xfId="4" applyNumberFormat="1" applyFont="1" applyBorder="1" applyAlignment="1">
      <alignment horizontal="left" vertical="center"/>
    </xf>
    <xf numFmtId="0" fontId="25" fillId="0" borderId="2" xfId="4" applyFont="1" applyBorder="1" applyAlignment="1">
      <alignment horizontal="left" indent="6"/>
    </xf>
    <xf numFmtId="0" fontId="25" fillId="0" borderId="2" xfId="4" applyFont="1" applyBorder="1" applyAlignment="1">
      <alignment horizontal="left" vertical="center" wrapText="1" indent="6"/>
    </xf>
    <xf numFmtId="0" fontId="25" fillId="0" borderId="6" xfId="4" applyFont="1" applyBorder="1" applyAlignment="1">
      <alignment horizontal="left" vertical="center" wrapText="1" indent="6"/>
    </xf>
    <xf numFmtId="0" fontId="25" fillId="0" borderId="27" xfId="4" applyFont="1" applyBorder="1" applyAlignment="1">
      <alignment horizontal="left" vertical="center" wrapText="1" indent="6"/>
    </xf>
    <xf numFmtId="0" fontId="46" fillId="0" borderId="0" xfId="0" applyFont="1"/>
    <xf numFmtId="0" fontId="47" fillId="0" borderId="0" xfId="0" applyFont="1"/>
    <xf numFmtId="0" fontId="6" fillId="0" borderId="0" xfId="4" applyFont="1"/>
    <xf numFmtId="164" fontId="9" fillId="0" borderId="0" xfId="4" applyNumberFormat="1" applyFont="1" applyAlignment="1">
      <alignment horizontal="centerContinuous" vertical="center"/>
    </xf>
    <xf numFmtId="0" fontId="19" fillId="0" borderId="8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15" fillId="0" borderId="0" xfId="0" applyFont="1"/>
    <xf numFmtId="0" fontId="19" fillId="0" borderId="10" xfId="4" applyFont="1" applyBorder="1" applyAlignment="1">
      <alignment horizontal="center" vertical="center"/>
    </xf>
    <xf numFmtId="0" fontId="35" fillId="0" borderId="14" xfId="4" applyFont="1" applyBorder="1"/>
    <xf numFmtId="0" fontId="26" fillId="0" borderId="0" xfId="0" applyFont="1" applyAlignment="1">
      <alignment horizontal="right"/>
    </xf>
    <xf numFmtId="0" fontId="12" fillId="0" borderId="35" xfId="4" applyFont="1" applyBorder="1" applyAlignment="1">
      <alignment horizontal="center" vertical="center" wrapText="1"/>
    </xf>
    <xf numFmtId="0" fontId="44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/>
    <xf numFmtId="164" fontId="33" fillId="0" borderId="3" xfId="0" applyNumberFormat="1" applyFont="1" applyBorder="1" applyAlignment="1" applyProtection="1">
      <alignment vertical="center"/>
      <protection locked="0"/>
    </xf>
    <xf numFmtId="164" fontId="33" fillId="0" borderId="2" xfId="0" applyNumberFormat="1" applyFont="1" applyBorder="1" applyAlignment="1" applyProtection="1">
      <alignment vertical="center"/>
      <protection locked="0"/>
    </xf>
    <xf numFmtId="164" fontId="33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0" fillId="0" borderId="0" xfId="0" applyFont="1" applyAlignment="1">
      <alignment horizontal="center"/>
    </xf>
    <xf numFmtId="0" fontId="19" fillId="0" borderId="3" xfId="4" applyFont="1" applyBorder="1" applyProtection="1">
      <protection locked="0"/>
    </xf>
    <xf numFmtId="0" fontId="19" fillId="0" borderId="2" xfId="4" applyFont="1" applyBorder="1" applyProtection="1">
      <protection locked="0"/>
    </xf>
    <xf numFmtId="0" fontId="19" fillId="0" borderId="6" xfId="4" applyFont="1" applyBorder="1" applyProtection="1">
      <protection locked="0"/>
    </xf>
    <xf numFmtId="0" fontId="32" fillId="0" borderId="11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36" xfId="4" applyFont="1" applyBorder="1" applyAlignment="1">
      <alignment horizontal="center" vertical="center" wrapText="1"/>
    </xf>
    <xf numFmtId="0" fontId="33" fillId="0" borderId="13" xfId="4" applyFont="1" applyBorder="1" applyAlignment="1">
      <alignment horizontal="center" vertical="center"/>
    </xf>
    <xf numFmtId="0" fontId="33" fillId="0" borderId="11" xfId="4" applyFont="1" applyBorder="1" applyAlignment="1">
      <alignment horizontal="center" vertical="center"/>
    </xf>
    <xf numFmtId="0" fontId="33" fillId="0" borderId="8" xfId="4" applyFont="1" applyBorder="1" applyAlignment="1">
      <alignment horizontal="center" vertical="center"/>
    </xf>
    <xf numFmtId="0" fontId="33" fillId="0" borderId="10" xfId="4" applyFont="1" applyBorder="1" applyAlignment="1">
      <alignment horizontal="center" vertical="center"/>
    </xf>
    <xf numFmtId="165" fontId="32" fillId="0" borderId="17" xfId="1" applyNumberFormat="1" applyFont="1" applyBorder="1"/>
    <xf numFmtId="165" fontId="33" fillId="0" borderId="36" xfId="1" applyNumberFormat="1" applyFont="1" applyBorder="1" applyProtection="1">
      <protection locked="0"/>
    </xf>
    <xf numFmtId="165" fontId="33" fillId="0" borderId="20" xfId="1" applyNumberFormat="1" applyFont="1" applyBorder="1" applyProtection="1">
      <protection locked="0"/>
    </xf>
    <xf numFmtId="165" fontId="33" fillId="0" borderId="21" xfId="1" applyNumberFormat="1" applyFont="1" applyBorder="1" applyProtection="1">
      <protection locked="0"/>
    </xf>
    <xf numFmtId="0" fontId="33" fillId="0" borderId="4" xfId="4" applyFont="1" applyBorder="1" applyProtection="1">
      <protection locked="0"/>
    </xf>
    <xf numFmtId="0" fontId="33" fillId="0" borderId="2" xfId="4" applyFont="1" applyBorder="1" applyProtection="1">
      <protection locked="0"/>
    </xf>
    <xf numFmtId="0" fontId="33" fillId="0" borderId="6" xfId="4" applyFont="1" applyBorder="1" applyProtection="1">
      <protection locked="0"/>
    </xf>
    <xf numFmtId="0" fontId="38" fillId="0" borderId="1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left" vertical="center" wrapText="1" indent="1"/>
    </xf>
    <xf numFmtId="0" fontId="30" fillId="0" borderId="5" xfId="0" applyFont="1" applyBorder="1" applyAlignment="1">
      <alignment horizontal="left" vertical="center" wrapText="1" indent="1"/>
    </xf>
    <xf numFmtId="0" fontId="30" fillId="0" borderId="5" xfId="0" applyFont="1" applyBorder="1" applyAlignment="1">
      <alignment horizontal="left" vertical="center" wrapText="1" indent="8"/>
    </xf>
    <xf numFmtId="0" fontId="33" fillId="0" borderId="3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164" fontId="32" fillId="0" borderId="19" xfId="0" applyNumberFormat="1" applyFont="1" applyBorder="1" applyAlignment="1">
      <alignment vertical="center" wrapText="1"/>
    </xf>
    <xf numFmtId="164" fontId="32" fillId="0" borderId="37" xfId="0" applyNumberFormat="1" applyFont="1" applyBorder="1" applyAlignment="1">
      <alignment vertical="center" wrapText="1"/>
    </xf>
    <xf numFmtId="0" fontId="34" fillId="0" borderId="15" xfId="0" applyFont="1" applyBorder="1" applyAlignment="1">
      <alignment vertical="center"/>
    </xf>
    <xf numFmtId="0" fontId="34" fillId="0" borderId="1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49" fontId="33" fillId="0" borderId="11" xfId="0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49" fontId="37" fillId="0" borderId="8" xfId="0" quotePrefix="1" applyNumberFormat="1" applyFont="1" applyBorder="1" applyAlignment="1">
      <alignment horizontal="left" vertical="center" indent="1"/>
    </xf>
    <xf numFmtId="3" fontId="37" fillId="0" borderId="20" xfId="0" applyNumberFormat="1" applyFont="1" applyBorder="1" applyAlignment="1">
      <alignment vertical="center"/>
    </xf>
    <xf numFmtId="49" fontId="33" fillId="0" borderId="8" xfId="0" applyNumberFormat="1" applyFont="1" applyBorder="1" applyAlignment="1">
      <alignment vertical="center"/>
    </xf>
    <xf numFmtId="3" fontId="33" fillId="0" borderId="20" xfId="0" applyNumberFormat="1" applyFont="1" applyBorder="1" applyAlignment="1">
      <alignment vertical="center"/>
    </xf>
    <xf numFmtId="49" fontId="34" fillId="0" borderId="13" xfId="0" applyNumberFormat="1" applyFont="1" applyBorder="1" applyAlignment="1">
      <alignment vertical="center"/>
    </xf>
    <xf numFmtId="3" fontId="33" fillId="0" borderId="14" xfId="0" applyNumberFormat="1" applyFont="1" applyBorder="1" applyAlignment="1">
      <alignment vertical="center"/>
    </xf>
    <xf numFmtId="3" fontId="33" fillId="0" borderId="17" xfId="0" applyNumberFormat="1" applyFont="1" applyBorder="1" applyAlignment="1">
      <alignment vertical="center"/>
    </xf>
    <xf numFmtId="49" fontId="33" fillId="0" borderId="8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/>
    </xf>
    <xf numFmtId="0" fontId="8" fillId="0" borderId="41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/>
    </xf>
    <xf numFmtId="164" fontId="32" fillId="0" borderId="26" xfId="0" applyNumberFormat="1" applyFont="1" applyBorder="1" applyAlignment="1">
      <alignment vertical="center"/>
    </xf>
    <xf numFmtId="0" fontId="33" fillId="0" borderId="8" xfId="0" applyFont="1" applyBorder="1" applyAlignment="1">
      <alignment horizontal="center" vertical="center"/>
    </xf>
    <xf numFmtId="164" fontId="32" fillId="0" borderId="20" xfId="0" applyNumberFormat="1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6" xfId="0" applyFont="1" applyBorder="1" applyAlignment="1">
      <alignment vertical="center" wrapText="1"/>
    </xf>
    <xf numFmtId="164" fontId="32" fillId="0" borderId="21" xfId="0" applyNumberFormat="1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vertical="center" wrapText="1"/>
    </xf>
    <xf numFmtId="164" fontId="32" fillId="0" borderId="14" xfId="0" applyNumberFormat="1" applyFont="1" applyBorder="1" applyAlignment="1">
      <alignment vertical="center"/>
    </xf>
    <xf numFmtId="164" fontId="32" fillId="0" borderId="17" xfId="0" applyNumberFormat="1" applyFont="1" applyBorder="1" applyAlignment="1">
      <alignment vertical="center"/>
    </xf>
    <xf numFmtId="0" fontId="0" fillId="0" borderId="44" xfId="0" applyBorder="1"/>
    <xf numFmtId="0" fontId="10" fillId="0" borderId="44" xfId="0" applyFont="1" applyBorder="1" applyAlignment="1">
      <alignment horizontal="center"/>
    </xf>
    <xf numFmtId="0" fontId="45" fillId="0" borderId="0" xfId="0" applyFont="1" applyProtection="1">
      <protection locked="0"/>
    </xf>
    <xf numFmtId="0" fontId="39" fillId="0" borderId="0" xfId="0" applyFont="1" applyProtection="1">
      <protection locked="0"/>
    </xf>
    <xf numFmtId="164" fontId="23" fillId="0" borderId="35" xfId="4" applyNumberFormat="1" applyFont="1" applyBorder="1" applyAlignment="1">
      <alignment horizontal="right" vertical="center" wrapText="1" indent="1"/>
    </xf>
    <xf numFmtId="164" fontId="25" fillId="0" borderId="45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46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40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45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40" xfId="4" applyNumberFormat="1" applyFont="1" applyBorder="1" applyAlignment="1" applyProtection="1">
      <alignment horizontal="right" vertical="center" wrapText="1" indent="1"/>
      <protection locked="0"/>
    </xf>
    <xf numFmtId="164" fontId="12" fillId="0" borderId="47" xfId="0" applyNumberFormat="1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 wrapText="1"/>
    </xf>
    <xf numFmtId="164" fontId="23" fillId="0" borderId="42" xfId="0" applyNumberFormat="1" applyFont="1" applyBorder="1" applyAlignment="1">
      <alignment horizontal="center" vertical="center" wrapText="1"/>
    </xf>
    <xf numFmtId="164" fontId="23" fillId="0" borderId="22" xfId="0" applyNumberFormat="1" applyFont="1" applyBorder="1" applyAlignment="1">
      <alignment horizontal="center" vertical="center" wrapText="1"/>
    </xf>
    <xf numFmtId="164" fontId="23" fillId="0" borderId="48" xfId="0" applyNumberFormat="1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center" vertical="center" wrapText="1"/>
    </xf>
    <xf numFmtId="164" fontId="23" fillId="0" borderId="49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3" fillId="0" borderId="22" xfId="0" applyNumberFormat="1" applyFont="1" applyBorder="1" applyAlignment="1">
      <alignment horizontal="left" vertical="center" wrapText="1" indent="1"/>
    </xf>
    <xf numFmtId="164" fontId="32" fillId="0" borderId="22" xfId="0" applyNumberFormat="1" applyFont="1" applyBorder="1" applyAlignment="1">
      <alignment horizontal="left" vertical="center" wrapText="1" indent="1"/>
    </xf>
    <xf numFmtId="0" fontId="25" fillId="0" borderId="2" xfId="5" applyFont="1" applyBorder="1" applyAlignment="1">
      <alignment horizontal="left" vertical="center" indent="1"/>
    </xf>
    <xf numFmtId="0" fontId="25" fillId="0" borderId="3" xfId="5" applyFont="1" applyBorder="1" applyAlignment="1">
      <alignment horizontal="left" vertical="center" wrapText="1" indent="1"/>
    </xf>
    <xf numFmtId="0" fontId="25" fillId="0" borderId="2" xfId="5" applyFont="1" applyBorder="1" applyAlignment="1">
      <alignment horizontal="left" vertical="center" wrapText="1" indent="1"/>
    </xf>
    <xf numFmtId="0" fontId="25" fillId="0" borderId="3" xfId="5" applyFont="1" applyBorder="1" applyAlignment="1">
      <alignment horizontal="left" vertical="center" indent="1"/>
    </xf>
    <xf numFmtId="0" fontId="12" fillId="0" borderId="14" xfId="5" applyFont="1" applyBorder="1" applyAlignment="1">
      <alignment horizontal="left" indent="1"/>
    </xf>
    <xf numFmtId="164" fontId="33" fillId="0" borderId="46" xfId="4" applyNumberFormat="1" applyFont="1" applyBorder="1" applyAlignment="1" applyProtection="1">
      <alignment horizontal="right" vertical="center" wrapText="1" indent="1"/>
      <protection locked="0"/>
    </xf>
    <xf numFmtId="0" fontId="29" fillId="0" borderId="15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 indent="1"/>
    </xf>
    <xf numFmtId="0" fontId="30" fillId="0" borderId="2" xfId="0" applyFont="1" applyBorder="1" applyAlignment="1">
      <alignment horizontal="left" vertical="center" wrapText="1" indent="1"/>
    </xf>
    <xf numFmtId="0" fontId="30" fillId="0" borderId="6" xfId="0" applyFont="1" applyBorder="1" applyAlignment="1">
      <alignment horizontal="left" vertical="center" wrapText="1" indent="1"/>
    </xf>
    <xf numFmtId="0" fontId="31" fillId="0" borderId="18" xfId="0" applyFont="1" applyBorder="1" applyAlignment="1">
      <alignment horizontal="left" vertical="center" wrapText="1" indent="1"/>
    </xf>
    <xf numFmtId="164" fontId="23" fillId="0" borderId="29" xfId="4" applyNumberFormat="1" applyFont="1" applyBorder="1" applyAlignment="1">
      <alignment horizontal="right" vertical="center" wrapText="1" indent="1"/>
    </xf>
    <xf numFmtId="164" fontId="23" fillId="0" borderId="17" xfId="4" applyNumberFormat="1" applyFont="1" applyBorder="1" applyAlignment="1">
      <alignment horizontal="right" vertical="center" wrapText="1" indent="1"/>
    </xf>
    <xf numFmtId="164" fontId="25" fillId="0" borderId="36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20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17" xfId="4" applyNumberFormat="1" applyFont="1" applyBorder="1" applyAlignment="1">
      <alignment horizontal="right" vertical="center" wrapText="1" indent="1"/>
    </xf>
    <xf numFmtId="164" fontId="25" fillId="0" borderId="28" xfId="4" applyNumberFormat="1" applyFont="1" applyBorder="1" applyAlignment="1" applyProtection="1">
      <alignment horizontal="right" vertical="center" wrapText="1" indent="1"/>
      <protection locked="0"/>
    </xf>
    <xf numFmtId="164" fontId="31" fillId="0" borderId="17" xfId="0" applyNumberFormat="1" applyFont="1" applyBorder="1" applyAlignment="1">
      <alignment horizontal="right" vertical="center" wrapText="1" indent="1"/>
    </xf>
    <xf numFmtId="0" fontId="10" fillId="0" borderId="34" xfId="0" applyFont="1" applyBorder="1" applyAlignment="1">
      <alignment horizontal="right" vertical="center"/>
    </xf>
    <xf numFmtId="164" fontId="2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4" xfId="0" applyNumberFormat="1" applyFont="1" applyBorder="1" applyAlignment="1">
      <alignment horizontal="right" vertical="center" wrapText="1" indent="1"/>
    </xf>
    <xf numFmtId="164" fontId="3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12" fillId="0" borderId="13" xfId="0" applyNumberFormat="1" applyFont="1" applyBorder="1" applyAlignment="1">
      <alignment horizontal="centerContinuous" vertical="center" wrapText="1"/>
    </xf>
    <xf numFmtId="164" fontId="12" fillId="0" borderId="14" xfId="0" applyNumberFormat="1" applyFont="1" applyBorder="1" applyAlignment="1">
      <alignment horizontal="centerContinuous" vertical="center" wrapText="1"/>
    </xf>
    <xf numFmtId="164" fontId="12" fillId="0" borderId="17" xfId="0" applyNumberFormat="1" applyFont="1" applyBorder="1" applyAlignment="1">
      <alignment horizontal="centerContinuous" vertical="center" wrapText="1"/>
    </xf>
    <xf numFmtId="164" fontId="32" fillId="0" borderId="22" xfId="0" applyNumberFormat="1" applyFont="1" applyBorder="1" applyAlignment="1">
      <alignment horizontal="center" vertical="center" wrapText="1"/>
    </xf>
    <xf numFmtId="164" fontId="32" fillId="0" borderId="13" xfId="0" applyNumberFormat="1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7" xfId="0" applyNumberFormat="1" applyFont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0" fillId="0" borderId="25" xfId="0" applyNumberFormat="1" applyBorder="1" applyAlignment="1">
      <alignment horizontal="left" vertical="center" wrapText="1" indent="1"/>
    </xf>
    <xf numFmtId="164" fontId="25" fillId="0" borderId="9" xfId="0" applyNumberFormat="1" applyFont="1" applyBorder="1" applyAlignment="1">
      <alignment horizontal="left" vertical="center" wrapText="1" indent="1"/>
    </xf>
    <xf numFmtId="164" fontId="0" fillId="0" borderId="23" xfId="0" applyNumberFormat="1" applyBorder="1" applyAlignment="1">
      <alignment horizontal="left" vertical="center" wrapText="1" indent="1"/>
    </xf>
    <xf numFmtId="164" fontId="25" fillId="0" borderId="8" xfId="0" applyNumberFormat="1" applyFont="1" applyBorder="1" applyAlignment="1">
      <alignment horizontal="left" vertical="center" wrapText="1" indent="1"/>
    </xf>
    <xf numFmtId="164" fontId="25" fillId="0" borderId="51" xfId="0" applyNumberFormat="1" applyFont="1" applyBorder="1" applyAlignment="1">
      <alignment horizontal="left" vertical="center" wrapText="1" indent="1"/>
    </xf>
    <xf numFmtId="164" fontId="35" fillId="0" borderId="22" xfId="0" applyNumberFormat="1" applyFont="1" applyBorder="1" applyAlignment="1">
      <alignment horizontal="left" vertical="center" wrapText="1" indent="1"/>
    </xf>
    <xf numFmtId="164" fontId="5" fillId="0" borderId="49" xfId="0" applyNumberFormat="1" applyFont="1" applyBorder="1" applyAlignment="1">
      <alignment horizontal="left" vertical="center" wrapText="1" indent="1"/>
    </xf>
    <xf numFmtId="164" fontId="33" fillId="0" borderId="7" xfId="0" applyNumberFormat="1" applyFont="1" applyBorder="1" applyAlignment="1">
      <alignment horizontal="left" vertical="center" wrapText="1" indent="1"/>
    </xf>
    <xf numFmtId="164" fontId="33" fillId="0" borderId="8" xfId="0" applyNumberFormat="1" applyFont="1" applyBorder="1" applyAlignment="1">
      <alignment horizontal="left" vertical="center" wrapText="1" indent="1"/>
    </xf>
    <xf numFmtId="164" fontId="5" fillId="0" borderId="23" xfId="0" applyNumberFormat="1" applyFont="1" applyBorder="1" applyAlignment="1">
      <alignment horizontal="left" vertical="center" wrapText="1" indent="1"/>
    </xf>
    <xf numFmtId="164" fontId="37" fillId="0" borderId="2" xfId="0" applyNumberFormat="1" applyFont="1" applyBorder="1" applyAlignment="1">
      <alignment horizontal="right" vertical="center" wrapText="1" indent="1"/>
    </xf>
    <xf numFmtId="164" fontId="35" fillId="0" borderId="13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 applyProtection="1">
      <alignment horizontal="left" vertical="center" wrapText="1" indent="1"/>
      <protection locked="0"/>
    </xf>
    <xf numFmtId="164" fontId="37" fillId="0" borderId="7" xfId="0" applyNumberFormat="1" applyFont="1" applyBorder="1" applyAlignment="1">
      <alignment horizontal="left" vertical="center" wrapText="1" indent="1"/>
    </xf>
    <xf numFmtId="164" fontId="33" fillId="0" borderId="8" xfId="0" applyNumberFormat="1" applyFont="1" applyBorder="1" applyAlignment="1">
      <alignment horizontal="left" vertical="center" wrapText="1" indent="2"/>
    </xf>
    <xf numFmtId="164" fontId="33" fillId="0" borderId="2" xfId="0" applyNumberFormat="1" applyFont="1" applyBorder="1" applyAlignment="1">
      <alignment horizontal="left" vertical="center" wrapText="1" indent="2"/>
    </xf>
    <xf numFmtId="164" fontId="37" fillId="0" borderId="2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>
      <alignment horizontal="left" vertical="center" wrapText="1" indent="1"/>
    </xf>
    <xf numFmtId="164" fontId="25" fillId="0" borderId="9" xfId="0" applyNumberFormat="1" applyFont="1" applyBorder="1" applyAlignment="1">
      <alignment horizontal="left" vertical="center" wrapText="1" indent="2"/>
    </xf>
    <xf numFmtId="164" fontId="25" fillId="0" borderId="10" xfId="0" applyNumberFormat="1" applyFont="1" applyBorder="1" applyAlignment="1">
      <alignment horizontal="left" vertical="center" wrapText="1" indent="2"/>
    </xf>
    <xf numFmtId="164" fontId="37" fillId="0" borderId="3" xfId="0" applyNumberFormat="1" applyFont="1" applyBorder="1" applyAlignment="1">
      <alignment horizontal="right" vertical="center" wrapText="1" indent="1"/>
    </xf>
    <xf numFmtId="165" fontId="33" fillId="0" borderId="52" xfId="1" applyNumberFormat="1" applyFont="1" applyBorder="1" applyProtection="1">
      <protection locked="0"/>
    </xf>
    <xf numFmtId="165" fontId="33" fillId="0" borderId="45" xfId="1" applyNumberFormat="1" applyFont="1" applyBorder="1" applyProtection="1">
      <protection locked="0"/>
    </xf>
    <xf numFmtId="165" fontId="33" fillId="0" borderId="40" xfId="1" applyNumberFormat="1" applyFont="1" applyBorder="1" applyProtection="1">
      <protection locked="0"/>
    </xf>
    <xf numFmtId="0" fontId="33" fillId="0" borderId="3" xfId="4" applyFont="1" applyBorder="1"/>
    <xf numFmtId="164" fontId="32" fillId="0" borderId="35" xfId="0" applyNumberFormat="1" applyFont="1" applyBorder="1" applyAlignment="1">
      <alignment horizontal="right" vertical="center" wrapText="1" indent="1"/>
    </xf>
    <xf numFmtId="164" fontId="23" fillId="0" borderId="0" xfId="0" applyNumberFormat="1" applyFont="1" applyAlignment="1">
      <alignment horizontal="right" vertical="center" wrapText="1" indent="1"/>
    </xf>
    <xf numFmtId="0" fontId="11" fillId="0" borderId="54" xfId="4" applyFont="1" applyBorder="1" applyAlignment="1">
      <alignment horizontal="center" vertical="center" wrapText="1"/>
    </xf>
    <xf numFmtId="0" fontId="11" fillId="0" borderId="54" xfId="4" applyFont="1" applyBorder="1" applyAlignment="1">
      <alignment vertical="center" wrapText="1"/>
    </xf>
    <xf numFmtId="164" fontId="11" fillId="0" borderId="54" xfId="4" applyNumberFormat="1" applyFont="1" applyBorder="1" applyAlignment="1">
      <alignment horizontal="right" vertical="center" wrapText="1" indent="1"/>
    </xf>
    <xf numFmtId="0" fontId="25" fillId="0" borderId="54" xfId="4" applyFont="1" applyBorder="1" applyAlignment="1" applyProtection="1">
      <alignment horizontal="right" vertical="center" wrapText="1" indent="1"/>
      <protection locked="0"/>
    </xf>
    <xf numFmtId="164" fontId="33" fillId="0" borderId="54" xfId="4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9" fillId="0" borderId="29" xfId="0" applyFont="1" applyBorder="1" applyAlignment="1">
      <alignment vertical="center" wrapText="1"/>
    </xf>
    <xf numFmtId="0" fontId="48" fillId="0" borderId="0" xfId="0" applyFont="1" applyAlignment="1">
      <alignment horizontal="right"/>
    </xf>
    <xf numFmtId="0" fontId="29" fillId="0" borderId="19" xfId="0" applyFont="1" applyBorder="1" applyAlignment="1">
      <alignment horizontal="left" vertical="center" wrapText="1" indent="1"/>
    </xf>
    <xf numFmtId="0" fontId="16" fillId="0" borderId="0" xfId="4" applyAlignment="1">
      <alignment horizontal="right" vertical="center" indent="1"/>
    </xf>
    <xf numFmtId="0" fontId="43" fillId="0" borderId="2" xfId="0" applyFont="1" applyBorder="1" applyAlignment="1">
      <alignment horizontal="justify" wrapText="1"/>
    </xf>
    <xf numFmtId="0" fontId="43" fillId="0" borderId="2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164" fontId="0" fillId="0" borderId="49" xfId="0" applyNumberFormat="1" applyBorder="1" applyAlignment="1">
      <alignment horizontal="left" vertical="center" wrapText="1" indent="1"/>
    </xf>
    <xf numFmtId="164" fontId="25" fillId="0" borderId="7" xfId="0" applyNumberFormat="1" applyFont="1" applyBorder="1" applyAlignment="1">
      <alignment horizontal="left" vertical="center" wrapText="1" indent="1"/>
    </xf>
    <xf numFmtId="164" fontId="25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4" applyNumberFormat="1" applyFont="1" applyBorder="1" applyAlignment="1">
      <alignment horizontal="right" vertical="center" wrapText="1" indent="1"/>
    </xf>
    <xf numFmtId="164" fontId="23" fillId="0" borderId="14" xfId="4" applyNumberFormat="1" applyFont="1" applyBorder="1" applyAlignment="1">
      <alignment horizontal="right" vertical="center" wrapText="1" indent="1"/>
    </xf>
    <xf numFmtId="164" fontId="25" fillId="0" borderId="2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3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6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2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6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14" xfId="4" applyNumberFormat="1" applyFont="1" applyBorder="1" applyAlignment="1">
      <alignment horizontal="right" vertical="center" wrapText="1" indent="1"/>
    </xf>
    <xf numFmtId="0" fontId="12" fillId="0" borderId="41" xfId="4" applyFont="1" applyBorder="1" applyAlignment="1">
      <alignment horizontal="center" vertical="center" wrapText="1"/>
    </xf>
    <xf numFmtId="164" fontId="30" fillId="0" borderId="56" xfId="0" applyNumberFormat="1" applyFont="1" applyBorder="1" applyAlignment="1" applyProtection="1">
      <alignment horizontal="right" vertical="center" wrapText="1"/>
      <protection locked="0"/>
    </xf>
    <xf numFmtId="0" fontId="23" fillId="0" borderId="15" xfId="4" applyFont="1" applyBorder="1" applyAlignment="1">
      <alignment horizontal="center" vertical="center" wrapText="1"/>
    </xf>
    <xf numFmtId="0" fontId="23" fillId="0" borderId="16" xfId="4" applyFont="1" applyBorder="1" applyAlignment="1">
      <alignment horizontal="center" vertical="center" wrapText="1"/>
    </xf>
    <xf numFmtId="164" fontId="25" fillId="0" borderId="26" xfId="4" applyNumberFormat="1" applyFont="1" applyBorder="1" applyAlignment="1">
      <alignment horizontal="right" vertical="center" wrapText="1" indent="1"/>
    </xf>
    <xf numFmtId="0" fontId="25" fillId="0" borderId="3" xfId="4" applyFont="1" applyBorder="1" applyAlignment="1">
      <alignment horizontal="left" vertical="center" wrapText="1" indent="6"/>
    </xf>
    <xf numFmtId="0" fontId="30" fillId="0" borderId="3" xfId="0" applyFont="1" applyBorder="1" applyAlignment="1">
      <alignment horizontal="left" wrapText="1" indent="1"/>
    </xf>
    <xf numFmtId="0" fontId="30" fillId="0" borderId="2" xfId="0" applyFont="1" applyBorder="1" applyAlignment="1">
      <alignment horizontal="left" wrapText="1" indent="1"/>
    </xf>
    <xf numFmtId="0" fontId="30" fillId="0" borderId="6" xfId="0" applyFont="1" applyBorder="1" applyAlignment="1">
      <alignment horizontal="left" wrapText="1" indent="1"/>
    </xf>
    <xf numFmtId="0" fontId="30" fillId="0" borderId="9" xfId="0" applyFont="1" applyBorder="1" applyAlignment="1">
      <alignment wrapText="1"/>
    </xf>
    <xf numFmtId="0" fontId="30" fillId="0" borderId="8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164" fontId="29" fillId="0" borderId="17" xfId="0" quotePrefix="1" applyNumberFormat="1" applyFont="1" applyBorder="1" applyAlignment="1">
      <alignment horizontal="right" vertical="center" wrapText="1" indent="1"/>
    </xf>
    <xf numFmtId="0" fontId="28" fillId="0" borderId="0" xfId="4" applyFont="1"/>
    <xf numFmtId="0" fontId="27" fillId="0" borderId="0" xfId="4" applyFont="1"/>
    <xf numFmtId="164" fontId="33" fillId="0" borderId="0" xfId="0" applyNumberFormat="1" applyFont="1" applyAlignment="1" applyProtection="1">
      <alignment horizontal="left" vertical="center" wrapText="1" indent="1"/>
      <protection locked="0"/>
    </xf>
    <xf numFmtId="164" fontId="25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4" fontId="25" fillId="0" borderId="7" xfId="0" applyNumberFormat="1" applyFont="1" applyBorder="1" applyAlignment="1" applyProtection="1">
      <alignment horizontal="left" vertical="center" wrapText="1" indent="1"/>
      <protection locked="0"/>
    </xf>
    <xf numFmtId="164" fontId="25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4" fontId="33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5" fillId="0" borderId="9" xfId="4" applyNumberFormat="1" applyFont="1" applyBorder="1" applyAlignment="1">
      <alignment horizontal="center" vertical="center" wrapText="1"/>
    </xf>
    <xf numFmtId="49" fontId="25" fillId="0" borderId="8" xfId="4" applyNumberFormat="1" applyFont="1" applyBorder="1" applyAlignment="1">
      <alignment horizontal="center" vertical="center" wrapText="1"/>
    </xf>
    <xf numFmtId="49" fontId="25" fillId="0" borderId="10" xfId="4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49" fontId="25" fillId="0" borderId="11" xfId="4" applyNumberFormat="1" applyFont="1" applyBorder="1" applyAlignment="1">
      <alignment horizontal="center" vertical="center" wrapText="1"/>
    </xf>
    <xf numFmtId="49" fontId="25" fillId="0" borderId="7" xfId="4" applyNumberFormat="1" applyFont="1" applyBorder="1" applyAlignment="1">
      <alignment horizontal="center" vertical="center" wrapText="1"/>
    </xf>
    <xf numFmtId="49" fontId="25" fillId="0" borderId="12" xfId="4" applyNumberFormat="1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164" fontId="32" fillId="0" borderId="35" xfId="4" applyNumberFormat="1" applyFont="1" applyBorder="1" applyAlignment="1">
      <alignment horizontal="right" vertical="center" wrapText="1" indent="1"/>
    </xf>
    <xf numFmtId="0" fontId="23" fillId="0" borderId="35" xfId="4" applyFont="1" applyBorder="1" applyAlignment="1">
      <alignment horizontal="center" vertical="center" wrapText="1"/>
    </xf>
    <xf numFmtId="0" fontId="33" fillId="0" borderId="2" xfId="4" applyFont="1" applyBorder="1" applyAlignment="1">
      <alignment horizontal="left" vertical="center" wrapText="1" indent="1"/>
    </xf>
    <xf numFmtId="164" fontId="23" fillId="0" borderId="17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Border="1" applyAlignment="1" applyProtection="1">
      <alignment horizontal="right" vertical="center" wrapText="1" indent="1"/>
      <protection locked="0"/>
    </xf>
    <xf numFmtId="0" fontId="31" fillId="0" borderId="13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164" fontId="23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23" fillId="0" borderId="35" xfId="4" applyNumberFormat="1" applyFont="1" applyBorder="1" applyAlignment="1" applyProtection="1">
      <alignment horizontal="right" vertical="center" wrapText="1" indent="1"/>
      <protection locked="0"/>
    </xf>
    <xf numFmtId="0" fontId="35" fillId="0" borderId="13" xfId="4" applyFont="1" applyBorder="1" applyAlignment="1">
      <alignment horizontal="center" vertical="center"/>
    </xf>
    <xf numFmtId="0" fontId="39" fillId="0" borderId="0" xfId="4" applyFont="1"/>
    <xf numFmtId="0" fontId="32" fillId="0" borderId="13" xfId="4" applyFont="1" applyBorder="1" applyAlignment="1">
      <alignment horizontal="center" vertical="center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25" fillId="0" borderId="1" xfId="5" applyFont="1" applyBorder="1" applyAlignment="1">
      <alignment horizontal="left" vertical="center" wrapText="1" indent="1"/>
    </xf>
    <xf numFmtId="166" fontId="35" fillId="0" borderId="6" xfId="4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 wrapText="1"/>
    </xf>
    <xf numFmtId="0" fontId="23" fillId="0" borderId="18" xfId="4" applyFont="1" applyBorder="1" applyAlignment="1">
      <alignment horizontal="left" vertical="center" wrapText="1" indent="1"/>
    </xf>
    <xf numFmtId="0" fontId="23" fillId="0" borderId="19" xfId="4" applyFont="1" applyBorder="1" applyAlignment="1">
      <alignment vertical="center" wrapText="1"/>
    </xf>
    <xf numFmtId="0" fontId="25" fillId="0" borderId="27" xfId="4" applyFont="1" applyBorder="1" applyAlignment="1">
      <alignment horizontal="left" vertical="center" wrapText="1" indent="7"/>
    </xf>
    <xf numFmtId="0" fontId="23" fillId="0" borderId="13" xfId="4" applyFont="1" applyBorder="1" applyAlignment="1">
      <alignment horizontal="left" vertical="center" wrapText="1"/>
    </xf>
    <xf numFmtId="164" fontId="37" fillId="0" borderId="1" xfId="0" applyNumberFormat="1" applyFont="1" applyBorder="1" applyAlignment="1">
      <alignment horizontal="right" vertical="center" wrapText="1" indent="1"/>
    </xf>
    <xf numFmtId="49" fontId="32" fillId="0" borderId="13" xfId="4" applyNumberFormat="1" applyFont="1" applyBorder="1" applyAlignment="1">
      <alignment horizontal="center" vertical="center" wrapText="1"/>
    </xf>
    <xf numFmtId="164" fontId="23" fillId="0" borderId="58" xfId="4" applyNumberFormat="1" applyFont="1" applyBorder="1" applyAlignment="1">
      <alignment horizontal="right" vertical="center" wrapText="1" indent="1"/>
    </xf>
    <xf numFmtId="164" fontId="25" fillId="0" borderId="52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59" xfId="4" applyNumberFormat="1" applyFont="1" applyBorder="1" applyAlignment="1" applyProtection="1">
      <alignment horizontal="right" vertical="center" wrapText="1" indent="1"/>
      <protection locked="0"/>
    </xf>
    <xf numFmtId="164" fontId="23" fillId="0" borderId="53" xfId="4" applyNumberFormat="1" applyFont="1" applyBorder="1" applyAlignment="1">
      <alignment horizontal="right" vertical="center" wrapText="1" indent="1"/>
    </xf>
    <xf numFmtId="164" fontId="31" fillId="0" borderId="35" xfId="0" applyNumberFormat="1" applyFont="1" applyBorder="1" applyAlignment="1">
      <alignment horizontal="right" vertical="center" wrapText="1" indent="1"/>
    </xf>
    <xf numFmtId="164" fontId="31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35" xfId="0" quotePrefix="1" applyNumberFormat="1" applyFont="1" applyBorder="1" applyAlignment="1">
      <alignment horizontal="right" vertical="center" wrapText="1" indent="1"/>
    </xf>
    <xf numFmtId="164" fontId="25" fillId="0" borderId="4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27" xfId="4" applyNumberFormat="1" applyFont="1" applyBorder="1" applyAlignment="1" applyProtection="1">
      <alignment horizontal="right" vertical="center" wrapText="1" indent="1"/>
      <protection locked="0"/>
    </xf>
    <xf numFmtId="164" fontId="23" fillId="0" borderId="19" xfId="4" applyNumberFormat="1" applyFont="1" applyBorder="1" applyAlignment="1">
      <alignment horizontal="right" vertical="center" wrapText="1" indent="1"/>
    </xf>
    <xf numFmtId="164" fontId="31" fillId="0" borderId="14" xfId="0" applyNumberFormat="1" applyFont="1" applyBorder="1" applyAlignment="1">
      <alignment horizontal="right" vertical="center" wrapText="1" indent="1"/>
    </xf>
    <xf numFmtId="164" fontId="3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0" quotePrefix="1" applyNumberFormat="1" applyFont="1" applyBorder="1" applyAlignment="1">
      <alignment horizontal="right" vertical="center" wrapText="1" indent="1"/>
    </xf>
    <xf numFmtId="0" fontId="23" fillId="0" borderId="58" xfId="4" applyFont="1" applyBorder="1" applyAlignment="1">
      <alignment horizontal="center" vertical="center" wrapText="1"/>
    </xf>
    <xf numFmtId="0" fontId="32" fillId="0" borderId="19" xfId="4" applyFont="1" applyBorder="1" applyAlignment="1">
      <alignment vertical="center" wrapText="1"/>
    </xf>
    <xf numFmtId="164" fontId="32" fillId="0" borderId="19" xfId="4" applyNumberFormat="1" applyFont="1" applyBorder="1" applyAlignment="1">
      <alignment horizontal="right" vertical="center" wrapText="1" indent="1"/>
    </xf>
    <xf numFmtId="164" fontId="32" fillId="0" borderId="53" xfId="4" applyNumberFormat="1" applyFont="1" applyBorder="1" applyAlignment="1">
      <alignment horizontal="right" vertical="center" wrapText="1" indent="1"/>
    </xf>
    <xf numFmtId="0" fontId="25" fillId="0" borderId="54" xfId="4" applyFont="1" applyBorder="1" applyAlignment="1">
      <alignment horizontal="right" vertical="center" wrapText="1" indent="1"/>
    </xf>
    <xf numFmtId="164" fontId="33" fillId="0" borderId="54" xfId="4" applyNumberFormat="1" applyFont="1" applyBorder="1" applyAlignment="1">
      <alignment horizontal="right" vertical="center" wrapText="1" indent="1"/>
    </xf>
    <xf numFmtId="164" fontId="32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9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14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49" fillId="0" borderId="0" xfId="0" applyFont="1" applyAlignment="1">
      <alignment horizontal="right"/>
    </xf>
    <xf numFmtId="165" fontId="50" fillId="0" borderId="3" xfId="1" applyNumberFormat="1" applyFont="1" applyBorder="1" applyProtection="1">
      <protection locked="0"/>
    </xf>
    <xf numFmtId="165" fontId="50" fillId="0" borderId="26" xfId="1" applyNumberFormat="1" applyFont="1" applyBorder="1"/>
    <xf numFmtId="165" fontId="50" fillId="0" borderId="2" xfId="1" applyNumberFormat="1" applyFont="1" applyBorder="1" applyProtection="1">
      <protection locked="0"/>
    </xf>
    <xf numFmtId="165" fontId="50" fillId="0" borderId="20" xfId="1" applyNumberFormat="1" applyFont="1" applyBorder="1"/>
    <xf numFmtId="165" fontId="50" fillId="0" borderId="6" xfId="1" applyNumberFormat="1" applyFont="1" applyBorder="1" applyProtection="1">
      <protection locked="0"/>
    </xf>
    <xf numFmtId="165" fontId="51" fillId="0" borderId="14" xfId="4" applyNumberFormat="1" applyFont="1" applyBorder="1"/>
    <xf numFmtId="165" fontId="51" fillId="0" borderId="17" xfId="4" applyNumberFormat="1" applyFont="1" applyBorder="1"/>
    <xf numFmtId="164" fontId="52" fillId="0" borderId="1" xfId="5" applyNumberFormat="1" applyFont="1" applyBorder="1" applyAlignment="1" applyProtection="1">
      <alignment vertical="center"/>
      <protection locked="0"/>
    </xf>
    <xf numFmtId="164" fontId="52" fillId="0" borderId="2" xfId="5" applyNumberFormat="1" applyFont="1" applyBorder="1" applyAlignment="1" applyProtection="1">
      <alignment vertical="center"/>
      <protection locked="0"/>
    </xf>
    <xf numFmtId="164" fontId="52" fillId="0" borderId="3" xfId="5" applyNumberFormat="1" applyFont="1" applyBorder="1" applyAlignment="1" applyProtection="1">
      <alignment vertical="center"/>
      <protection locked="0"/>
    </xf>
    <xf numFmtId="164" fontId="53" fillId="0" borderId="14" xfId="5" applyNumberFormat="1" applyFont="1" applyBorder="1" applyAlignment="1">
      <alignment vertical="center"/>
    </xf>
    <xf numFmtId="164" fontId="53" fillId="0" borderId="14" xfId="5" applyNumberFormat="1" applyFont="1" applyBorder="1"/>
    <xf numFmtId="0" fontId="54" fillId="0" borderId="0" xfId="0" applyFont="1" applyAlignment="1" applyProtection="1">
      <alignment horizontal="right" vertical="top"/>
      <protection locked="0"/>
    </xf>
    <xf numFmtId="0" fontId="30" fillId="0" borderId="1" xfId="0" applyFont="1" applyBorder="1" applyAlignment="1">
      <alignment horizontal="left" vertical="center" wrapText="1" indent="1"/>
    </xf>
    <xf numFmtId="0" fontId="27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right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left" vertical="center" wrapText="1" indent="1"/>
      <protection locked="0"/>
    </xf>
    <xf numFmtId="164" fontId="48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4" borderId="2" xfId="4" applyNumberFormat="1" applyFont="1" applyFill="1" applyBorder="1" applyAlignment="1">
      <alignment horizontal="left" vertical="center" wrapText="1" indent="1"/>
    </xf>
    <xf numFmtId="0" fontId="32" fillId="4" borderId="2" xfId="4" applyFont="1" applyFill="1" applyBorder="1" applyAlignment="1">
      <alignment horizontal="left" vertical="center" wrapText="1" indent="1"/>
    </xf>
    <xf numFmtId="164" fontId="23" fillId="4" borderId="2" xfId="4" applyNumberFormat="1" applyFont="1" applyFill="1" applyBorder="1" applyAlignment="1">
      <alignment horizontal="right" vertical="center" wrapText="1"/>
    </xf>
    <xf numFmtId="164" fontId="56" fillId="0" borderId="0" xfId="0" applyNumberFormat="1" applyFont="1" applyAlignment="1">
      <alignment vertical="center" wrapText="1"/>
    </xf>
    <xf numFmtId="49" fontId="32" fillId="5" borderId="2" xfId="4" applyNumberFormat="1" applyFont="1" applyFill="1" applyBorder="1" applyAlignment="1">
      <alignment horizontal="left" vertical="center" wrapText="1" indent="1"/>
    </xf>
    <xf numFmtId="0" fontId="32" fillId="5" borderId="2" xfId="4" applyFont="1" applyFill="1" applyBorder="1" applyAlignment="1">
      <alignment horizontal="left" vertical="center" wrapText="1" indent="1"/>
    </xf>
    <xf numFmtId="164" fontId="32" fillId="5" borderId="2" xfId="4" applyNumberFormat="1" applyFont="1" applyFill="1" applyBorder="1" applyAlignment="1" applyProtection="1">
      <alignment horizontal="right" vertical="center" wrapText="1"/>
      <protection locked="0"/>
    </xf>
    <xf numFmtId="164" fontId="57" fillId="0" borderId="0" xfId="0" applyNumberFormat="1" applyFont="1" applyAlignment="1">
      <alignment vertical="center" wrapText="1"/>
    </xf>
    <xf numFmtId="49" fontId="25" fillId="0" borderId="2" xfId="4" applyNumberFormat="1" applyFont="1" applyBorder="1" applyAlignment="1">
      <alignment horizontal="left" vertical="center" wrapText="1" indent="1"/>
    </xf>
    <xf numFmtId="0" fontId="25" fillId="6" borderId="2" xfId="4" applyFont="1" applyFill="1" applyBorder="1" applyAlignment="1">
      <alignment horizontal="left" vertical="center" wrapText="1" indent="1"/>
    </xf>
    <xf numFmtId="164" fontId="25" fillId="0" borderId="2" xfId="4" applyNumberFormat="1" applyFont="1" applyBorder="1" applyAlignment="1" applyProtection="1">
      <alignment horizontal="right" vertical="center" wrapText="1"/>
      <protection locked="0"/>
    </xf>
    <xf numFmtId="49" fontId="32" fillId="7" borderId="2" xfId="4" applyNumberFormat="1" applyFont="1" applyFill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164" fontId="33" fillId="0" borderId="2" xfId="4" applyNumberFormat="1" applyFont="1" applyBorder="1" applyAlignment="1" applyProtection="1">
      <alignment horizontal="right" vertical="center" wrapText="1"/>
      <protection locked="0"/>
    </xf>
    <xf numFmtId="49" fontId="32" fillId="0" borderId="2" xfId="4" applyNumberFormat="1" applyFont="1" applyBorder="1" applyAlignment="1">
      <alignment horizontal="left" vertical="center" wrapText="1" indent="1"/>
    </xf>
    <xf numFmtId="0" fontId="58" fillId="0" borderId="2" xfId="0" applyFont="1" applyBorder="1" applyAlignment="1">
      <alignment horizontal="left" vertical="center" wrapText="1" indent="1"/>
    </xf>
    <xf numFmtId="164" fontId="59" fillId="0" borderId="2" xfId="4" applyNumberFormat="1" applyFont="1" applyBorder="1" applyAlignment="1" applyProtection="1">
      <alignment horizontal="right" vertical="center" wrapText="1"/>
      <protection locked="0"/>
    </xf>
    <xf numFmtId="164" fontId="25" fillId="6" borderId="2" xfId="4" applyNumberFormat="1" applyFont="1" applyFill="1" applyBorder="1" applyAlignment="1" applyProtection="1">
      <alignment horizontal="right" vertical="center" wrapText="1"/>
      <protection locked="0"/>
    </xf>
    <xf numFmtId="164" fontId="59" fillId="6" borderId="2" xfId="4" applyNumberFormat="1" applyFont="1" applyFill="1" applyBorder="1" applyAlignment="1" applyProtection="1">
      <alignment horizontal="right" vertical="center" wrapText="1"/>
      <protection locked="0"/>
    </xf>
    <xf numFmtId="49" fontId="59" fillId="0" borderId="2" xfId="4" applyNumberFormat="1" applyFont="1" applyBorder="1" applyAlignment="1">
      <alignment horizontal="left" vertical="center" wrapText="1" indent="1"/>
    </xf>
    <xf numFmtId="0" fontId="26" fillId="4" borderId="2" xfId="4" applyFont="1" applyFill="1" applyBorder="1" applyAlignment="1">
      <alignment horizontal="left" vertical="center" wrapText="1" indent="1"/>
    </xf>
    <xf numFmtId="164" fontId="32" fillId="4" borderId="2" xfId="4" applyNumberFormat="1" applyFont="1" applyFill="1" applyBorder="1" applyAlignment="1" applyProtection="1">
      <alignment horizontal="right" vertical="center" wrapText="1"/>
      <protection locked="0"/>
    </xf>
    <xf numFmtId="0" fontId="32" fillId="0" borderId="2" xfId="4" applyFont="1" applyBorder="1" applyAlignment="1">
      <alignment horizontal="left" vertical="center" wrapText="1" indent="1"/>
    </xf>
    <xf numFmtId="164" fontId="32" fillId="0" borderId="2" xfId="4" applyNumberFormat="1" applyFont="1" applyBorder="1" applyAlignment="1" applyProtection="1">
      <alignment horizontal="right" vertical="center" wrapText="1"/>
      <protection locked="0"/>
    </xf>
    <xf numFmtId="164" fontId="22" fillId="0" borderId="2" xfId="0" applyNumberFormat="1" applyFont="1" applyBorder="1" applyAlignment="1" applyProtection="1">
      <alignment horizontal="left" vertical="center" wrapText="1" indent="1"/>
      <protection locked="0"/>
    </xf>
    <xf numFmtId="49" fontId="33" fillId="0" borderId="2" xfId="4" applyNumberFormat="1" applyFont="1" applyBorder="1" applyAlignment="1">
      <alignment horizontal="left" vertical="center" wrapText="1" indent="1"/>
    </xf>
    <xf numFmtId="0" fontId="60" fillId="4" borderId="2" xfId="4" applyFont="1" applyFill="1" applyBorder="1" applyAlignment="1">
      <alignment horizontal="left" vertical="center" wrapText="1" indent="1"/>
    </xf>
    <xf numFmtId="0" fontId="23" fillId="8" borderId="2" xfId="4" applyFont="1" applyFill="1" applyBorder="1" applyAlignment="1">
      <alignment horizontal="left" vertical="center" wrapText="1" indent="1"/>
    </xf>
    <xf numFmtId="164" fontId="12" fillId="8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Alignment="1">
      <alignment horizontal="left" vertical="center" wrapText="1" indent="1"/>
    </xf>
    <xf numFmtId="164" fontId="61" fillId="0" borderId="0" xfId="0" applyNumberFormat="1" applyFont="1" applyAlignment="1">
      <alignment vertical="center" wrapText="1"/>
    </xf>
    <xf numFmtId="0" fontId="0" fillId="0" borderId="2" xfId="0" applyBorder="1"/>
    <xf numFmtId="0" fontId="35" fillId="0" borderId="2" xfId="0" applyFont="1" applyBorder="1"/>
    <xf numFmtId="0" fontId="0" fillId="0" borderId="6" xfId="0" applyBorder="1"/>
    <xf numFmtId="0" fontId="31" fillId="0" borderId="31" xfId="0" applyFont="1" applyBorder="1" applyAlignment="1" applyProtection="1">
      <alignment horizontal="left" vertical="center" wrapText="1"/>
      <protection locked="0"/>
    </xf>
    <xf numFmtId="164" fontId="31" fillId="0" borderId="56" xfId="0" applyNumberFormat="1" applyFont="1" applyBorder="1" applyAlignment="1" applyProtection="1">
      <alignment horizontal="right" vertical="center" wrapText="1"/>
      <protection locked="0"/>
    </xf>
    <xf numFmtId="0" fontId="31" fillId="0" borderId="32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>
      <alignment horizontal="right" vertical="center" indent="1"/>
    </xf>
    <xf numFmtId="0" fontId="33" fillId="7" borderId="2" xfId="0" applyFont="1" applyFill="1" applyBorder="1" applyAlignment="1" applyProtection="1">
      <alignment horizontal="left" vertical="center" indent="1"/>
      <protection locked="0"/>
    </xf>
    <xf numFmtId="0" fontId="33" fillId="7" borderId="4" xfId="0" applyFont="1" applyFill="1" applyBorder="1" applyAlignment="1" applyProtection="1">
      <alignment horizontal="left" vertical="center" indent="1"/>
      <protection locked="0"/>
    </xf>
    <xf numFmtId="0" fontId="65" fillId="7" borderId="2" xfId="4" applyFont="1" applyFill="1" applyBorder="1" applyAlignment="1">
      <alignment horizontal="left" vertical="center" wrapText="1" indent="1"/>
    </xf>
    <xf numFmtId="3" fontId="32" fillId="7" borderId="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20" xfId="0" applyNumberFormat="1" applyFont="1" applyBorder="1" applyAlignment="1" applyProtection="1">
      <alignment horizontal="right" vertical="center" indent="1"/>
      <protection locked="0"/>
    </xf>
    <xf numFmtId="164" fontId="30" fillId="0" borderId="2" xfId="0" applyNumberFormat="1" applyFont="1" applyBorder="1" applyAlignment="1">
      <alignment vertical="center" wrapText="1"/>
    </xf>
    <xf numFmtId="164" fontId="33" fillId="0" borderId="2" xfId="0" applyNumberFormat="1" applyFont="1" applyBorder="1" applyAlignment="1">
      <alignment vertical="center" wrapText="1"/>
    </xf>
    <xf numFmtId="0" fontId="30" fillId="0" borderId="2" xfId="4" applyFont="1" applyBorder="1" applyAlignment="1">
      <alignment horizontal="left" vertical="center" wrapText="1" indent="1"/>
    </xf>
    <xf numFmtId="164" fontId="30" fillId="6" borderId="2" xfId="4" applyNumberFormat="1" applyFont="1" applyFill="1" applyBorder="1" applyAlignment="1" applyProtection="1">
      <alignment horizontal="right" vertical="center" wrapText="1"/>
      <protection locked="0"/>
    </xf>
    <xf numFmtId="3" fontId="33" fillId="0" borderId="2" xfId="0" applyNumberFormat="1" applyFont="1" applyBorder="1" applyAlignment="1" applyProtection="1">
      <alignment horizontal="right" vertical="center" indent="1"/>
      <protection locked="0"/>
    </xf>
    <xf numFmtId="0" fontId="65" fillId="7" borderId="2" xfId="4" applyFont="1" applyFill="1" applyBorder="1" applyAlignment="1">
      <alignment horizontal="left" indent="1"/>
    </xf>
    <xf numFmtId="3" fontId="32" fillId="7" borderId="2" xfId="0" applyNumberFormat="1" applyFont="1" applyFill="1" applyBorder="1" applyAlignment="1" applyProtection="1">
      <alignment horizontal="right" vertical="center" indent="1"/>
      <protection locked="0"/>
    </xf>
    <xf numFmtId="164" fontId="30" fillId="0" borderId="2" xfId="4" applyNumberFormat="1" applyFont="1" applyBorder="1" applyAlignment="1" applyProtection="1">
      <alignment horizontal="right" vertical="center" wrapText="1"/>
      <protection locked="0"/>
    </xf>
    <xf numFmtId="0" fontId="30" fillId="0" borderId="2" xfId="4" applyFont="1" applyBorder="1" applyAlignment="1">
      <alignment horizontal="left" indent="1"/>
    </xf>
    <xf numFmtId="3" fontId="30" fillId="0" borderId="2" xfId="0" applyNumberFormat="1" applyFont="1" applyBorder="1"/>
    <xf numFmtId="3" fontId="30" fillId="6" borderId="2" xfId="0" applyNumberFormat="1" applyFont="1" applyFill="1" applyBorder="1"/>
    <xf numFmtId="0" fontId="30" fillId="7" borderId="2" xfId="4" applyFont="1" applyFill="1" applyBorder="1" applyAlignment="1">
      <alignment horizontal="left" vertical="center" wrapText="1" indent="1"/>
    </xf>
    <xf numFmtId="164" fontId="33" fillId="6" borderId="2" xfId="4" applyNumberFormat="1" applyFont="1" applyFill="1" applyBorder="1" applyAlignment="1" applyProtection="1">
      <alignment horizontal="right" vertical="center" wrapText="1"/>
      <protection locked="0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32" fillId="7" borderId="20" xfId="0" applyNumberFormat="1" applyFont="1" applyFill="1" applyBorder="1" applyAlignment="1" applyProtection="1">
      <alignment horizontal="right" vertical="center" indent="1"/>
      <protection locked="0"/>
    </xf>
    <xf numFmtId="49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3" fillId="0" borderId="54" xfId="0" applyNumberFormat="1" applyFont="1" applyBorder="1" applyAlignment="1">
      <alignment vertical="center"/>
    </xf>
    <xf numFmtId="3" fontId="33" fillId="6" borderId="2" xfId="0" applyNumberFormat="1" applyFont="1" applyFill="1" applyBorder="1" applyAlignment="1" applyProtection="1">
      <alignment vertical="center"/>
      <protection locked="0"/>
    </xf>
    <xf numFmtId="3" fontId="16" fillId="0" borderId="0" xfId="4" applyNumberFormat="1"/>
    <xf numFmtId="3" fontId="25" fillId="0" borderId="0" xfId="4" applyNumberFormat="1" applyFont="1"/>
    <xf numFmtId="3" fontId="19" fillId="0" borderId="0" xfId="4" applyNumberFormat="1" applyFont="1"/>
    <xf numFmtId="167" fontId="16" fillId="0" borderId="0" xfId="4" applyNumberFormat="1"/>
    <xf numFmtId="167" fontId="25" fillId="0" borderId="0" xfId="4" applyNumberFormat="1" applyFont="1"/>
    <xf numFmtId="167" fontId="19" fillId="0" borderId="0" xfId="4" applyNumberFormat="1" applyFont="1"/>
    <xf numFmtId="0" fontId="31" fillId="0" borderId="2" xfId="4" applyFont="1" applyBorder="1" applyAlignment="1">
      <alignment horizontal="left" vertical="center" wrapText="1" indent="1"/>
    </xf>
    <xf numFmtId="0" fontId="64" fillId="0" borderId="5" xfId="0" applyFont="1" applyBorder="1"/>
    <xf numFmtId="0" fontId="67" fillId="0" borderId="2" xfId="0" applyFont="1" applyBorder="1" applyAlignment="1" applyProtection="1">
      <alignment horizontal="left" vertical="center" indent="1"/>
      <protection locked="0"/>
    </xf>
    <xf numFmtId="3" fontId="67" fillId="0" borderId="20" xfId="0" applyNumberFormat="1" applyFont="1" applyBorder="1" applyAlignment="1" applyProtection="1">
      <alignment horizontal="right" vertical="center" indent="1"/>
      <protection locked="0"/>
    </xf>
    <xf numFmtId="164" fontId="68" fillId="0" borderId="2" xfId="4" applyNumberFormat="1" applyFont="1" applyBorder="1" applyAlignment="1" applyProtection="1">
      <alignment horizontal="right" vertical="center" wrapText="1"/>
      <protection locked="0"/>
    </xf>
    <xf numFmtId="164" fontId="22" fillId="6" borderId="2" xfId="0" applyNumberFormat="1" applyFont="1" applyFill="1" applyBorder="1" applyAlignment="1" applyProtection="1">
      <alignment vertical="center" wrapText="1"/>
      <protection locked="0"/>
    </xf>
    <xf numFmtId="164" fontId="23" fillId="0" borderId="49" xfId="0" applyNumberFormat="1" applyFont="1" applyBorder="1" applyAlignment="1">
      <alignment horizontal="left" vertical="center" wrapText="1" indent="1"/>
    </xf>
    <xf numFmtId="164" fontId="23" fillId="0" borderId="62" xfId="0" applyNumberFormat="1" applyFont="1" applyBorder="1" applyAlignment="1">
      <alignment horizontal="left" vertical="center" wrapText="1" indent="1"/>
    </xf>
    <xf numFmtId="164" fontId="23" fillId="0" borderId="23" xfId="0" applyNumberFormat="1" applyFont="1" applyBorder="1" applyAlignment="1">
      <alignment horizontal="left" vertical="center" wrapText="1" indent="1"/>
    </xf>
    <xf numFmtId="164" fontId="32" fillId="0" borderId="23" xfId="0" applyNumberFormat="1" applyFont="1" applyBorder="1" applyAlignment="1" applyProtection="1">
      <alignment horizontal="left" vertical="center" wrapText="1" inden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164" fontId="6" fillId="0" borderId="2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23" xfId="0" applyNumberFormat="1" applyFont="1" applyBorder="1" applyAlignment="1" applyProtection="1">
      <alignment vertical="center" wrapText="1"/>
      <protection locked="0"/>
    </xf>
    <xf numFmtId="164" fontId="6" fillId="0" borderId="8" xfId="0" applyNumberFormat="1" applyFont="1" applyBorder="1" applyAlignment="1" applyProtection="1">
      <alignment vertical="center" wrapText="1"/>
      <protection locked="0"/>
    </xf>
    <xf numFmtId="164" fontId="6" fillId="0" borderId="2" xfId="0" applyNumberFormat="1" applyFont="1" applyBorder="1" applyAlignment="1" applyProtection="1">
      <alignment vertical="center" wrapText="1"/>
      <protection locked="0"/>
    </xf>
    <xf numFmtId="164" fontId="6" fillId="0" borderId="20" xfId="0" applyNumberFormat="1" applyFont="1" applyBorder="1" applyAlignment="1" applyProtection="1">
      <alignment vertical="center" wrapText="1"/>
      <protection locked="0"/>
    </xf>
    <xf numFmtId="164" fontId="6" fillId="0" borderId="23" xfId="0" applyNumberFormat="1" applyFont="1" applyBorder="1" applyAlignment="1">
      <alignment vertical="center" wrapText="1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164" fontId="6" fillId="0" borderId="62" xfId="0" applyNumberFormat="1" applyFont="1" applyBorder="1" applyAlignment="1">
      <alignment vertical="center" wrapText="1"/>
    </xf>
    <xf numFmtId="164" fontId="6" fillId="0" borderId="11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36" xfId="0" applyNumberFormat="1" applyFont="1" applyBorder="1" applyAlignment="1">
      <alignment vertical="center" wrapText="1"/>
    </xf>
    <xf numFmtId="49" fontId="6" fillId="0" borderId="23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30" xfId="0" applyNumberFormat="1" applyFont="1" applyBorder="1" applyAlignment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 wrapText="1"/>
      <protection locked="0"/>
    </xf>
    <xf numFmtId="164" fontId="6" fillId="0" borderId="6" xfId="0" applyNumberFormat="1" applyFont="1" applyBorder="1" applyAlignment="1" applyProtection="1">
      <alignment vertical="center" wrapText="1"/>
      <protection locked="0"/>
    </xf>
    <xf numFmtId="164" fontId="6" fillId="0" borderId="21" xfId="0" applyNumberFormat="1" applyFont="1" applyBorder="1" applyAlignment="1" applyProtection="1">
      <alignment vertical="center" wrapText="1"/>
      <protection locked="0"/>
    </xf>
    <xf numFmtId="164" fontId="6" fillId="0" borderId="24" xfId="0" applyNumberFormat="1" applyFont="1" applyBorder="1" applyAlignment="1">
      <alignment vertical="center" wrapText="1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Border="1" applyAlignment="1" applyProtection="1">
      <alignment vertical="center" wrapText="1"/>
      <protection locked="0"/>
    </xf>
    <xf numFmtId="164" fontId="6" fillId="0" borderId="7" xfId="0" applyNumberFormat="1" applyFont="1" applyBorder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164" fontId="6" fillId="0" borderId="30" xfId="0" applyNumberFormat="1" applyFont="1" applyBorder="1" applyAlignment="1" applyProtection="1">
      <alignment vertical="center" wrapText="1"/>
      <protection locked="0"/>
    </xf>
    <xf numFmtId="164" fontId="6" fillId="14" borderId="48" xfId="0" applyNumberFormat="1" applyFont="1" applyFill="1" applyBorder="1" applyAlignment="1">
      <alignment horizontal="left" vertical="center" wrapText="1" indent="2"/>
    </xf>
    <xf numFmtId="164" fontId="39" fillId="13" borderId="22" xfId="0" applyNumberFormat="1" applyFont="1" applyFill="1" applyBorder="1" applyAlignment="1">
      <alignment vertical="center" wrapText="1"/>
    </xf>
    <xf numFmtId="164" fontId="39" fillId="13" borderId="13" xfId="0" applyNumberFormat="1" applyFont="1" applyFill="1" applyBorder="1" applyAlignment="1">
      <alignment vertical="center" wrapText="1"/>
    </xf>
    <xf numFmtId="49" fontId="39" fillId="0" borderId="14" xfId="0" applyNumberFormat="1" applyFont="1" applyBorder="1" applyAlignment="1" applyProtection="1">
      <alignment horizontal="center" vertical="center" wrapText="1"/>
      <protection locked="0"/>
    </xf>
    <xf numFmtId="164" fontId="39" fillId="0" borderId="22" xfId="0" applyNumberFormat="1" applyFont="1" applyBorder="1" applyAlignment="1">
      <alignment vertical="center" wrapText="1"/>
    </xf>
    <xf numFmtId="164" fontId="39" fillId="0" borderId="13" xfId="0" applyNumberFormat="1" applyFont="1" applyBorder="1" applyAlignment="1">
      <alignment vertical="center" wrapText="1"/>
    </xf>
    <xf numFmtId="164" fontId="39" fillId="0" borderId="14" xfId="0" applyNumberFormat="1" applyFont="1" applyBorder="1" applyAlignment="1">
      <alignment vertical="center" wrapText="1"/>
    </xf>
    <xf numFmtId="164" fontId="39" fillId="0" borderId="17" xfId="0" applyNumberFormat="1" applyFont="1" applyBorder="1" applyAlignment="1">
      <alignment vertical="center" wrapText="1"/>
    </xf>
    <xf numFmtId="164" fontId="16" fillId="0" borderId="0" xfId="4" applyNumberFormat="1"/>
    <xf numFmtId="164" fontId="35" fillId="9" borderId="0" xfId="0" applyNumberFormat="1" applyFont="1" applyFill="1"/>
    <xf numFmtId="164" fontId="31" fillId="9" borderId="1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69" fillId="0" borderId="68" xfId="4" applyFont="1" applyBorder="1" applyAlignment="1" applyProtection="1">
      <alignment horizontal="center" vertical="center" wrapText="1"/>
      <protection locked="0"/>
    </xf>
    <xf numFmtId="0" fontId="69" fillId="0" borderId="27" xfId="4" applyFont="1" applyBorder="1" applyAlignment="1" applyProtection="1">
      <alignment horizontal="center" vertical="center" wrapText="1"/>
      <protection locked="0"/>
    </xf>
    <xf numFmtId="0" fontId="69" fillId="0" borderId="27" xfId="0" applyFont="1" applyBorder="1" applyAlignment="1" applyProtection="1">
      <alignment horizontal="center" vertical="center" wrapText="1"/>
      <protection locked="0"/>
    </xf>
    <xf numFmtId="0" fontId="69" fillId="0" borderId="28" xfId="4" applyFont="1" applyBorder="1" applyAlignment="1" applyProtection="1">
      <alignment horizontal="center" vertical="center" wrapText="1"/>
      <protection locked="0"/>
    </xf>
    <xf numFmtId="0" fontId="70" fillId="0" borderId="16" xfId="4" applyFont="1" applyBorder="1" applyAlignment="1">
      <alignment horizontal="center" vertical="center" wrapText="1"/>
    </xf>
    <xf numFmtId="0" fontId="70" fillId="0" borderId="69" xfId="4" applyFont="1" applyBorder="1" applyAlignment="1">
      <alignment horizontal="center" vertical="center" wrapText="1"/>
    </xf>
    <xf numFmtId="164" fontId="70" fillId="0" borderId="41" xfId="0" applyNumberFormat="1" applyFont="1" applyBorder="1" applyAlignment="1">
      <alignment horizontal="center" vertical="center" wrapText="1"/>
    </xf>
    <xf numFmtId="164" fontId="25" fillId="0" borderId="3" xfId="4" applyNumberFormat="1" applyFont="1" applyBorder="1" applyAlignment="1">
      <alignment horizontal="right" vertical="center" wrapText="1" indent="1"/>
    </xf>
    <xf numFmtId="164" fontId="25" fillId="0" borderId="1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1" xfId="4" applyNumberFormat="1" applyFont="1" applyBorder="1" applyAlignment="1">
      <alignment horizontal="right" vertical="center" wrapText="1" indent="1"/>
    </xf>
    <xf numFmtId="164" fontId="33" fillId="0" borderId="3" xfId="4" applyNumberFormat="1" applyFont="1" applyBorder="1" applyAlignment="1">
      <alignment horizontal="right" vertical="center" wrapText="1" indent="1"/>
    </xf>
    <xf numFmtId="164" fontId="33" fillId="0" borderId="1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1" xfId="4" applyNumberFormat="1" applyFont="1" applyBorder="1" applyAlignment="1">
      <alignment horizontal="right" vertical="center" wrapText="1" indent="1"/>
    </xf>
    <xf numFmtId="164" fontId="33" fillId="0" borderId="27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27" xfId="4" applyNumberFormat="1" applyFont="1" applyBorder="1" applyAlignment="1">
      <alignment horizontal="right" vertical="center" wrapText="1" indent="1"/>
    </xf>
    <xf numFmtId="164" fontId="33" fillId="0" borderId="46" xfId="4" applyNumberFormat="1" applyFont="1" applyBorder="1" applyAlignment="1">
      <alignment horizontal="right" vertical="center" wrapText="1" indent="1"/>
    </xf>
    <xf numFmtId="164" fontId="33" fillId="0" borderId="2" xfId="4" applyNumberFormat="1" applyFont="1" applyBorder="1" applyAlignment="1">
      <alignment horizontal="right" vertical="center" wrapText="1" indent="1"/>
    </xf>
    <xf numFmtId="164" fontId="33" fillId="0" borderId="45" xfId="4" applyNumberFormat="1" applyFont="1" applyBorder="1" applyAlignment="1">
      <alignment horizontal="right" vertical="center" wrapText="1" indent="1"/>
    </xf>
    <xf numFmtId="0" fontId="30" fillId="0" borderId="27" xfId="0" applyFont="1" applyBorder="1" applyAlignment="1">
      <alignment vertical="center" wrapText="1"/>
    </xf>
    <xf numFmtId="164" fontId="33" fillId="0" borderId="59" xfId="4" applyNumberFormat="1" applyFont="1" applyBorder="1" applyAlignment="1">
      <alignment horizontal="right" vertical="center" wrapText="1" indent="1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164" fontId="11" fillId="0" borderId="0" xfId="4" applyNumberFormat="1" applyFont="1" applyAlignment="1">
      <alignment horizontal="right" vertical="center" wrapText="1" indent="1"/>
    </xf>
    <xf numFmtId="164" fontId="2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4" xfId="4" applyNumberFormat="1" applyFont="1" applyBorder="1" applyAlignment="1">
      <alignment horizontal="right" vertical="center" wrapText="1" indent="1"/>
    </xf>
    <xf numFmtId="164" fontId="25" fillId="0" borderId="52" xfId="4" applyNumberFormat="1" applyFont="1" applyBorder="1" applyAlignment="1">
      <alignment horizontal="right" vertical="center" wrapText="1" indent="1"/>
    </xf>
    <xf numFmtId="164" fontId="25" fillId="0" borderId="2" xfId="4" applyNumberFormat="1" applyFont="1" applyBorder="1" applyAlignment="1">
      <alignment horizontal="right" vertical="center" wrapText="1" indent="1"/>
    </xf>
    <xf numFmtId="164" fontId="25" fillId="0" borderId="45" xfId="4" applyNumberFormat="1" applyFont="1" applyBorder="1" applyAlignment="1">
      <alignment horizontal="right" vertical="center" wrapText="1" indent="1"/>
    </xf>
    <xf numFmtId="164" fontId="25" fillId="0" borderId="6" xfId="4" applyNumberFormat="1" applyFont="1" applyBorder="1" applyAlignment="1">
      <alignment horizontal="right" vertical="center" wrapText="1" indent="1"/>
    </xf>
    <xf numFmtId="164" fontId="25" fillId="0" borderId="40" xfId="4" applyNumberFormat="1" applyFont="1" applyBorder="1" applyAlignment="1">
      <alignment horizontal="right" vertical="center" wrapText="1" indent="1"/>
    </xf>
    <xf numFmtId="164" fontId="25" fillId="0" borderId="27" xfId="4" applyNumberFormat="1" applyFont="1" applyBorder="1" applyAlignment="1">
      <alignment horizontal="right" vertical="center" wrapText="1" indent="1"/>
    </xf>
    <xf numFmtId="164" fontId="25" fillId="0" borderId="59" xfId="4" applyNumberFormat="1" applyFont="1" applyBorder="1" applyAlignment="1">
      <alignment horizontal="right" vertical="center" wrapText="1" indent="1"/>
    </xf>
    <xf numFmtId="164" fontId="25" fillId="0" borderId="33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5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70" xfId="4" applyNumberFormat="1" applyFont="1" applyBorder="1" applyAlignment="1" applyProtection="1">
      <alignment horizontal="right" vertical="center" wrapText="1" indent="1"/>
      <protection locked="0"/>
    </xf>
    <xf numFmtId="164" fontId="23" fillId="0" borderId="41" xfId="4" applyNumberFormat="1" applyFont="1" applyBorder="1" applyAlignment="1">
      <alignment horizontal="right" vertical="center" wrapText="1" indent="1"/>
    </xf>
    <xf numFmtId="164" fontId="32" fillId="0" borderId="41" xfId="4" applyNumberFormat="1" applyFont="1" applyBorder="1" applyAlignment="1">
      <alignment horizontal="right" vertical="center" wrapText="1" indent="1"/>
    </xf>
    <xf numFmtId="164" fontId="31" fillId="0" borderId="41" xfId="0" applyNumberFormat="1" applyFont="1" applyBorder="1" applyAlignment="1">
      <alignment horizontal="right" vertical="center" wrapText="1" indent="1"/>
    </xf>
    <xf numFmtId="164" fontId="31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35" xfId="4" applyNumberFormat="1" applyFont="1" applyBorder="1" applyAlignment="1">
      <alignment horizontal="right" vertical="center" wrapText="1" indent="1"/>
    </xf>
    <xf numFmtId="164" fontId="31" fillId="0" borderId="1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1" xfId="0" applyNumberFormat="1" applyFont="1" applyBorder="1" applyAlignment="1">
      <alignment horizontal="right" vertical="center" wrapText="1" indent="1"/>
    </xf>
    <xf numFmtId="164" fontId="29" fillId="0" borderId="41" xfId="0" quotePrefix="1" applyNumberFormat="1" applyFont="1" applyBorder="1" applyAlignment="1">
      <alignment horizontal="right" vertical="center" wrapText="1" indent="1"/>
    </xf>
    <xf numFmtId="164" fontId="23" fillId="0" borderId="48" xfId="4" applyNumberFormat="1" applyFont="1" applyBorder="1" applyAlignment="1">
      <alignment horizontal="right" vertical="center" wrapText="1" indent="1"/>
    </xf>
    <xf numFmtId="164" fontId="12" fillId="0" borderId="41" xfId="0" applyNumberFormat="1" applyFont="1" applyBorder="1" applyAlignment="1">
      <alignment horizontal="centerContinuous" vertical="center" wrapText="1"/>
    </xf>
    <xf numFmtId="164" fontId="12" fillId="0" borderId="54" xfId="0" applyNumberFormat="1" applyFont="1" applyBorder="1" applyAlignment="1">
      <alignment horizontal="centerContinuous" vertical="center" wrapText="1"/>
    </xf>
    <xf numFmtId="164" fontId="12" fillId="0" borderId="58" xfId="0" applyNumberFormat="1" applyFont="1" applyBorder="1" applyAlignment="1">
      <alignment horizontal="centerContinuous" vertical="center" wrapText="1"/>
    </xf>
    <xf numFmtId="164" fontId="69" fillId="0" borderId="14" xfId="0" applyNumberFormat="1" applyFont="1" applyBorder="1" applyAlignment="1">
      <alignment horizontal="center" vertical="center" wrapText="1"/>
    </xf>
    <xf numFmtId="164" fontId="69" fillId="0" borderId="41" xfId="0" applyNumberFormat="1" applyFont="1" applyBorder="1" applyAlignment="1" applyProtection="1">
      <alignment horizontal="center" vertical="center" wrapText="1"/>
      <protection locked="0"/>
    </xf>
    <xf numFmtId="164" fontId="69" fillId="0" borderId="13" xfId="0" applyNumberFormat="1" applyFont="1" applyBorder="1" applyAlignment="1">
      <alignment horizontal="center" vertical="center" wrapText="1"/>
    </xf>
    <xf numFmtId="164" fontId="69" fillId="0" borderId="14" xfId="0" applyNumberFormat="1" applyFont="1" applyBorder="1" applyAlignment="1" applyProtection="1">
      <alignment horizontal="center" vertical="center" wrapText="1"/>
      <protection locked="0"/>
    </xf>
    <xf numFmtId="164" fontId="69" fillId="0" borderId="35" xfId="0" applyNumberFormat="1" applyFont="1" applyBorder="1" applyAlignment="1" applyProtection="1">
      <alignment horizontal="center" vertical="center" wrapText="1"/>
      <protection locked="0"/>
    </xf>
    <xf numFmtId="164" fontId="32" fillId="0" borderId="41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right" vertical="center" wrapText="1" indent="1"/>
    </xf>
    <xf numFmtId="164" fontId="25" fillId="0" borderId="46" xfId="0" applyNumberFormat="1" applyFont="1" applyBorder="1" applyAlignment="1">
      <alignment horizontal="right" vertical="center" wrapText="1" indent="1"/>
    </xf>
    <xf numFmtId="164" fontId="25" fillId="0" borderId="6" xfId="0" applyNumberFormat="1" applyFont="1" applyBorder="1" applyAlignment="1">
      <alignment horizontal="right" vertical="center" wrapText="1" indent="1"/>
    </xf>
    <xf numFmtId="164" fontId="33" fillId="0" borderId="71" xfId="0" applyNumberFormat="1" applyFont="1" applyBorder="1" applyAlignment="1">
      <alignment horizontal="right" vertical="center" wrapText="1" indent="1"/>
    </xf>
    <xf numFmtId="164" fontId="33" fillId="0" borderId="2" xfId="0" applyNumberFormat="1" applyFont="1" applyBorder="1" applyAlignment="1">
      <alignment horizontal="right" vertical="center" wrapText="1" indent="1"/>
    </xf>
    <xf numFmtId="164" fontId="33" fillId="0" borderId="45" xfId="0" applyNumberFormat="1" applyFont="1" applyBorder="1" applyAlignment="1">
      <alignment horizontal="right" vertical="center" wrapText="1" indent="1"/>
    </xf>
    <xf numFmtId="164" fontId="33" fillId="0" borderId="1" xfId="0" applyNumberFormat="1" applyFont="1" applyBorder="1" applyAlignment="1">
      <alignment horizontal="right" vertical="center" wrapText="1" indent="1"/>
    </xf>
    <xf numFmtId="164" fontId="32" fillId="0" borderId="41" xfId="0" applyNumberFormat="1" applyFont="1" applyBorder="1" applyAlignment="1">
      <alignment horizontal="right" vertical="center" wrapText="1" indent="1"/>
    </xf>
    <xf numFmtId="164" fontId="34" fillId="0" borderId="14" xfId="0" applyNumberFormat="1" applyFont="1" applyBorder="1" applyAlignment="1">
      <alignment horizontal="right" vertical="center" wrapText="1" indent="1"/>
    </xf>
    <xf numFmtId="164" fontId="34" fillId="0" borderId="35" xfId="0" applyNumberFormat="1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25" fillId="0" borderId="36" xfId="0" applyNumberFormat="1" applyFont="1" applyBorder="1" applyAlignment="1">
      <alignment horizontal="right" vertical="center" wrapText="1" indent="1"/>
    </xf>
    <xf numFmtId="164" fontId="25" fillId="0" borderId="45" xfId="0" applyNumberFormat="1" applyFont="1" applyBorder="1" applyAlignment="1">
      <alignment horizontal="right" vertical="center" wrapText="1" indent="1"/>
    </xf>
    <xf numFmtId="164" fontId="25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71" xfId="0" applyNumberFormat="1" applyFont="1" applyBorder="1" applyAlignment="1">
      <alignment horizontal="right" vertical="center" wrapText="1" indent="1"/>
    </xf>
    <xf numFmtId="164" fontId="3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Border="1" applyAlignment="1">
      <alignment horizontal="right" vertical="center" wrapText="1" indent="1"/>
    </xf>
    <xf numFmtId="164" fontId="69" fillId="0" borderId="17" xfId="0" applyNumberFormat="1" applyFont="1" applyBorder="1" applyAlignment="1" applyProtection="1">
      <alignment horizontal="center" vertical="center" wrapText="1"/>
      <protection locked="0"/>
    </xf>
    <xf numFmtId="164" fontId="70" fillId="0" borderId="19" xfId="0" applyNumberFormat="1" applyFont="1" applyBorder="1" applyAlignment="1">
      <alignment horizontal="center" vertical="center" wrapText="1"/>
    </xf>
    <xf numFmtId="164" fontId="70" fillId="0" borderId="37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 applyProtection="1">
      <alignment vertical="center" wrapText="1"/>
      <protection locked="0"/>
    </xf>
    <xf numFmtId="164" fontId="25" fillId="0" borderId="20" xfId="0" applyNumberFormat="1" applyFont="1" applyBorder="1" applyAlignment="1">
      <alignment vertical="center" wrapText="1"/>
    </xf>
    <xf numFmtId="3" fontId="71" fillId="6" borderId="5" xfId="0" applyNumberFormat="1" applyFont="1" applyFill="1" applyBorder="1" applyAlignment="1">
      <alignment vertical="center"/>
    </xf>
    <xf numFmtId="3" fontId="71" fillId="6" borderId="5" xfId="0" applyNumberFormat="1" applyFont="1" applyFill="1" applyBorder="1" applyAlignment="1" applyProtection="1">
      <alignment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164" fontId="25" fillId="0" borderId="6" xfId="0" applyNumberFormat="1" applyFont="1" applyBorder="1" applyAlignment="1" applyProtection="1">
      <alignment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Border="1" applyAlignment="1">
      <alignment vertical="center" wrapText="1"/>
    </xf>
    <xf numFmtId="164" fontId="23" fillId="2" borderId="14" xfId="0" applyNumberFormat="1" applyFont="1" applyFill="1" applyBorder="1" applyAlignment="1">
      <alignment vertical="center" wrapText="1"/>
    </xf>
    <xf numFmtId="164" fontId="23" fillId="0" borderId="17" xfId="0" applyNumberFormat="1" applyFont="1" applyBorder="1" applyAlignment="1">
      <alignment vertical="center" wrapText="1"/>
    </xf>
    <xf numFmtId="164" fontId="25" fillId="0" borderId="2" xfId="0" applyNumberFormat="1" applyFont="1" applyBorder="1" applyAlignment="1">
      <alignment vertical="center" wrapText="1"/>
    </xf>
    <xf numFmtId="3" fontId="43" fillId="6" borderId="2" xfId="0" applyNumberFormat="1" applyFont="1" applyFill="1" applyBorder="1" applyAlignment="1">
      <alignment vertical="center" wrapText="1"/>
    </xf>
    <xf numFmtId="164" fontId="22" fillId="0" borderId="2" xfId="0" applyNumberFormat="1" applyFont="1" applyBorder="1" applyAlignment="1">
      <alignment vertical="center" wrapText="1"/>
    </xf>
    <xf numFmtId="3" fontId="42" fillId="0" borderId="2" xfId="0" applyNumberFormat="1" applyFont="1" applyBorder="1"/>
    <xf numFmtId="0" fontId="12" fillId="0" borderId="2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2" xfId="0" quotePrefix="1" applyFont="1" applyBorder="1" applyAlignment="1" applyProtection="1">
      <alignment horizontal="right" vertical="center" indent="1"/>
      <protection locked="0"/>
    </xf>
    <xf numFmtId="49" fontId="12" fillId="0" borderId="22" xfId="0" applyNumberFormat="1" applyFont="1" applyBorder="1" applyAlignment="1" applyProtection="1">
      <alignment horizontal="right" vertical="center" indent="1"/>
      <protection locked="0"/>
    </xf>
    <xf numFmtId="0" fontId="10" fillId="0" borderId="58" xfId="0" applyFont="1" applyBorder="1" applyAlignment="1">
      <alignment horizontal="right"/>
    </xf>
    <xf numFmtId="0" fontId="72" fillId="0" borderId="14" xfId="0" applyFont="1" applyBorder="1" applyAlignment="1" applyProtection="1">
      <alignment horizontal="center" vertical="center" wrapText="1"/>
      <protection locked="0"/>
    </xf>
    <xf numFmtId="0" fontId="72" fillId="0" borderId="41" xfId="0" applyFont="1" applyBorder="1" applyAlignment="1" applyProtection="1">
      <alignment horizontal="center" vertical="center" wrapText="1"/>
      <protection locked="0"/>
    </xf>
    <xf numFmtId="0" fontId="72" fillId="0" borderId="35" xfId="0" applyFont="1" applyBorder="1" applyAlignment="1" applyProtection="1">
      <alignment horizontal="center" vertical="center" wrapText="1"/>
      <protection locked="0"/>
    </xf>
    <xf numFmtId="0" fontId="73" fillId="0" borderId="1" xfId="0" applyFont="1" applyBorder="1" applyAlignment="1">
      <alignment horizontal="center" vertical="center" wrapText="1"/>
    </xf>
    <xf numFmtId="0" fontId="73" fillId="0" borderId="72" xfId="0" applyFont="1" applyBorder="1" applyAlignment="1">
      <alignment horizontal="center" vertical="center" wrapText="1"/>
    </xf>
    <xf numFmtId="164" fontId="73" fillId="0" borderId="73" xfId="0" applyNumberFormat="1" applyFont="1" applyBorder="1" applyAlignment="1">
      <alignment horizontal="center" vertical="center" wrapText="1"/>
    </xf>
    <xf numFmtId="164" fontId="25" fillId="0" borderId="20" xfId="4" applyNumberFormat="1" applyFont="1" applyBorder="1" applyAlignment="1">
      <alignment horizontal="right" vertical="center" wrapText="1" indent="1"/>
    </xf>
    <xf numFmtId="164" fontId="25" fillId="0" borderId="21" xfId="4" applyNumberFormat="1" applyFont="1" applyBorder="1" applyAlignment="1">
      <alignment horizontal="right" vertical="center" wrapText="1" indent="1"/>
    </xf>
    <xf numFmtId="164" fontId="33" fillId="0" borderId="5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20" xfId="4" applyNumberFormat="1" applyFont="1" applyBorder="1" applyAlignment="1">
      <alignment horizontal="right" vertical="center" wrapText="1" indent="1"/>
    </xf>
    <xf numFmtId="164" fontId="33" fillId="0" borderId="70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6" xfId="4" applyNumberFormat="1" applyFont="1" applyBorder="1" applyAlignment="1">
      <alignment horizontal="right" vertical="center" wrapText="1" indent="1"/>
    </xf>
    <xf numFmtId="164" fontId="33" fillId="0" borderId="21" xfId="4" applyNumberFormat="1" applyFont="1" applyBorder="1" applyAlignment="1">
      <alignment horizontal="right" vertical="center" wrapText="1" indent="1"/>
    </xf>
    <xf numFmtId="164" fontId="33" fillId="0" borderId="33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26" xfId="4" applyNumberFormat="1" applyFont="1" applyBorder="1" applyAlignment="1">
      <alignment horizontal="right" vertical="center" wrapText="1" indent="1"/>
    </xf>
    <xf numFmtId="0" fontId="30" fillId="0" borderId="27" xfId="0" applyFont="1" applyBorder="1" applyAlignment="1">
      <alignment wrapText="1"/>
    </xf>
    <xf numFmtId="164" fontId="33" fillId="0" borderId="68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28" xfId="4" applyNumberFormat="1" applyFont="1" applyBorder="1" applyAlignment="1">
      <alignment horizontal="right" vertical="center" wrapText="1" indent="1"/>
    </xf>
    <xf numFmtId="164" fontId="23" fillId="0" borderId="74" xfId="4" applyNumberFormat="1" applyFont="1" applyBorder="1" applyAlignment="1">
      <alignment horizontal="right" vertical="center" wrapText="1" indent="1"/>
    </xf>
    <xf numFmtId="164" fontId="25" fillId="0" borderId="66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36" xfId="4" applyNumberFormat="1" applyFont="1" applyBorder="1" applyAlignment="1">
      <alignment horizontal="right" vertical="center" wrapText="1" indent="1"/>
    </xf>
    <xf numFmtId="164" fontId="25" fillId="0" borderId="50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39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75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67" xfId="4" applyNumberFormat="1" applyFont="1" applyBorder="1" applyAlignment="1" applyProtection="1">
      <alignment horizontal="right" vertical="center" wrapText="1" indent="1"/>
      <protection locked="0"/>
    </xf>
    <xf numFmtId="164" fontId="25" fillId="0" borderId="28" xfId="4" applyNumberFormat="1" applyFont="1" applyBorder="1" applyAlignment="1">
      <alignment horizontal="right" vertical="center" wrapText="1" indent="1"/>
    </xf>
    <xf numFmtId="164" fontId="23" fillId="0" borderId="43" xfId="4" applyNumberFormat="1" applyFont="1" applyBorder="1" applyAlignment="1">
      <alignment horizontal="right" vertical="center" wrapText="1" indent="1"/>
    </xf>
    <xf numFmtId="164" fontId="25" fillId="0" borderId="76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43" xfId="4" applyNumberFormat="1" applyFont="1" applyBorder="1" applyAlignment="1">
      <alignment horizontal="right" vertical="center" wrapText="1" indent="1"/>
    </xf>
    <xf numFmtId="16" fontId="0" fillId="0" borderId="0" xfId="0" applyNumberFormat="1" applyAlignment="1">
      <alignment vertical="center" wrapText="1"/>
    </xf>
    <xf numFmtId="164" fontId="31" fillId="0" borderId="43" xfId="0" applyNumberFormat="1" applyFont="1" applyBorder="1" applyAlignment="1">
      <alignment horizontal="right" vertical="center" wrapText="1" indent="1"/>
    </xf>
    <xf numFmtId="164" fontId="31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43" xfId="0" quotePrefix="1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 indent="1"/>
    </xf>
    <xf numFmtId="0" fontId="5" fillId="0" borderId="43" xfId="0" applyFont="1" applyBorder="1" applyAlignment="1">
      <alignment horizontal="right" vertical="center" wrapText="1" indent="1"/>
    </xf>
    <xf numFmtId="0" fontId="5" fillId="0" borderId="71" xfId="0" applyFont="1" applyBorder="1" applyAlignment="1">
      <alignment horizontal="right" vertical="center" wrapText="1" indent="1"/>
    </xf>
    <xf numFmtId="3" fontId="8" fillId="0" borderId="14" xfId="0" applyNumberFormat="1" applyFont="1" applyBorder="1" applyAlignment="1" applyProtection="1">
      <alignment horizontal="right" vertical="center" wrapText="1" indent="1"/>
      <protection locked="0"/>
    </xf>
    <xf numFmtId="3" fontId="8" fillId="0" borderId="48" xfId="0" applyNumberFormat="1" applyFont="1" applyBorder="1" applyAlignment="1" applyProtection="1">
      <alignment horizontal="right" vertical="center" wrapText="1" indent="1"/>
      <protection locked="0"/>
    </xf>
    <xf numFmtId="3" fontId="74" fillId="0" borderId="14" xfId="0" applyNumberFormat="1" applyFont="1" applyBorder="1" applyAlignment="1">
      <alignment horizontal="right" vertical="center" wrapText="1" indent="1"/>
    </xf>
    <xf numFmtId="3" fontId="74" fillId="0" borderId="17" xfId="0" applyNumberFormat="1" applyFont="1" applyBorder="1" applyAlignment="1">
      <alignment horizontal="right" vertical="center" wrapText="1" indent="1"/>
    </xf>
    <xf numFmtId="0" fontId="71" fillId="6" borderId="2" xfId="0" applyFont="1" applyFill="1" applyBorder="1" applyAlignment="1">
      <alignment horizontal="left"/>
    </xf>
    <xf numFmtId="0" fontId="71" fillId="6" borderId="2" xfId="7" applyFont="1" applyFill="1" applyBorder="1" applyAlignment="1">
      <alignment horizontal="left" wrapText="1" indent="1"/>
    </xf>
    <xf numFmtId="3" fontId="33" fillId="0" borderId="2" xfId="0" applyNumberFormat="1" applyFont="1" applyBorder="1" applyProtection="1">
      <protection locked="0"/>
    </xf>
    <xf numFmtId="0" fontId="5" fillId="0" borderId="0" xfId="5" applyFont="1" applyProtection="1">
      <protection locked="0"/>
    </xf>
    <xf numFmtId="0" fontId="5" fillId="0" borderId="0" xfId="5" applyFont="1"/>
    <xf numFmtId="0" fontId="5" fillId="0" borderId="0" xfId="5" applyFont="1" applyAlignment="1">
      <alignment vertical="center"/>
    </xf>
    <xf numFmtId="0" fontId="5" fillId="0" borderId="0" xfId="5" applyFont="1" applyAlignment="1" applyProtection="1">
      <alignment vertical="center"/>
      <protection locked="0"/>
    </xf>
    <xf numFmtId="164" fontId="25" fillId="0" borderId="46" xfId="4" applyNumberFormat="1" applyFont="1" applyBorder="1" applyAlignment="1">
      <alignment horizontal="right" vertical="center" wrapText="1" indent="1"/>
    </xf>
    <xf numFmtId="0" fontId="43" fillId="0" borderId="2" xfId="0" applyFont="1" applyBorder="1" applyAlignment="1">
      <alignment horizontal="left" wrapText="1" indent="1"/>
    </xf>
    <xf numFmtId="0" fontId="61" fillId="0" borderId="0" xfId="0" applyFont="1"/>
    <xf numFmtId="3" fontId="61" fillId="0" borderId="0" xfId="0" applyNumberFormat="1" applyFont="1" applyAlignment="1">
      <alignment horizontal="right"/>
    </xf>
    <xf numFmtId="0" fontId="61" fillId="0" borderId="2" xfId="0" applyFont="1" applyBorder="1"/>
    <xf numFmtId="0" fontId="56" fillId="0" borderId="2" xfId="0" applyFont="1" applyBorder="1"/>
    <xf numFmtId="3" fontId="76" fillId="0" borderId="2" xfId="0" applyNumberFormat="1" applyFont="1" applyBorder="1"/>
    <xf numFmtId="3" fontId="56" fillId="0" borderId="2" xfId="0" applyNumberFormat="1" applyFont="1" applyBorder="1"/>
    <xf numFmtId="0" fontId="61" fillId="0" borderId="2" xfId="0" applyFont="1" applyBorder="1" applyAlignment="1">
      <alignment horizontal="left" wrapText="1" indent="1"/>
    </xf>
    <xf numFmtId="3" fontId="71" fillId="0" borderId="2" xfId="0" applyNumberFormat="1" applyFont="1" applyBorder="1" applyAlignment="1">
      <alignment horizontal="right" wrapText="1"/>
    </xf>
    <xf numFmtId="3" fontId="0" fillId="0" borderId="2" xfId="0" applyNumberFormat="1" applyBorder="1"/>
    <xf numFmtId="0" fontId="77" fillId="0" borderId="2" xfId="0" applyFont="1" applyBorder="1" applyAlignment="1">
      <alignment horizontal="left" indent="1"/>
    </xf>
    <xf numFmtId="0" fontId="61" fillId="6" borderId="2" xfId="4" applyFont="1" applyFill="1" applyBorder="1" applyAlignment="1">
      <alignment horizontal="left" vertical="center" wrapText="1" indent="1"/>
    </xf>
    <xf numFmtId="3" fontId="45" fillId="6" borderId="2" xfId="0" applyNumberFormat="1" applyFont="1" applyFill="1" applyBorder="1" applyAlignment="1">
      <alignment vertical="center" wrapText="1"/>
    </xf>
    <xf numFmtId="0" fontId="77" fillId="0" borderId="0" xfId="0" applyFont="1" applyAlignment="1">
      <alignment horizontal="left" indent="1"/>
    </xf>
    <xf numFmtId="0" fontId="71" fillId="6" borderId="2" xfId="4" applyFont="1" applyFill="1" applyBorder="1" applyAlignment="1">
      <alignment horizontal="left" vertical="center" wrapText="1" indent="1"/>
    </xf>
    <xf numFmtId="0" fontId="78" fillId="0" borderId="2" xfId="0" applyFont="1" applyBorder="1" applyAlignment="1">
      <alignment horizontal="left" wrapText="1" indent="1"/>
    </xf>
    <xf numFmtId="0" fontId="61" fillId="0" borderId="27" xfId="0" applyFont="1" applyBorder="1"/>
    <xf numFmtId="0" fontId="71" fillId="6" borderId="27" xfId="4" applyFont="1" applyFill="1" applyBorder="1" applyAlignment="1">
      <alignment horizontal="left" vertical="center" wrapText="1" indent="1"/>
    </xf>
    <xf numFmtId="3" fontId="71" fillId="6" borderId="68" xfId="0" applyNumberFormat="1" applyFont="1" applyFill="1" applyBorder="1" applyAlignment="1" applyProtection="1">
      <alignment vertical="center" wrapText="1"/>
      <protection locked="0"/>
    </xf>
    <xf numFmtId="3" fontId="0" fillId="0" borderId="27" xfId="0" applyNumberFormat="1" applyBorder="1"/>
    <xf numFmtId="0" fontId="63" fillId="0" borderId="1" xfId="0" applyFont="1" applyBorder="1"/>
    <xf numFmtId="0" fontId="75" fillId="0" borderId="0" xfId="0" applyFont="1"/>
    <xf numFmtId="0" fontId="63" fillId="0" borderId="3" xfId="0" applyFont="1" applyBorder="1"/>
    <xf numFmtId="0" fontId="64" fillId="0" borderId="0" xfId="0" applyFont="1"/>
    <xf numFmtId="164" fontId="67" fillId="0" borderId="2" xfId="0" applyNumberFormat="1" applyFont="1" applyBorder="1" applyAlignment="1">
      <alignment vertical="center" wrapText="1"/>
    </xf>
    <xf numFmtId="0" fontId="12" fillId="0" borderId="42" xfId="0" applyFont="1" applyBorder="1" applyAlignment="1">
      <alignment horizontal="center" vertical="center" wrapText="1"/>
    </xf>
    <xf numFmtId="164" fontId="6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8" xfId="0" applyNumberFormat="1" applyFont="1" applyBorder="1" applyAlignment="1" applyProtection="1">
      <alignment horizontal="left" vertical="center" wrapText="1"/>
      <protection locked="0"/>
    </xf>
    <xf numFmtId="0" fontId="71" fillId="0" borderId="8" xfId="0" applyFont="1" applyBorder="1"/>
    <xf numFmtId="0" fontId="71" fillId="0" borderId="8" xfId="0" applyFont="1" applyBorder="1" applyAlignment="1">
      <alignment wrapText="1"/>
    </xf>
    <xf numFmtId="0" fontId="71" fillId="0" borderId="2" xfId="0" applyFont="1" applyBorder="1" applyAlignment="1">
      <alignment horizontal="left" wrapText="1" indent="1"/>
    </xf>
    <xf numFmtId="0" fontId="71" fillId="6" borderId="2" xfId="0" applyFont="1" applyFill="1" applyBorder="1" applyAlignment="1">
      <alignment horizontal="left" vertical="center" wrapText="1" indent="1"/>
    </xf>
    <xf numFmtId="3" fontId="79" fillId="0" borderId="2" xfId="0" applyNumberFormat="1" applyFont="1" applyBorder="1"/>
    <xf numFmtId="3" fontId="71" fillId="0" borderId="5" xfId="0" applyNumberFormat="1" applyFont="1" applyBorder="1" applyAlignment="1" applyProtection="1">
      <alignment vertical="center" wrapText="1"/>
      <protection locked="0"/>
    </xf>
    <xf numFmtId="0" fontId="71" fillId="0" borderId="2" xfId="0" applyFont="1" applyBorder="1" applyAlignment="1">
      <alignment wrapText="1"/>
    </xf>
    <xf numFmtId="3" fontId="79" fillId="0" borderId="5" xfId="0" applyNumberFormat="1" applyFont="1" applyBorder="1"/>
    <xf numFmtId="0" fontId="80" fillId="0" borderId="2" xfId="0" applyFont="1" applyBorder="1" applyAlignment="1">
      <alignment horizontal="left" wrapText="1" indent="1"/>
    </xf>
    <xf numFmtId="164" fontId="9" fillId="0" borderId="13" xfId="0" applyNumberFormat="1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vertical="center" wrapText="1"/>
    </xf>
    <xf numFmtId="164" fontId="9" fillId="2" borderId="14" xfId="0" applyNumberFormat="1" applyFont="1" applyFill="1" applyBorder="1" applyAlignment="1">
      <alignment vertical="center" wrapText="1"/>
    </xf>
    <xf numFmtId="164" fontId="9" fillId="0" borderId="17" xfId="0" applyNumberFormat="1" applyFont="1" applyBorder="1" applyAlignment="1">
      <alignment vertical="center" wrapText="1"/>
    </xf>
    <xf numFmtId="0" fontId="61" fillId="0" borderId="4" xfId="0" applyFont="1" applyBorder="1"/>
    <xf numFmtId="0" fontId="71" fillId="6" borderId="4" xfId="4" applyFont="1" applyFill="1" applyBorder="1" applyAlignment="1">
      <alignment horizontal="left" vertical="center" wrapText="1" indent="1"/>
    </xf>
    <xf numFmtId="3" fontId="71" fillId="6" borderId="64" xfId="0" applyNumberFormat="1" applyFont="1" applyFill="1" applyBorder="1" applyAlignment="1" applyProtection="1">
      <alignment vertical="center" wrapText="1"/>
      <protection locked="0"/>
    </xf>
    <xf numFmtId="3" fontId="79" fillId="0" borderId="4" xfId="0" applyNumberFormat="1" applyFont="1" applyBorder="1"/>
    <xf numFmtId="0" fontId="61" fillId="0" borderId="3" xfId="0" applyFont="1" applyBorder="1"/>
    <xf numFmtId="0" fontId="81" fillId="0" borderId="3" xfId="0" applyFont="1" applyBorder="1" applyAlignment="1">
      <alignment horizontal="left" wrapText="1" indent="1"/>
    </xf>
    <xf numFmtId="3" fontId="79" fillId="0" borderId="3" xfId="0" applyNumberFormat="1" applyFont="1" applyBorder="1"/>
    <xf numFmtId="0" fontId="63" fillId="0" borderId="27" xfId="0" applyFont="1" applyBorder="1"/>
    <xf numFmtId="0" fontId="81" fillId="0" borderId="27" xfId="0" applyFont="1" applyBorder="1" applyAlignment="1">
      <alignment horizontal="left" wrapText="1" indent="1"/>
    </xf>
    <xf numFmtId="3" fontId="79" fillId="0" borderId="27" xfId="0" applyNumberFormat="1" applyFont="1" applyBorder="1"/>
    <xf numFmtId="0" fontId="61" fillId="12" borderId="3" xfId="0" applyFont="1" applyFill="1" applyBorder="1"/>
    <xf numFmtId="0" fontId="56" fillId="12" borderId="3" xfId="0" applyFont="1" applyFill="1" applyBorder="1"/>
    <xf numFmtId="3" fontId="56" fillId="12" borderId="3" xfId="0" applyNumberFormat="1" applyFont="1" applyFill="1" applyBorder="1"/>
    <xf numFmtId="164" fontId="82" fillId="0" borderId="2" xfId="0" applyNumberFormat="1" applyFont="1" applyBorder="1" applyAlignment="1">
      <alignment vertical="center" wrapText="1"/>
    </xf>
    <xf numFmtId="0" fontId="82" fillId="0" borderId="2" xfId="0" applyFont="1" applyBorder="1" applyAlignment="1" applyProtection="1">
      <alignment horizontal="left" vertical="center" indent="1"/>
      <protection locked="0"/>
    </xf>
    <xf numFmtId="3" fontId="82" fillId="0" borderId="20" xfId="0" applyNumberFormat="1" applyFont="1" applyBorder="1" applyAlignment="1" applyProtection="1">
      <alignment horizontal="right" vertical="center" indent="1"/>
      <protection locked="0"/>
    </xf>
    <xf numFmtId="0" fontId="84" fillId="0" borderId="2" xfId="4" applyFont="1" applyBorder="1" applyAlignment="1">
      <alignment horizontal="left" vertical="center" wrapText="1" indent="1"/>
    </xf>
    <xf numFmtId="0" fontId="84" fillId="0" borderId="2" xfId="4" applyFont="1" applyBorder="1" applyAlignment="1">
      <alignment horizontal="left" indent="1"/>
    </xf>
    <xf numFmtId="164" fontId="85" fillId="0" borderId="2" xfId="4" applyNumberFormat="1" applyFont="1" applyBorder="1" applyAlignment="1" applyProtection="1">
      <alignment horizontal="right" vertical="center" wrapText="1"/>
      <protection locked="0"/>
    </xf>
    <xf numFmtId="164" fontId="85" fillId="0" borderId="2" xfId="0" applyNumberFormat="1" applyFont="1" applyBorder="1" applyAlignment="1">
      <alignment vertical="center" wrapText="1"/>
    </xf>
    <xf numFmtId="0" fontId="84" fillId="0" borderId="2" xfId="0" applyFont="1" applyBorder="1" applyAlignment="1">
      <alignment horizontal="left" vertical="center" wrapText="1" indent="1"/>
    </xf>
    <xf numFmtId="3" fontId="85" fillId="0" borderId="2" xfId="0" applyNumberFormat="1" applyFont="1" applyBorder="1"/>
    <xf numFmtId="0" fontId="85" fillId="0" borderId="2" xfId="4" applyFont="1" applyBorder="1" applyAlignment="1">
      <alignment horizontal="left" vertical="center" wrapText="1" indent="1"/>
    </xf>
    <xf numFmtId="164" fontId="85" fillId="6" borderId="2" xfId="4" applyNumberFormat="1" applyFont="1" applyFill="1" applyBorder="1" applyAlignment="1" applyProtection="1">
      <alignment horizontal="right" vertical="center" wrapText="1"/>
      <protection locked="0"/>
    </xf>
    <xf numFmtId="0" fontId="85" fillId="0" borderId="2" xfId="0" applyFont="1" applyBorder="1" applyAlignment="1">
      <alignment horizontal="left" vertical="center" wrapText="1" indent="1"/>
    </xf>
    <xf numFmtId="3" fontId="85" fillId="6" borderId="2" xfId="0" applyNumberFormat="1" applyFont="1" applyFill="1" applyBorder="1"/>
    <xf numFmtId="0" fontId="85" fillId="0" borderId="2" xfId="4" applyFont="1" applyBorder="1" applyAlignment="1">
      <alignment horizontal="left" indent="1"/>
    </xf>
    <xf numFmtId="0" fontId="86" fillId="6" borderId="3" xfId="4" applyFont="1" applyFill="1" applyBorder="1" applyAlignment="1">
      <alignment horizontal="left" vertical="center" wrapText="1" indent="1"/>
    </xf>
    <xf numFmtId="3" fontId="86" fillId="6" borderId="2" xfId="0" applyNumberFormat="1" applyFont="1" applyFill="1" applyBorder="1" applyAlignment="1" applyProtection="1">
      <alignment vertical="center" wrapText="1"/>
      <protection locked="0"/>
    </xf>
    <xf numFmtId="0" fontId="86" fillId="0" borderId="3" xfId="0" applyFont="1" applyBorder="1" applyAlignment="1">
      <alignment horizontal="left" wrapText="1" indent="1"/>
    </xf>
    <xf numFmtId="0" fontId="86" fillId="6" borderId="2" xfId="0" applyFont="1" applyFill="1" applyBorder="1" applyAlignment="1">
      <alignment wrapText="1"/>
    </xf>
    <xf numFmtId="3" fontId="86" fillId="6" borderId="2" xfId="0" applyNumberFormat="1" applyFont="1" applyFill="1" applyBorder="1" applyAlignment="1">
      <alignment horizontal="right" wrapText="1"/>
    </xf>
    <xf numFmtId="164" fontId="25" fillId="3" borderId="61" xfId="0" applyNumberFormat="1" applyFont="1" applyFill="1" applyBorder="1" applyAlignment="1">
      <alignment horizontal="left" vertical="center" wrapText="1" indent="2"/>
    </xf>
    <xf numFmtId="3" fontId="32" fillId="0" borderId="61" xfId="0" applyNumberFormat="1" applyFont="1" applyBorder="1" applyAlignment="1">
      <alignment horizontal="right" vertical="center" indent="1"/>
    </xf>
    <xf numFmtId="164" fontId="67" fillId="0" borderId="2" xfId="4" applyNumberFormat="1" applyFont="1" applyBorder="1" applyAlignment="1" applyProtection="1">
      <alignment horizontal="right" vertical="center" wrapText="1"/>
      <protection locked="0"/>
    </xf>
    <xf numFmtId="0" fontId="82" fillId="0" borderId="2" xfId="4" applyFont="1" applyBorder="1" applyAlignment="1">
      <alignment horizontal="left" vertical="center" wrapText="1" indent="1"/>
    </xf>
    <xf numFmtId="164" fontId="82" fillId="0" borderId="2" xfId="4" applyNumberFormat="1" applyFont="1" applyBorder="1" applyAlignment="1" applyProtection="1">
      <alignment horizontal="right" vertical="center" wrapText="1"/>
      <protection locked="0"/>
    </xf>
    <xf numFmtId="164" fontId="87" fillId="0" borderId="2" xfId="0" applyNumberFormat="1" applyFont="1" applyBorder="1" applyAlignment="1" applyProtection="1">
      <alignment horizontal="left" vertical="center" wrapText="1" indent="1"/>
      <protection locked="0"/>
    </xf>
    <xf numFmtId="164" fontId="8" fillId="0" borderId="2" xfId="0" applyNumberFormat="1" applyFont="1" applyBorder="1" applyAlignment="1">
      <alignment horizontal="center" vertical="center" wrapText="1"/>
    </xf>
    <xf numFmtId="0" fontId="43" fillId="0" borderId="3" xfId="7" applyFont="1" applyBorder="1" applyAlignment="1">
      <alignment horizontal="left" wrapText="1" indent="1"/>
    </xf>
    <xf numFmtId="0" fontId="80" fillId="0" borderId="5" xfId="0" applyFont="1" applyBorder="1" applyAlignment="1">
      <alignment horizontal="left" wrapText="1" indent="1"/>
    </xf>
    <xf numFmtId="0" fontId="83" fillId="0" borderId="1" xfId="0" applyFont="1" applyBorder="1"/>
    <xf numFmtId="0" fontId="78" fillId="0" borderId="1" xfId="0" applyFont="1" applyBorder="1" applyAlignment="1">
      <alignment horizontal="left" wrapText="1" indent="1"/>
    </xf>
    <xf numFmtId="3" fontId="0" fillId="0" borderId="1" xfId="0" applyNumberFormat="1" applyBorder="1"/>
    <xf numFmtId="0" fontId="63" fillId="0" borderId="19" xfId="0" applyFont="1" applyBorder="1"/>
    <xf numFmtId="0" fontId="63" fillId="6" borderId="1" xfId="0" applyFont="1" applyFill="1" applyBorder="1"/>
    <xf numFmtId="0" fontId="75" fillId="6" borderId="0" xfId="0" applyFont="1" applyFill="1"/>
    <xf numFmtId="0" fontId="71" fillId="11" borderId="2" xfId="0" applyFont="1" applyFill="1" applyBorder="1"/>
    <xf numFmtId="0" fontId="91" fillId="11" borderId="2" xfId="0" applyFont="1" applyFill="1" applyBorder="1"/>
    <xf numFmtId="3" fontId="91" fillId="11" borderId="2" xfId="0" applyNumberFormat="1" applyFont="1" applyFill="1" applyBorder="1"/>
    <xf numFmtId="0" fontId="71" fillId="0" borderId="0" xfId="0" applyFont="1"/>
    <xf numFmtId="0" fontId="90" fillId="0" borderId="0" xfId="0" applyFont="1"/>
    <xf numFmtId="0" fontId="71" fillId="0" borderId="2" xfId="0" applyFont="1" applyBorder="1"/>
    <xf numFmtId="0" fontId="71" fillId="6" borderId="2" xfId="0" applyFont="1" applyFill="1" applyBorder="1"/>
    <xf numFmtId="0" fontId="71" fillId="6" borderId="2" xfId="0" applyFont="1" applyFill="1" applyBorder="1" applyAlignment="1">
      <alignment wrapText="1"/>
    </xf>
    <xf numFmtId="3" fontId="71" fillId="6" borderId="2" xfId="0" applyNumberFormat="1" applyFont="1" applyFill="1" applyBorder="1" applyAlignment="1">
      <alignment horizontal="right" wrapText="1"/>
    </xf>
    <xf numFmtId="3" fontId="80" fillId="6" borderId="2" xfId="0" applyNumberFormat="1" applyFont="1" applyFill="1" applyBorder="1" applyAlignment="1">
      <alignment horizontal="right" wrapText="1"/>
    </xf>
    <xf numFmtId="3" fontId="66" fillId="0" borderId="0" xfId="6" applyNumberFormat="1"/>
    <xf numFmtId="0" fontId="80" fillId="6" borderId="2" xfId="0" applyFont="1" applyFill="1" applyBorder="1" applyAlignment="1">
      <alignment wrapText="1"/>
    </xf>
    <xf numFmtId="0" fontId="71" fillId="5" borderId="2" xfId="0" applyFont="1" applyFill="1" applyBorder="1"/>
    <xf numFmtId="0" fontId="91" fillId="5" borderId="2" xfId="0" applyFont="1" applyFill="1" applyBorder="1"/>
    <xf numFmtId="0" fontId="91" fillId="5" borderId="2" xfId="0" applyFont="1" applyFill="1" applyBorder="1" applyAlignment="1">
      <alignment horizontal="left" wrapText="1" indent="1"/>
    </xf>
    <xf numFmtId="3" fontId="91" fillId="5" borderId="2" xfId="0" applyNumberFormat="1" applyFont="1" applyFill="1" applyBorder="1" applyAlignment="1">
      <alignment horizontal="right" wrapText="1"/>
    </xf>
    <xf numFmtId="3" fontId="90" fillId="0" borderId="0" xfId="0" applyNumberFormat="1" applyFont="1"/>
    <xf numFmtId="0" fontId="71" fillId="0" borderId="50" xfId="0" applyFont="1" applyBorder="1"/>
    <xf numFmtId="3" fontId="71" fillId="0" borderId="2" xfId="0" applyNumberFormat="1" applyFont="1" applyBorder="1"/>
    <xf numFmtId="0" fontId="71" fillId="6" borderId="50" xfId="0" applyFont="1" applyFill="1" applyBorder="1"/>
    <xf numFmtId="3" fontId="71" fillId="6" borderId="2" xfId="0" applyNumberFormat="1" applyFont="1" applyFill="1" applyBorder="1"/>
    <xf numFmtId="0" fontId="71" fillId="6" borderId="0" xfId="0" applyFont="1" applyFill="1"/>
    <xf numFmtId="0" fontId="90" fillId="6" borderId="0" xfId="0" applyFont="1" applyFill="1"/>
    <xf numFmtId="3" fontId="71" fillId="0" borderId="3" xfId="0" applyNumberFormat="1" applyFont="1" applyBorder="1"/>
    <xf numFmtId="0" fontId="71" fillId="4" borderId="2" xfId="0" applyFont="1" applyFill="1" applyBorder="1"/>
    <xf numFmtId="0" fontId="91" fillId="4" borderId="2" xfId="0" applyFont="1" applyFill="1" applyBorder="1"/>
    <xf numFmtId="0" fontId="91" fillId="4" borderId="3" xfId="0" applyFont="1" applyFill="1" applyBorder="1"/>
    <xf numFmtId="3" fontId="91" fillId="4" borderId="3" xfId="0" applyNumberFormat="1" applyFont="1" applyFill="1" applyBorder="1"/>
    <xf numFmtId="0" fontId="71" fillId="12" borderId="2" xfId="0" applyFont="1" applyFill="1" applyBorder="1"/>
    <xf numFmtId="0" fontId="91" fillId="12" borderId="2" xfId="0" applyFont="1" applyFill="1" applyBorder="1"/>
    <xf numFmtId="3" fontId="91" fillId="12" borderId="2" xfId="0" applyNumberFormat="1" applyFont="1" applyFill="1" applyBorder="1"/>
    <xf numFmtId="0" fontId="2" fillId="0" borderId="0" xfId="15"/>
    <xf numFmtId="0" fontId="2" fillId="0" borderId="2" xfId="15" applyBorder="1"/>
    <xf numFmtId="0" fontId="62" fillId="9" borderId="2" xfId="15" applyFont="1" applyFill="1" applyBorder="1" applyAlignment="1">
      <alignment horizontal="center" vertical="top" wrapText="1"/>
    </xf>
    <xf numFmtId="0" fontId="61" fillId="0" borderId="2" xfId="15" applyFont="1" applyBorder="1" applyAlignment="1">
      <alignment horizontal="center" vertical="top" wrapText="1"/>
    </xf>
    <xf numFmtId="0" fontId="61" fillId="0" borderId="2" xfId="15" applyFont="1" applyBorder="1" applyAlignment="1">
      <alignment horizontal="left" vertical="top" wrapText="1"/>
    </xf>
    <xf numFmtId="3" fontId="61" fillId="0" borderId="2" xfId="15" applyNumberFormat="1" applyFont="1" applyBorder="1" applyAlignment="1">
      <alignment horizontal="right" vertical="top" wrapText="1"/>
    </xf>
    <xf numFmtId="0" fontId="56" fillId="0" borderId="2" xfId="15" applyFont="1" applyBorder="1" applyAlignment="1">
      <alignment horizontal="left" vertical="top" wrapText="1"/>
    </xf>
    <xf numFmtId="3" fontId="56" fillId="0" borderId="2" xfId="15" applyNumberFormat="1" applyFont="1" applyBorder="1" applyAlignment="1">
      <alignment horizontal="right" vertical="top" wrapText="1"/>
    </xf>
    <xf numFmtId="0" fontId="83" fillId="0" borderId="2" xfId="15" applyFont="1" applyBorder="1" applyAlignment="1">
      <alignment horizontal="left" vertical="top" wrapText="1"/>
    </xf>
    <xf numFmtId="3" fontId="83" fillId="0" borderId="2" xfId="15" applyNumberFormat="1" applyFont="1" applyBorder="1" applyAlignment="1">
      <alignment horizontal="right" vertical="top" wrapText="1"/>
    </xf>
    <xf numFmtId="0" fontId="61" fillId="0" borderId="2" xfId="15" applyFont="1" applyBorder="1" applyAlignment="1">
      <alignment vertical="top"/>
    </xf>
    <xf numFmtId="0" fontId="35" fillId="0" borderId="0" xfId="15" applyFont="1"/>
    <xf numFmtId="0" fontId="63" fillId="0" borderId="2" xfId="15" applyFont="1" applyBorder="1" applyAlignment="1">
      <alignment horizontal="left" vertical="top" wrapText="1"/>
    </xf>
    <xf numFmtId="3" fontId="63" fillId="0" borderId="2" xfId="15" applyNumberFormat="1" applyFont="1" applyBorder="1" applyAlignment="1">
      <alignment horizontal="right" vertical="top" wrapText="1"/>
    </xf>
    <xf numFmtId="0" fontId="56" fillId="10" borderId="2" xfId="15" applyFont="1" applyFill="1" applyBorder="1" applyAlignment="1">
      <alignment horizontal="left" vertical="top" wrapText="1"/>
    </xf>
    <xf numFmtId="3" fontId="56" fillId="10" borderId="2" xfId="15" applyNumberFormat="1" applyFont="1" applyFill="1" applyBorder="1" applyAlignment="1">
      <alignment horizontal="right" vertical="top" wrapText="1"/>
    </xf>
    <xf numFmtId="0" fontId="61" fillId="0" borderId="0" xfId="15" applyFont="1" applyAlignment="1">
      <alignment horizontal="center" vertical="top" wrapText="1"/>
    </xf>
    <xf numFmtId="3" fontId="61" fillId="0" borderId="2" xfId="15" applyNumberFormat="1" applyFont="1" applyBorder="1"/>
    <xf numFmtId="3" fontId="61" fillId="16" borderId="2" xfId="15" applyNumberFormat="1" applyFont="1" applyFill="1" applyBorder="1" applyAlignment="1">
      <alignment horizontal="right" vertical="top" wrapText="1"/>
    </xf>
    <xf numFmtId="3" fontId="83" fillId="16" borderId="2" xfId="15" applyNumberFormat="1" applyFont="1" applyFill="1" applyBorder="1" applyAlignment="1">
      <alignment horizontal="right" vertical="top" wrapText="1"/>
    </xf>
    <xf numFmtId="3" fontId="61" fillId="16" borderId="2" xfId="15" applyNumberFormat="1" applyFont="1" applyFill="1" applyBorder="1"/>
    <xf numFmtId="0" fontId="85" fillId="0" borderId="2" xfId="7" applyFont="1" applyBorder="1" applyAlignment="1">
      <alignment horizontal="left" wrapText="1" indent="1"/>
    </xf>
    <xf numFmtId="3" fontId="82" fillId="0" borderId="2" xfId="0" applyNumberFormat="1" applyFont="1" applyBorder="1" applyAlignment="1" applyProtection="1">
      <alignment horizontal="right" vertical="center" indent="1"/>
      <protection locked="0"/>
    </xf>
    <xf numFmtId="0" fontId="71" fillId="6" borderId="2" xfId="0" applyFont="1" applyFill="1" applyBorder="1" applyAlignment="1">
      <alignment horizontal="left" wrapText="1" indent="1"/>
    </xf>
    <xf numFmtId="164" fontId="93" fillId="0" borderId="2" xfId="4" applyNumberFormat="1" applyFont="1" applyBorder="1" applyAlignment="1" applyProtection="1">
      <alignment horizontal="right" vertical="center" wrapText="1"/>
      <protection locked="0"/>
    </xf>
    <xf numFmtId="3" fontId="82" fillId="0" borderId="50" xfId="0" applyNumberFormat="1" applyFont="1" applyBorder="1" applyAlignment="1" applyProtection="1">
      <alignment horizontal="right" vertical="center" indent="1"/>
      <protection locked="0"/>
    </xf>
    <xf numFmtId="0" fontId="88" fillId="0" borderId="0" xfId="0" applyFont="1"/>
    <xf numFmtId="0" fontId="71" fillId="0" borderId="1" xfId="7" applyFont="1" applyBorder="1" applyAlignment="1">
      <alignment horizontal="left" wrapText="1" indent="1"/>
    </xf>
    <xf numFmtId="0" fontId="87" fillId="0" borderId="2" xfId="0" applyFont="1" applyBorder="1" applyAlignment="1">
      <alignment horizontal="left" vertical="center" wrapText="1" indent="1"/>
    </xf>
    <xf numFmtId="0" fontId="85" fillId="0" borderId="1" xfId="7" applyFont="1" applyBorder="1" applyAlignment="1">
      <alignment horizontal="left" wrapText="1" indent="1"/>
    </xf>
    <xf numFmtId="0" fontId="82" fillId="0" borderId="2" xfId="0" applyFont="1" applyBorder="1" applyAlignment="1">
      <alignment horizontal="right" vertical="center" indent="1"/>
    </xf>
    <xf numFmtId="3" fontId="82" fillId="0" borderId="2" xfId="0" applyNumberFormat="1" applyFont="1" applyBorder="1" applyAlignment="1" applyProtection="1">
      <alignment horizontal="left" vertical="center" indent="1"/>
      <protection locked="0"/>
    </xf>
    <xf numFmtId="3" fontId="82" fillId="0" borderId="8" xfId="0" applyNumberFormat="1" applyFont="1" applyBorder="1" applyProtection="1">
      <protection locked="0"/>
    </xf>
    <xf numFmtId="3" fontId="33" fillId="0" borderId="50" xfId="0" applyNumberFormat="1" applyFont="1" applyBorder="1" applyAlignment="1" applyProtection="1">
      <alignment horizontal="right" vertical="center" indent="1"/>
      <protection locked="0"/>
    </xf>
    <xf numFmtId="3" fontId="30" fillId="6" borderId="8" xfId="0" applyNumberFormat="1" applyFont="1" applyFill="1" applyBorder="1"/>
    <xf numFmtId="3" fontId="85" fillId="6" borderId="8" xfId="0" applyNumberFormat="1" applyFont="1" applyFill="1" applyBorder="1"/>
    <xf numFmtId="0" fontId="27" fillId="0" borderId="0" xfId="4" applyFont="1" applyAlignment="1">
      <alignment horizontal="center"/>
    </xf>
    <xf numFmtId="164" fontId="40" fillId="0" borderId="34" xfId="4" applyNumberFormat="1" applyFont="1" applyBorder="1" applyAlignment="1">
      <alignment horizontal="left" vertical="center"/>
    </xf>
    <xf numFmtId="164" fontId="11" fillId="0" borderId="0" xfId="4" applyNumberFormat="1" applyFont="1" applyAlignment="1">
      <alignment horizontal="center" vertical="center"/>
    </xf>
    <xf numFmtId="0" fontId="12" fillId="0" borderId="15" xfId="4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19" xfId="4" applyFont="1" applyBorder="1" applyAlignment="1">
      <alignment horizontal="center" vertical="center" wrapText="1"/>
    </xf>
    <xf numFmtId="0" fontId="12" fillId="0" borderId="64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2" fillId="0" borderId="66" xfId="4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wrapText="1"/>
    </xf>
    <xf numFmtId="164" fontId="40" fillId="0" borderId="34" xfId="4" applyNumberFormat="1" applyFont="1" applyBorder="1" applyAlignment="1">
      <alignment horizontal="left"/>
    </xf>
    <xf numFmtId="164" fontId="34" fillId="0" borderId="60" xfId="0" applyNumberFormat="1" applyFont="1" applyBorder="1" applyAlignment="1">
      <alignment horizontal="center" vertical="center" wrapText="1"/>
    </xf>
    <xf numFmtId="164" fontId="34" fillId="0" borderId="61" xfId="0" applyNumberFormat="1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textRotation="180" wrapText="1"/>
    </xf>
    <xf numFmtId="164" fontId="55" fillId="0" borderId="54" xfId="0" applyNumberFormat="1" applyFont="1" applyBorder="1" applyAlignment="1">
      <alignment horizontal="center" vertical="center" wrapText="1"/>
    </xf>
    <xf numFmtId="164" fontId="9" fillId="0" borderId="0" xfId="4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/>
    </xf>
    <xf numFmtId="0" fontId="35" fillId="0" borderId="36" xfId="4" applyFont="1" applyBorder="1" applyAlignment="1">
      <alignment horizontal="center" vertical="center" wrapText="1"/>
    </xf>
    <xf numFmtId="0" fontId="35" fillId="0" borderId="21" xfId="4" applyFont="1" applyBorder="1" applyAlignment="1">
      <alignment horizontal="center" vertical="center" wrapText="1"/>
    </xf>
    <xf numFmtId="0" fontId="35" fillId="0" borderId="11" xfId="4" applyFont="1" applyBorder="1" applyAlignment="1">
      <alignment horizontal="center" vertical="center" wrapText="1"/>
    </xf>
    <xf numFmtId="0" fontId="35" fillId="0" borderId="10" xfId="4" applyFont="1" applyBorder="1" applyAlignment="1">
      <alignment horizontal="center" vertical="center" wrapText="1"/>
    </xf>
    <xf numFmtId="0" fontId="35" fillId="0" borderId="4" xfId="4" applyFont="1" applyBorder="1" applyAlignment="1">
      <alignment horizontal="center" vertical="center" wrapText="1"/>
    </xf>
    <xf numFmtId="0" fontId="35" fillId="0" borderId="6" xfId="4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34" fillId="0" borderId="13" xfId="4" applyFont="1" applyBorder="1" applyAlignment="1">
      <alignment horizontal="left"/>
    </xf>
    <xf numFmtId="0" fontId="34" fillId="0" borderId="14" xfId="4" applyFont="1" applyBorder="1" applyAlignment="1">
      <alignment horizontal="left"/>
    </xf>
    <xf numFmtId="0" fontId="25" fillId="0" borderId="54" xfId="4" applyFont="1" applyBorder="1" applyAlignment="1">
      <alignment horizontal="justify" vertical="center" wrapText="1"/>
    </xf>
    <xf numFmtId="164" fontId="27" fillId="0" borderId="0" xfId="0" applyNumberFormat="1" applyFont="1" applyAlignment="1">
      <alignment horizontal="center" vertical="center" wrapText="1"/>
    </xf>
    <xf numFmtId="0" fontId="33" fillId="0" borderId="57" xfId="0" applyFont="1" applyBorder="1" applyAlignment="1" applyProtection="1">
      <alignment horizontal="left" indent="1"/>
      <protection locked="0"/>
    </xf>
    <xf numFmtId="0" fontId="33" fillId="0" borderId="63" xfId="0" applyFont="1" applyBorder="1" applyAlignment="1" applyProtection="1">
      <alignment horizontal="left" indent="1"/>
      <protection locked="0"/>
    </xf>
    <xf numFmtId="0" fontId="33" fillId="0" borderId="64" xfId="0" applyFont="1" applyBorder="1" applyAlignment="1" applyProtection="1">
      <alignment horizontal="left" indent="1"/>
      <protection locked="0"/>
    </xf>
    <xf numFmtId="0" fontId="33" fillId="0" borderId="66" xfId="0" applyFont="1" applyBorder="1" applyAlignment="1" applyProtection="1">
      <alignment horizontal="right" indent="1"/>
      <protection locked="0"/>
    </xf>
    <xf numFmtId="0" fontId="33" fillId="0" borderId="52" xfId="0" applyFont="1" applyBorder="1" applyAlignment="1" applyProtection="1">
      <alignment horizontal="right" indent="1"/>
      <protection locked="0"/>
    </xf>
    <xf numFmtId="0" fontId="33" fillId="0" borderId="38" xfId="0" applyFont="1" applyBorder="1" applyAlignment="1" applyProtection="1">
      <alignment horizontal="left" indent="1"/>
      <protection locked="0"/>
    </xf>
    <xf numFmtId="0" fontId="33" fillId="0" borderId="67" xfId="0" applyFont="1" applyBorder="1" applyAlignment="1" applyProtection="1">
      <alignment horizontal="left" indent="1"/>
      <protection locked="0"/>
    </xf>
    <xf numFmtId="0" fontId="33" fillId="0" borderId="68" xfId="0" applyFont="1" applyBorder="1" applyAlignment="1" applyProtection="1">
      <alignment horizontal="left" indent="1"/>
      <protection locked="0"/>
    </xf>
    <xf numFmtId="0" fontId="33" fillId="0" borderId="47" xfId="0" applyFont="1" applyBorder="1" applyAlignment="1" applyProtection="1">
      <alignment horizontal="right" indent="1"/>
      <protection locked="0"/>
    </xf>
    <xf numFmtId="0" fontId="33" fillId="0" borderId="59" xfId="0" applyFont="1" applyBorder="1" applyAlignment="1" applyProtection="1">
      <alignment horizontal="right" indent="1"/>
      <protection locked="0"/>
    </xf>
    <xf numFmtId="0" fontId="34" fillId="0" borderId="42" xfId="0" applyFont="1" applyBorder="1" applyAlignment="1">
      <alignment horizontal="left" indent="1"/>
    </xf>
    <xf numFmtId="0" fontId="34" fillId="0" borderId="43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2" fillId="0" borderId="48" xfId="0" applyFont="1" applyBorder="1" applyAlignment="1">
      <alignment horizontal="right" indent="1"/>
    </xf>
    <xf numFmtId="0" fontId="32" fillId="0" borderId="35" xfId="0" applyFont="1" applyBorder="1" applyAlignment="1">
      <alignment horizontal="right" inden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36" fillId="0" borderId="34" xfId="0" applyFont="1" applyBorder="1" applyAlignment="1">
      <alignment horizontal="right"/>
    </xf>
    <xf numFmtId="0" fontId="27" fillId="0" borderId="0" xfId="0" applyFont="1" applyAlignment="1" applyProtection="1">
      <alignment horizontal="left" vertical="center"/>
      <protection locked="0"/>
    </xf>
    <xf numFmtId="0" fontId="34" fillId="0" borderId="42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27" fillId="0" borderId="0" xfId="0" applyFont="1" applyAlignment="1">
      <alignment horizontal="center" wrapText="1"/>
    </xf>
    <xf numFmtId="164" fontId="21" fillId="0" borderId="51" xfId="0" applyNumberFormat="1" applyFont="1" applyBorder="1" applyAlignment="1">
      <alignment horizontal="center" textRotation="180" wrapText="1"/>
    </xf>
    <xf numFmtId="164" fontId="12" fillId="13" borderId="42" xfId="0" applyNumberFormat="1" applyFont="1" applyFill="1" applyBorder="1" applyAlignment="1">
      <alignment horizontal="left" vertical="center" wrapText="1" indent="2"/>
    </xf>
    <xf numFmtId="164" fontId="12" fillId="13" borderId="35" xfId="0" applyNumberFormat="1" applyFont="1" applyFill="1" applyBorder="1" applyAlignment="1">
      <alignment horizontal="left" vertical="center" wrapText="1" indent="2"/>
    </xf>
    <xf numFmtId="164" fontId="12" fillId="0" borderId="60" xfId="0" applyNumberFormat="1" applyFont="1" applyBorder="1" applyAlignment="1">
      <alignment horizontal="center" vertical="center"/>
    </xf>
    <xf numFmtId="164" fontId="12" fillId="0" borderId="61" xfId="0" applyNumberFormat="1" applyFont="1" applyBorder="1" applyAlignment="1">
      <alignment horizontal="center" vertical="center"/>
    </xf>
    <xf numFmtId="164" fontId="12" fillId="0" borderId="57" xfId="0" applyNumberFormat="1" applyFont="1" applyBorder="1" applyAlignment="1">
      <alignment horizontal="center" vertical="center"/>
    </xf>
    <xf numFmtId="164" fontId="12" fillId="0" borderId="63" xfId="0" applyNumberFormat="1" applyFont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center" wrapText="1"/>
    </xf>
    <xf numFmtId="164" fontId="12" fillId="0" borderId="61" xfId="0" applyNumberFormat="1" applyFont="1" applyBorder="1" applyAlignment="1">
      <alignment horizontal="center" vertical="center" wrapText="1"/>
    </xf>
    <xf numFmtId="0" fontId="33" fillId="0" borderId="54" xfId="0" applyFont="1" applyBorder="1" applyAlignment="1">
      <alignment horizontal="justify" vertical="center" wrapText="1"/>
    </xf>
    <xf numFmtId="0" fontId="20" fillId="0" borderId="0" xfId="0" applyFont="1" applyAlignment="1">
      <alignment horizontal="center" wrapText="1"/>
    </xf>
    <xf numFmtId="0" fontId="24" fillId="0" borderId="48" xfId="5" applyFont="1" applyBorder="1" applyAlignment="1">
      <alignment horizontal="left" vertical="center" indent="1"/>
    </xf>
    <xf numFmtId="0" fontId="24" fillId="0" borderId="43" xfId="5" applyFont="1" applyBorder="1" applyAlignment="1">
      <alignment horizontal="left" vertical="center" indent="1"/>
    </xf>
    <xf numFmtId="0" fontId="24" fillId="0" borderId="35" xfId="5" applyFont="1" applyBorder="1" applyAlignment="1">
      <alignment horizontal="left" vertical="center" indent="1"/>
    </xf>
    <xf numFmtId="0" fontId="27" fillId="0" borderId="0" xfId="5" applyFont="1" applyAlignment="1">
      <alignment horizontal="center" wrapText="1"/>
    </xf>
    <xf numFmtId="0" fontId="27" fillId="0" borderId="0" xfId="5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32" fillId="0" borderId="65" xfId="0" applyFont="1" applyBorder="1" applyAlignment="1">
      <alignment horizontal="left" vertical="center" indent="2"/>
    </xf>
    <xf numFmtId="0" fontId="32" fillId="0" borderId="73" xfId="0" applyFont="1" applyBorder="1" applyAlignment="1">
      <alignment horizontal="left" vertical="center" indent="2"/>
    </xf>
    <xf numFmtId="0" fontId="39" fillId="0" borderId="0" xfId="0" applyFont="1" applyAlignment="1">
      <alignment horizontal="center" wrapText="1"/>
    </xf>
    <xf numFmtId="0" fontId="62" fillId="9" borderId="2" xfId="15" applyFont="1" applyFill="1" applyBorder="1" applyAlignment="1">
      <alignment horizontal="center" vertical="top" wrapText="1"/>
    </xf>
    <xf numFmtId="0" fontId="2" fillId="9" borderId="2" xfId="15" applyFill="1" applyBorder="1"/>
    <xf numFmtId="3" fontId="1" fillId="0" borderId="2" xfId="0" applyNumberFormat="1" applyFont="1" applyBorder="1"/>
    <xf numFmtId="0" fontId="43" fillId="6" borderId="2" xfId="0" applyFont="1" applyFill="1" applyBorder="1" applyAlignment="1">
      <alignment horizontal="left" wrapText="1" indent="1"/>
    </xf>
    <xf numFmtId="3" fontId="1" fillId="0" borderId="77" xfId="0" applyNumberFormat="1" applyFont="1" applyBorder="1"/>
    <xf numFmtId="3" fontId="1" fillId="0" borderId="78" xfId="0" applyNumberFormat="1" applyFont="1" applyBorder="1"/>
    <xf numFmtId="3" fontId="1" fillId="0" borderId="0" xfId="0" applyNumberFormat="1" applyFont="1"/>
    <xf numFmtId="3" fontId="1" fillId="0" borderId="79" xfId="0" applyNumberFormat="1" applyFont="1" applyBorder="1"/>
    <xf numFmtId="3" fontId="1" fillId="0" borderId="80" xfId="0" applyNumberFormat="1" applyFont="1" applyBorder="1"/>
    <xf numFmtId="3" fontId="1" fillId="0" borderId="5" xfId="0" applyNumberFormat="1" applyFont="1" applyBorder="1"/>
    <xf numFmtId="0" fontId="83" fillId="6" borderId="81" xfId="0" applyFont="1" applyFill="1" applyBorder="1"/>
    <xf numFmtId="0" fontId="78" fillId="6" borderId="81" xfId="0" applyFont="1" applyFill="1" applyBorder="1" applyAlignment="1">
      <alignment horizontal="left" wrapText="1" indent="1"/>
    </xf>
    <xf numFmtId="3" fontId="0" fillId="6" borderId="81" xfId="0" applyNumberFormat="1" applyFill="1" applyBorder="1"/>
    <xf numFmtId="0" fontId="83" fillId="6" borderId="2" xfId="0" applyFont="1" applyFill="1" applyBorder="1"/>
    <xf numFmtId="0" fontId="78" fillId="6" borderId="2" xfId="0" applyFont="1" applyFill="1" applyBorder="1" applyAlignment="1">
      <alignment horizontal="left" wrapText="1" indent="1"/>
    </xf>
    <xf numFmtId="3" fontId="0" fillId="6" borderId="2" xfId="0" applyNumberFormat="1" applyFill="1" applyBorder="1"/>
    <xf numFmtId="0" fontId="83" fillId="6" borderId="3" xfId="0" applyFont="1" applyFill="1" applyBorder="1"/>
    <xf numFmtId="0" fontId="78" fillId="6" borderId="3" xfId="0" applyFont="1" applyFill="1" applyBorder="1" applyAlignment="1">
      <alignment horizontal="left" wrapText="1" indent="1"/>
    </xf>
    <xf numFmtId="3" fontId="0" fillId="6" borderId="3" xfId="0" applyNumberFormat="1" applyFill="1" applyBorder="1"/>
    <xf numFmtId="0" fontId="80" fillId="15" borderId="82" xfId="14" applyFont="1" applyFill="1" applyBorder="1" applyAlignment="1">
      <alignment horizontal="left" vertical="center" wrapText="1" indent="1"/>
    </xf>
    <xf numFmtId="0" fontId="80" fillId="6" borderId="2" xfId="0" applyFont="1" applyFill="1" applyBorder="1"/>
    <xf numFmtId="0" fontId="80" fillId="15" borderId="3" xfId="14" applyFont="1" applyFill="1" applyBorder="1" applyAlignment="1">
      <alignment horizontal="left" vertical="center" wrapText="1" indent="1"/>
    </xf>
    <xf numFmtId="0" fontId="80" fillId="6" borderId="27" xfId="0" applyFont="1" applyFill="1" applyBorder="1"/>
    <xf numFmtId="0" fontId="80" fillId="6" borderId="27" xfId="15" applyFont="1" applyFill="1" applyBorder="1" applyAlignment="1">
      <alignment horizontal="left" wrapText="1" indent="1"/>
    </xf>
    <xf numFmtId="3" fontId="0" fillId="6" borderId="27" xfId="0" applyNumberFormat="1" applyFill="1" applyBorder="1"/>
    <xf numFmtId="0" fontId="80" fillId="6" borderId="3" xfId="0" applyFont="1" applyFill="1" applyBorder="1"/>
    <xf numFmtId="0" fontId="71" fillId="0" borderId="3" xfId="0" applyFont="1" applyBorder="1" applyAlignment="1">
      <alignment horizontal="left" wrapText="1" indent="1"/>
    </xf>
    <xf numFmtId="3" fontId="80" fillId="6" borderId="3" xfId="0" applyNumberFormat="1" applyFont="1" applyFill="1" applyBorder="1" applyAlignment="1" applyProtection="1">
      <alignment vertical="center" wrapText="1"/>
      <protection locked="0"/>
    </xf>
    <xf numFmtId="0" fontId="71" fillId="6" borderId="2" xfId="0" applyFont="1" applyFill="1" applyBorder="1" applyAlignment="1">
      <alignment horizontal="left" indent="1"/>
    </xf>
    <xf numFmtId="3" fontId="94" fillId="6" borderId="5" xfId="0" applyNumberFormat="1" applyFont="1" applyFill="1" applyBorder="1" applyAlignment="1" applyProtection="1">
      <alignment vertical="center" wrapText="1"/>
      <protection locked="0"/>
    </xf>
    <xf numFmtId="0" fontId="45" fillId="6" borderId="2" xfId="4" applyFont="1" applyFill="1" applyBorder="1" applyAlignment="1">
      <alignment horizontal="left" vertical="center" wrapText="1" indent="1"/>
    </xf>
    <xf numFmtId="3" fontId="80" fillId="6" borderId="5" xfId="0" applyNumberFormat="1" applyFont="1" applyFill="1" applyBorder="1" applyAlignment="1" applyProtection="1">
      <alignment vertical="center" wrapText="1"/>
      <protection locked="0"/>
    </xf>
    <xf numFmtId="3" fontId="80" fillId="6" borderId="2" xfId="0" applyNumberFormat="1" applyFont="1" applyFill="1" applyBorder="1"/>
    <xf numFmtId="3" fontId="80" fillId="6" borderId="2" xfId="0" applyNumberFormat="1" applyFont="1" applyFill="1" applyBorder="1" applyAlignment="1" applyProtection="1">
      <alignment vertical="center" wrapText="1"/>
      <protection locked="0"/>
    </xf>
    <xf numFmtId="3" fontId="1" fillId="6" borderId="2" xfId="0" applyNumberFormat="1" applyFont="1" applyFill="1" applyBorder="1"/>
    <xf numFmtId="0" fontId="71" fillId="6" borderId="2" xfId="11" applyFont="1" applyFill="1" applyBorder="1" applyAlignment="1">
      <alignment horizontal="left" wrapText="1" indent="1"/>
    </xf>
    <xf numFmtId="0" fontId="71" fillId="17" borderId="2" xfId="0" applyFont="1" applyFill="1" applyBorder="1"/>
    <xf numFmtId="0" fontId="71" fillId="17" borderId="2" xfId="0" applyFont="1" applyFill="1" applyBorder="1" applyAlignment="1">
      <alignment horizontal="left" wrapText="1" indent="1"/>
    </xf>
    <xf numFmtId="3" fontId="80" fillId="17" borderId="2" xfId="0" applyNumberFormat="1" applyFont="1" applyFill="1" applyBorder="1" applyAlignment="1">
      <alignment horizontal="right" wrapText="1"/>
    </xf>
    <xf numFmtId="0" fontId="71" fillId="17" borderId="2" xfId="15" applyFont="1" applyFill="1" applyBorder="1" applyAlignment="1">
      <alignment horizontal="left" wrapText="1" indent="1"/>
    </xf>
    <xf numFmtId="0" fontId="71" fillId="17" borderId="2" xfId="11" applyFont="1" applyFill="1" applyBorder="1" applyAlignment="1">
      <alignment horizontal="left" wrapText="1" indent="1"/>
    </xf>
    <xf numFmtId="0" fontId="80" fillId="17" borderId="2" xfId="0" applyFont="1" applyFill="1" applyBorder="1" applyAlignment="1">
      <alignment horizontal="left" wrapText="1" indent="1"/>
    </xf>
    <xf numFmtId="3" fontId="80" fillId="17" borderId="2" xfId="0" applyNumberFormat="1" applyFont="1" applyFill="1" applyBorder="1"/>
    <xf numFmtId="3" fontId="80" fillId="17" borderId="2" xfId="0" applyNumberFormat="1" applyFont="1" applyFill="1" applyBorder="1" applyAlignment="1" applyProtection="1">
      <alignment vertical="center" wrapText="1"/>
      <protection locked="0"/>
    </xf>
    <xf numFmtId="0" fontId="61" fillId="17" borderId="0" xfId="0" applyFont="1" applyFill="1" applyAlignment="1">
      <alignment horizontal="left" indent="1"/>
    </xf>
    <xf numFmtId="0" fontId="95" fillId="18" borderId="82" xfId="14" applyFont="1" applyFill="1" applyBorder="1" applyAlignment="1">
      <alignment horizontal="left" wrapText="1" indent="1"/>
    </xf>
    <xf numFmtId="3" fontId="80" fillId="17" borderId="5" xfId="0" applyNumberFormat="1" applyFont="1" applyFill="1" applyBorder="1"/>
    <xf numFmtId="0" fontId="71" fillId="17" borderId="50" xfId="0" applyFont="1" applyFill="1" applyBorder="1"/>
    <xf numFmtId="0" fontId="71" fillId="17" borderId="2" xfId="7" applyFont="1" applyFill="1" applyBorder="1" applyAlignment="1">
      <alignment horizontal="left" wrapText="1" indent="1"/>
    </xf>
    <xf numFmtId="3" fontId="80" fillId="17" borderId="3" xfId="19" applyNumberFormat="1" applyFont="1" applyFill="1" applyBorder="1"/>
    <xf numFmtId="0" fontId="0" fillId="17" borderId="0" xfId="0" applyFill="1" applyAlignment="1">
      <alignment horizontal="left" indent="1"/>
    </xf>
    <xf numFmtId="0" fontId="71" fillId="6" borderId="3" xfId="7" applyFont="1" applyFill="1" applyBorder="1" applyAlignment="1">
      <alignment horizontal="left" wrapText="1" indent="1"/>
    </xf>
    <xf numFmtId="164" fontId="16" fillId="0" borderId="0" xfId="5" applyNumberFormat="1" applyAlignment="1">
      <alignment vertical="center"/>
    </xf>
    <xf numFmtId="3" fontId="82" fillId="0" borderId="2" xfId="0" applyNumberFormat="1" applyFont="1" applyBorder="1" applyProtection="1">
      <protection locked="0"/>
    </xf>
    <xf numFmtId="0" fontId="0" fillId="0" borderId="2" xfId="0" applyBorder="1" applyAlignment="1">
      <alignment horizontal="left" indent="1"/>
    </xf>
    <xf numFmtId="16" fontId="19" fillId="0" borderId="0" xfId="4" applyNumberFormat="1" applyFont="1"/>
  </cellXfs>
  <cellStyles count="20">
    <cellStyle name="Ezres" xfId="1" builtinId="3"/>
    <cellStyle name="Ezres 2" xfId="9" xr:uid="{00000000-0005-0000-0000-000001000000}"/>
    <cellStyle name="Ezres 2 2" xfId="12" xr:uid="{00000000-0005-0000-0000-000000000000}"/>
    <cellStyle name="Ezres 2 3" xfId="17" xr:uid="{C7645627-8145-4B27-BFCF-0D40002CB173}"/>
    <cellStyle name="Ezres 3" xfId="10" xr:uid="{00000000-0005-0000-0000-000002000000}"/>
    <cellStyle name="Hiperhivatkozás" xfId="2" xr:uid="{00000000-0005-0000-0000-000003000000}"/>
    <cellStyle name="Már látott hiperhivatkozás" xfId="3" xr:uid="{00000000-0005-0000-0000-000004000000}"/>
    <cellStyle name="Normál" xfId="0" builtinId="0"/>
    <cellStyle name="Normál 2" xfId="6" xr:uid="{00000000-0005-0000-0000-000006000000}"/>
    <cellStyle name="Normál 3" xfId="8" xr:uid="{00000000-0005-0000-0000-000007000000}"/>
    <cellStyle name="Normál 3 2" xfId="13" xr:uid="{00000000-0005-0000-0000-000006000000}"/>
    <cellStyle name="Normál 3 3" xfId="11" xr:uid="{00000000-0005-0000-0000-000005000000}"/>
    <cellStyle name="Normál 3 3 2" xfId="18" xr:uid="{9EF6B815-53BC-4863-A66B-26737AE6E826}"/>
    <cellStyle name="Normál 3 4" xfId="16" xr:uid="{C4CA2139-8C8A-42D7-983D-9767417CDBA7}"/>
    <cellStyle name="Normál 4" xfId="7" xr:uid="{00000000-0005-0000-0000-000008000000}"/>
    <cellStyle name="Normál 5" xfId="15" xr:uid="{A0D54443-3B6F-4423-928F-20E2A70A3570}"/>
    <cellStyle name="Normál 6" xfId="19" xr:uid="{AF271C60-4B74-45C9-8BA7-3C858FE42445}"/>
    <cellStyle name="Normál_KVRENMUNKA" xfId="4" xr:uid="{00000000-0005-0000-0000-000009000000}"/>
    <cellStyle name="Normál_KVRENMUNKA 2" xfId="14" xr:uid="{E1077D22-EC1A-4F2A-B6AD-B673C343B06D}"/>
    <cellStyle name="Normál_SEGEDLETEK" xfId="5" xr:uid="{00000000-0005-0000-0000-00000A000000}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2018.&#233;v/KVIREND_2018_gy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tgv_rendelet_mod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2. sz. mell"/>
      <sheetName val="9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 t."/>
      <sheetName val="9. sz tájékoztató t."/>
      <sheetName val="10. sz tájékoztató t."/>
      <sheetName val="Munka6"/>
      <sheetName val="Munka5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2. sz. mell "/>
      <sheetName val="5.3. sz. mell 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>
        <row r="3">
          <cell r="C3" t="str">
            <v>2018. évi</v>
          </cell>
        </row>
      </sheetData>
      <sheetData sheetId="2"/>
      <sheetData sheetId="3"/>
      <sheetData sheetId="4"/>
      <sheetData sheetId="5"/>
      <sheetData sheetId="6">
        <row r="2">
          <cell r="I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E30" sqref="E30:E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148</v>
      </c>
    </row>
    <row r="4" spans="1:2" x14ac:dyDescent="0.2">
      <c r="A4" s="105"/>
      <c r="B4" s="105"/>
    </row>
    <row r="5" spans="1:2" s="122" customFormat="1" ht="15.75" x14ac:dyDescent="0.25">
      <c r="A5" s="67" t="s">
        <v>529</v>
      </c>
      <c r="B5" s="121"/>
    </row>
    <row r="6" spans="1:2" x14ac:dyDescent="0.2">
      <c r="A6" s="105"/>
      <c r="B6" s="105"/>
    </row>
    <row r="7" spans="1:2" x14ac:dyDescent="0.2">
      <c r="A7" s="105" t="s">
        <v>509</v>
      </c>
      <c r="B7" s="105" t="s">
        <v>462</v>
      </c>
    </row>
    <row r="8" spans="1:2" x14ac:dyDescent="0.2">
      <c r="A8" s="105" t="s">
        <v>510</v>
      </c>
      <c r="B8" s="105" t="s">
        <v>463</v>
      </c>
    </row>
    <row r="9" spans="1:2" x14ac:dyDescent="0.2">
      <c r="A9" s="105" t="s">
        <v>511</v>
      </c>
      <c r="B9" s="105" t="s">
        <v>464</v>
      </c>
    </row>
    <row r="10" spans="1:2" x14ac:dyDescent="0.2">
      <c r="A10" s="105"/>
      <c r="B10" s="105"/>
    </row>
    <row r="11" spans="1:2" x14ac:dyDescent="0.2">
      <c r="A11" s="105"/>
      <c r="B11" s="105"/>
    </row>
    <row r="12" spans="1:2" s="122" customFormat="1" ht="15.75" x14ac:dyDescent="0.25">
      <c r="A12" s="67" t="str">
        <f>+CONCATENATE(LEFT(A5,4),". évi előirányzat KIADÁSOK")</f>
        <v>2018. évi előirányzat KIADÁSOK</v>
      </c>
      <c r="B12" s="121"/>
    </row>
    <row r="13" spans="1:2" x14ac:dyDescent="0.2">
      <c r="A13" s="105"/>
      <c r="B13" s="105"/>
    </row>
    <row r="14" spans="1:2" x14ac:dyDescent="0.2">
      <c r="A14" s="105" t="s">
        <v>512</v>
      </c>
      <c r="B14" s="105" t="s">
        <v>465</v>
      </c>
    </row>
    <row r="15" spans="1:2" x14ac:dyDescent="0.2">
      <c r="A15" s="105" t="s">
        <v>513</v>
      </c>
      <c r="B15" s="105" t="s">
        <v>466</v>
      </c>
    </row>
    <row r="16" spans="1:2" x14ac:dyDescent="0.2">
      <c r="A16" s="105" t="s">
        <v>514</v>
      </c>
      <c r="B16" s="105" t="s">
        <v>467</v>
      </c>
    </row>
  </sheetData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view="pageLayout" topLeftCell="B1" zoomScaleNormal="120" workbookViewId="0">
      <selection activeCell="H14" sqref="H14"/>
    </sheetView>
  </sheetViews>
  <sheetFormatPr defaultRowHeight="15" x14ac:dyDescent="0.25"/>
  <cols>
    <col min="1" max="1" width="5.6640625" style="123" customWidth="1"/>
    <col min="2" max="2" width="68.6640625" style="123" customWidth="1"/>
    <col min="3" max="3" width="19.5" style="123" customWidth="1"/>
    <col min="4" max="16384" width="9.33203125" style="123"/>
  </cols>
  <sheetData>
    <row r="1" spans="1:4" ht="33" customHeight="1" x14ac:dyDescent="0.25">
      <c r="A1" s="871" t="s">
        <v>743</v>
      </c>
      <c r="B1" s="871"/>
      <c r="C1" s="871"/>
    </row>
    <row r="2" spans="1:4" ht="15.95" customHeight="1" thickBot="1" x14ac:dyDescent="0.3">
      <c r="A2" s="124"/>
      <c r="B2" s="124"/>
      <c r="C2" s="133" t="s">
        <v>740</v>
      </c>
      <c r="D2" s="130"/>
    </row>
    <row r="3" spans="1:4" ht="26.25" customHeight="1" thickBot="1" x14ac:dyDescent="0.3">
      <c r="A3" s="148" t="s">
        <v>15</v>
      </c>
      <c r="B3" s="149" t="s">
        <v>193</v>
      </c>
      <c r="C3" s="150" t="str">
        <f>+'1.1.sz.mell.'!C3</f>
        <v>2018. évi</v>
      </c>
    </row>
    <row r="4" spans="1:4" ht="15.75" thickBot="1" x14ac:dyDescent="0.3">
      <c r="A4" s="151"/>
      <c r="B4" s="401" t="s">
        <v>468</v>
      </c>
      <c r="C4" s="402" t="s">
        <v>469</v>
      </c>
    </row>
    <row r="5" spans="1:4" x14ac:dyDescent="0.25">
      <c r="A5" s="152" t="s">
        <v>17</v>
      </c>
      <c r="B5" s="290" t="s">
        <v>478</v>
      </c>
      <c r="C5" s="287">
        <v>252200</v>
      </c>
    </row>
    <row r="6" spans="1:4" ht="24.75" x14ac:dyDescent="0.25">
      <c r="A6" s="153" t="s">
        <v>18</v>
      </c>
      <c r="B6" s="304" t="s">
        <v>244</v>
      </c>
      <c r="C6" s="288"/>
    </row>
    <row r="7" spans="1:4" x14ac:dyDescent="0.25">
      <c r="A7" s="153" t="s">
        <v>19</v>
      </c>
      <c r="B7" s="305" t="s">
        <v>479</v>
      </c>
      <c r="C7" s="288"/>
    </row>
    <row r="8" spans="1:4" ht="24.75" x14ac:dyDescent="0.25">
      <c r="A8" s="153" t="s">
        <v>20</v>
      </c>
      <c r="B8" s="305" t="s">
        <v>246</v>
      </c>
      <c r="C8" s="288">
        <v>31254</v>
      </c>
    </row>
    <row r="9" spans="1:4" x14ac:dyDescent="0.25">
      <c r="A9" s="154" t="s">
        <v>21</v>
      </c>
      <c r="B9" s="305" t="s">
        <v>245</v>
      </c>
      <c r="C9" s="289">
        <v>700</v>
      </c>
    </row>
    <row r="10" spans="1:4" ht="15.75" thickBot="1" x14ac:dyDescent="0.3">
      <c r="A10" s="153" t="s">
        <v>22</v>
      </c>
      <c r="B10" s="306" t="s">
        <v>480</v>
      </c>
      <c r="C10" s="288"/>
    </row>
    <row r="11" spans="1:4" ht="15.75" thickBot="1" x14ac:dyDescent="0.3">
      <c r="A11" s="880" t="s">
        <v>196</v>
      </c>
      <c r="B11" s="881"/>
      <c r="C11" s="155">
        <f>SUM(C5:C10)</f>
        <v>284154</v>
      </c>
    </row>
    <row r="12" spans="1:4" ht="23.25" customHeight="1" x14ac:dyDescent="0.25">
      <c r="A12" s="882" t="s">
        <v>222</v>
      </c>
      <c r="B12" s="882"/>
      <c r="C12" s="882"/>
    </row>
  </sheetData>
  <mergeCells count="3">
    <mergeCell ref="A1:C1"/>
    <mergeCell ref="A11:B11"/>
    <mergeCell ref="A12:C12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3/2018. (II. 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view="pageLayout" zoomScaleNormal="120" workbookViewId="0">
      <selection activeCell="D23" sqref="D23"/>
    </sheetView>
  </sheetViews>
  <sheetFormatPr defaultRowHeight="15" x14ac:dyDescent="0.25"/>
  <cols>
    <col min="1" max="1" width="5.6640625" style="123" customWidth="1"/>
    <col min="2" max="2" width="66.83203125" style="123" customWidth="1"/>
    <col min="3" max="3" width="27" style="123" customWidth="1"/>
    <col min="4" max="16384" width="9.33203125" style="123"/>
  </cols>
  <sheetData>
    <row r="1" spans="1:4" ht="33" customHeight="1" x14ac:dyDescent="0.25">
      <c r="A1" s="871" t="str">
        <f>+CONCATENATE("Bátaszék Város Önkormányzat ",CONCATENATE(LEFT(ÖSSZEFÜGGÉSEK!A5,4),". évi adósságot keletkeztető fejlesztési céljai"))</f>
        <v>Bátaszék Város Önkormányzat 2018. évi adósságot keletkeztető fejlesztési céljai</v>
      </c>
      <c r="B1" s="871"/>
      <c r="C1" s="871"/>
    </row>
    <row r="2" spans="1:4" ht="15.95" customHeight="1" thickBot="1" x14ac:dyDescent="0.3">
      <c r="A2" s="124"/>
      <c r="B2" s="124"/>
      <c r="C2" s="133" t="s">
        <v>741</v>
      </c>
      <c r="D2" s="130"/>
    </row>
    <row r="3" spans="1:4" ht="26.25" customHeight="1" thickBot="1" x14ac:dyDescent="0.3">
      <c r="A3" s="148" t="s">
        <v>15</v>
      </c>
      <c r="B3" s="149" t="s">
        <v>197</v>
      </c>
      <c r="C3" s="150" t="s">
        <v>221</v>
      </c>
    </row>
    <row r="4" spans="1:4" ht="15.75" thickBot="1" x14ac:dyDescent="0.3">
      <c r="A4" s="151"/>
      <c r="B4" s="401" t="s">
        <v>468</v>
      </c>
      <c r="C4" s="402" t="s">
        <v>469</v>
      </c>
    </row>
    <row r="5" spans="1:4" x14ac:dyDescent="0.25">
      <c r="A5" s="152" t="s">
        <v>17</v>
      </c>
      <c r="B5" s="159"/>
      <c r="C5" s="156"/>
    </row>
    <row r="6" spans="1:4" x14ac:dyDescent="0.25">
      <c r="A6" s="153" t="s">
        <v>18</v>
      </c>
      <c r="B6" s="160"/>
      <c r="C6" s="157"/>
    </row>
    <row r="7" spans="1:4" ht="15.75" thickBot="1" x14ac:dyDescent="0.3">
      <c r="A7" s="154" t="s">
        <v>19</v>
      </c>
      <c r="B7" s="161"/>
      <c r="C7" s="158"/>
    </row>
    <row r="8" spans="1:4" s="362" customFormat="1" ht="17.25" customHeight="1" thickBot="1" x14ac:dyDescent="0.25">
      <c r="A8" s="363" t="s">
        <v>20</v>
      </c>
      <c r="B8" s="108" t="s">
        <v>198</v>
      </c>
      <c r="C8" s="155">
        <f>SUM(C5:C7)</f>
        <v>0</v>
      </c>
    </row>
  </sheetData>
  <mergeCells count="1">
    <mergeCell ref="A1:C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3/2018. (II. 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J40"/>
  <sheetViews>
    <sheetView view="pageLayout" zoomScaleNormal="130" workbookViewId="0">
      <selection activeCell="G12" sqref="G12"/>
    </sheetView>
  </sheetViews>
  <sheetFormatPr defaultRowHeight="12.75" x14ac:dyDescent="0.2"/>
  <cols>
    <col min="1" max="1" width="50.5" style="35" customWidth="1"/>
    <col min="2" max="9" width="15.83203125" style="34" customWidth="1"/>
    <col min="10" max="10" width="16" style="34" bestFit="1" customWidth="1"/>
    <col min="11" max="11" width="12.83203125" style="34" customWidth="1"/>
    <col min="12" max="12" width="13.83203125" style="34" customWidth="1"/>
    <col min="13" max="16384" width="9.33203125" style="34"/>
  </cols>
  <sheetData>
    <row r="1" spans="1:10" ht="25.5" customHeight="1" x14ac:dyDescent="0.2">
      <c r="A1" s="883" t="s">
        <v>0</v>
      </c>
      <c r="B1" s="883"/>
      <c r="C1" s="883"/>
      <c r="D1" s="883"/>
      <c r="E1" s="883"/>
      <c r="F1" s="883"/>
      <c r="G1" s="883"/>
      <c r="H1" s="883"/>
      <c r="I1" s="883"/>
    </row>
    <row r="2" spans="1:10" ht="22.5" customHeight="1" thickBot="1" x14ac:dyDescent="0.3">
      <c r="I2" s="41">
        <f>'[2]2.2.sz.mell  '!I2</f>
        <v>0</v>
      </c>
    </row>
    <row r="3" spans="1:10" s="37" customFormat="1" ht="48.75" thickBot="1" x14ac:dyDescent="0.25">
      <c r="A3" s="164" t="s">
        <v>61</v>
      </c>
      <c r="B3" s="165" t="s">
        <v>62</v>
      </c>
      <c r="C3" s="165" t="s">
        <v>63</v>
      </c>
      <c r="D3" s="165" t="str">
        <f>+CONCATENATE("Felhasználás   ",LEFT([2]ÖSSZEFÜGGÉSEK!A6,4)-1,". XII. 31-ig")</f>
        <v>Felhasználás   2017. XII. 31-ig</v>
      </c>
      <c r="E3" s="165" t="str">
        <f>+CONCATENATE(LEFT([2]ÖSSZEFÜGGÉSEK!A6,4),". évi",CHAR(10),"eredeti előirányzat")</f>
        <v>2018. évi
eredeti előirányzat</v>
      </c>
      <c r="F3" s="607" t="s">
        <v>856</v>
      </c>
      <c r="G3" s="607" t="s">
        <v>1099</v>
      </c>
      <c r="H3" s="607" t="s">
        <v>857</v>
      </c>
      <c r="I3" s="627" t="s">
        <v>1095</v>
      </c>
    </row>
    <row r="4" spans="1:10" ht="12" customHeight="1" thickBot="1" x14ac:dyDescent="0.25">
      <c r="A4" s="42" t="s">
        <v>468</v>
      </c>
      <c r="B4" s="43" t="s">
        <v>469</v>
      </c>
      <c r="C4" s="43" t="s">
        <v>470</v>
      </c>
      <c r="D4" s="43" t="s">
        <v>472</v>
      </c>
      <c r="E4" s="43" t="s">
        <v>471</v>
      </c>
      <c r="F4" s="43" t="s">
        <v>473</v>
      </c>
      <c r="G4" s="43" t="s">
        <v>474</v>
      </c>
      <c r="H4" s="628" t="s">
        <v>858</v>
      </c>
      <c r="I4" s="629" t="s">
        <v>859</v>
      </c>
    </row>
    <row r="5" spans="1:10" ht="15" x14ac:dyDescent="0.2">
      <c r="A5" s="726" t="s">
        <v>749</v>
      </c>
      <c r="B5" s="516">
        <v>2000</v>
      </c>
      <c r="C5" s="513" t="s">
        <v>750</v>
      </c>
      <c r="D5" s="516"/>
      <c r="E5" s="516">
        <v>2000</v>
      </c>
      <c r="F5" s="516">
        <v>-1500</v>
      </c>
      <c r="G5" s="516"/>
      <c r="H5" s="516">
        <f>F5+G5</f>
        <v>-1500</v>
      </c>
      <c r="I5" s="527">
        <f>E5+H5</f>
        <v>500</v>
      </c>
      <c r="J5" s="34" t="s">
        <v>1049</v>
      </c>
    </row>
    <row r="6" spans="1:10" ht="15.95" customHeight="1" x14ac:dyDescent="0.2">
      <c r="A6" s="727" t="s">
        <v>753</v>
      </c>
      <c r="B6" s="516">
        <v>1500</v>
      </c>
      <c r="C6" s="513" t="s">
        <v>750</v>
      </c>
      <c r="D6" s="516"/>
      <c r="E6" s="516">
        <v>1500</v>
      </c>
      <c r="F6" s="516"/>
      <c r="G6" s="516"/>
      <c r="H6" s="516">
        <f>F6+G6</f>
        <v>0</v>
      </c>
      <c r="I6" s="527">
        <f>E6+H6</f>
        <v>1500</v>
      </c>
      <c r="J6" s="34" t="s">
        <v>1049</v>
      </c>
    </row>
    <row r="7" spans="1:10" ht="15.95" customHeight="1" x14ac:dyDescent="0.2">
      <c r="A7" s="726" t="s">
        <v>829</v>
      </c>
      <c r="B7" s="516">
        <v>10000</v>
      </c>
      <c r="C7" s="513" t="s">
        <v>750</v>
      </c>
      <c r="D7" s="516"/>
      <c r="E7" s="516">
        <v>10000</v>
      </c>
      <c r="F7" s="516">
        <v>-10000</v>
      </c>
      <c r="G7" s="516"/>
      <c r="H7" s="516">
        <f t="shared" ref="H7:H38" si="0">F7+G7</f>
        <v>-10000</v>
      </c>
      <c r="I7" s="527">
        <f t="shared" ref="I7:I38" si="1">E7+H7</f>
        <v>0</v>
      </c>
      <c r="J7" s="34" t="s">
        <v>1049</v>
      </c>
    </row>
    <row r="8" spans="1:10" ht="30" x14ac:dyDescent="0.2">
      <c r="A8" s="727" t="s">
        <v>758</v>
      </c>
      <c r="B8" s="516">
        <v>6000</v>
      </c>
      <c r="C8" s="513" t="s">
        <v>750</v>
      </c>
      <c r="D8" s="516"/>
      <c r="E8" s="516">
        <v>6000</v>
      </c>
      <c r="F8" s="516"/>
      <c r="G8" s="516"/>
      <c r="H8" s="516">
        <f t="shared" si="0"/>
        <v>0</v>
      </c>
      <c r="I8" s="527">
        <f t="shared" si="1"/>
        <v>6000</v>
      </c>
      <c r="J8" s="34" t="s">
        <v>1049</v>
      </c>
    </row>
    <row r="9" spans="1:10" ht="15.95" customHeight="1" x14ac:dyDescent="0.2">
      <c r="A9" s="727" t="s">
        <v>775</v>
      </c>
      <c r="B9" s="516">
        <v>11000</v>
      </c>
      <c r="C9" s="513" t="s">
        <v>750</v>
      </c>
      <c r="D9" s="516"/>
      <c r="E9" s="516">
        <v>11000</v>
      </c>
      <c r="F9" s="516">
        <v>-11000</v>
      </c>
      <c r="G9" s="516"/>
      <c r="H9" s="516">
        <f t="shared" si="0"/>
        <v>-11000</v>
      </c>
      <c r="I9" s="527">
        <f t="shared" si="1"/>
        <v>0</v>
      </c>
      <c r="J9" s="34" t="s">
        <v>1049</v>
      </c>
    </row>
    <row r="10" spans="1:10" ht="15.95" customHeight="1" x14ac:dyDescent="0.2">
      <c r="A10" s="727" t="s">
        <v>787</v>
      </c>
      <c r="B10" s="516">
        <v>1505</v>
      </c>
      <c r="C10" s="513" t="s">
        <v>750</v>
      </c>
      <c r="D10" s="516"/>
      <c r="E10" s="516">
        <v>1505</v>
      </c>
      <c r="F10" s="516"/>
      <c r="G10" s="516"/>
      <c r="H10" s="516">
        <f t="shared" si="0"/>
        <v>0</v>
      </c>
      <c r="I10" s="527">
        <f t="shared" si="1"/>
        <v>1505</v>
      </c>
      <c r="J10" s="34" t="s">
        <v>1049</v>
      </c>
    </row>
    <row r="11" spans="1:10" ht="26.25" customHeight="1" x14ac:dyDescent="0.2">
      <c r="A11" s="727" t="s">
        <v>1100</v>
      </c>
      <c r="B11" s="516"/>
      <c r="C11" s="513"/>
      <c r="D11" s="516"/>
      <c r="E11" s="516"/>
      <c r="F11" s="516"/>
      <c r="G11" s="516">
        <v>574</v>
      </c>
      <c r="H11" s="516">
        <v>574</v>
      </c>
      <c r="I11" s="527">
        <v>574</v>
      </c>
    </row>
    <row r="12" spans="1:10" ht="15.95" customHeight="1" x14ac:dyDescent="0.2">
      <c r="A12" s="727" t="s">
        <v>798</v>
      </c>
      <c r="B12" s="516">
        <v>800</v>
      </c>
      <c r="C12" s="513" t="s">
        <v>750</v>
      </c>
      <c r="D12" s="516"/>
      <c r="E12" s="516">
        <v>800</v>
      </c>
      <c r="F12" s="516"/>
      <c r="G12" s="516">
        <v>900</v>
      </c>
      <c r="H12" s="516">
        <f t="shared" si="0"/>
        <v>900</v>
      </c>
      <c r="I12" s="527">
        <f t="shared" si="1"/>
        <v>1700</v>
      </c>
      <c r="J12" s="34" t="s">
        <v>1049</v>
      </c>
    </row>
    <row r="13" spans="1:10" ht="15.95" customHeight="1" x14ac:dyDescent="0.25">
      <c r="A13" s="728" t="s">
        <v>793</v>
      </c>
      <c r="B13" s="708">
        <v>233550</v>
      </c>
      <c r="C13" s="513" t="s">
        <v>750</v>
      </c>
      <c r="D13" s="516"/>
      <c r="E13" s="708">
        <v>233550</v>
      </c>
      <c r="F13" s="516"/>
      <c r="G13" s="516">
        <v>-170299</v>
      </c>
      <c r="H13" s="516">
        <f t="shared" si="0"/>
        <v>-170299</v>
      </c>
      <c r="I13" s="527">
        <f t="shared" si="1"/>
        <v>63251</v>
      </c>
      <c r="J13" s="34" t="s">
        <v>1049</v>
      </c>
    </row>
    <row r="14" spans="1:10" ht="15.95" customHeight="1" x14ac:dyDescent="0.25">
      <c r="A14" s="728" t="s">
        <v>794</v>
      </c>
      <c r="B14" s="708">
        <v>486460</v>
      </c>
      <c r="C14" s="513" t="s">
        <v>750</v>
      </c>
      <c r="D14" s="516"/>
      <c r="E14" s="708">
        <v>486460</v>
      </c>
      <c r="F14" s="516"/>
      <c r="G14" s="516">
        <v>-460938</v>
      </c>
      <c r="H14" s="516">
        <f t="shared" si="0"/>
        <v>-460938</v>
      </c>
      <c r="I14" s="527">
        <f t="shared" si="1"/>
        <v>25522</v>
      </c>
      <c r="J14" s="34" t="s">
        <v>1049</v>
      </c>
    </row>
    <row r="15" spans="1:10" ht="15.95" customHeight="1" x14ac:dyDescent="0.25">
      <c r="A15" s="728" t="s">
        <v>795</v>
      </c>
      <c r="B15" s="708">
        <v>146503</v>
      </c>
      <c r="C15" s="513" t="s">
        <v>750</v>
      </c>
      <c r="D15" s="516"/>
      <c r="E15" s="708">
        <v>146503</v>
      </c>
      <c r="F15" s="516">
        <v>7083</v>
      </c>
      <c r="G15" s="516"/>
      <c r="H15" s="516">
        <f t="shared" si="0"/>
        <v>7083</v>
      </c>
      <c r="I15" s="527">
        <f t="shared" si="1"/>
        <v>153586</v>
      </c>
      <c r="J15" s="34" t="s">
        <v>1049</v>
      </c>
    </row>
    <row r="16" spans="1:10" ht="15.95" customHeight="1" x14ac:dyDescent="0.25">
      <c r="A16" s="728" t="s">
        <v>796</v>
      </c>
      <c r="B16" s="708">
        <v>15396</v>
      </c>
      <c r="C16" s="513" t="s">
        <v>750</v>
      </c>
      <c r="D16" s="516"/>
      <c r="E16" s="708">
        <v>15396</v>
      </c>
      <c r="F16" s="516"/>
      <c r="G16" s="516">
        <v>-14983</v>
      </c>
      <c r="H16" s="516">
        <f t="shared" si="0"/>
        <v>-14983</v>
      </c>
      <c r="I16" s="527">
        <f t="shared" si="1"/>
        <v>413</v>
      </c>
      <c r="J16" s="34" t="s">
        <v>1049</v>
      </c>
    </row>
    <row r="17" spans="1:10" ht="35.25" customHeight="1" x14ac:dyDescent="0.25">
      <c r="A17" s="729" t="s">
        <v>826</v>
      </c>
      <c r="B17" s="708">
        <v>446255</v>
      </c>
      <c r="C17" s="513" t="s">
        <v>750</v>
      </c>
      <c r="D17" s="516"/>
      <c r="E17" s="708">
        <v>446255</v>
      </c>
      <c r="F17" s="516">
        <v>-258465</v>
      </c>
      <c r="G17" s="516">
        <v>-82072</v>
      </c>
      <c r="H17" s="516">
        <f t="shared" si="0"/>
        <v>-340537</v>
      </c>
      <c r="I17" s="527">
        <f t="shared" si="1"/>
        <v>105718</v>
      </c>
      <c r="J17" s="34" t="s">
        <v>1049</v>
      </c>
    </row>
    <row r="18" spans="1:10" ht="15.95" customHeight="1" x14ac:dyDescent="0.25">
      <c r="A18" s="728" t="s">
        <v>828</v>
      </c>
      <c r="B18" s="708">
        <v>2196</v>
      </c>
      <c r="C18" s="513" t="s">
        <v>750</v>
      </c>
      <c r="D18" s="516"/>
      <c r="E18" s="708">
        <v>2196</v>
      </c>
      <c r="F18" s="516"/>
      <c r="G18" s="516">
        <v>-2196</v>
      </c>
      <c r="H18" s="516">
        <f t="shared" si="0"/>
        <v>-2196</v>
      </c>
      <c r="I18" s="527">
        <f t="shared" si="1"/>
        <v>0</v>
      </c>
      <c r="J18" s="34" t="s">
        <v>1049</v>
      </c>
    </row>
    <row r="19" spans="1:10" ht="15.95" customHeight="1" x14ac:dyDescent="0.25">
      <c r="A19" s="730" t="s">
        <v>860</v>
      </c>
      <c r="B19" s="632">
        <v>1595</v>
      </c>
      <c r="C19" s="513" t="s">
        <v>750</v>
      </c>
      <c r="D19" s="516"/>
      <c r="E19" s="516"/>
      <c r="F19" s="632">
        <v>1595</v>
      </c>
      <c r="G19" s="632"/>
      <c r="H19" s="516">
        <f t="shared" si="0"/>
        <v>1595</v>
      </c>
      <c r="I19" s="527">
        <f t="shared" si="1"/>
        <v>1595</v>
      </c>
      <c r="J19" s="34" t="s">
        <v>1049</v>
      </c>
    </row>
    <row r="20" spans="1:10" ht="33.75" customHeight="1" x14ac:dyDescent="0.25">
      <c r="A20" s="730" t="s">
        <v>861</v>
      </c>
      <c r="B20" s="632">
        <v>577</v>
      </c>
      <c r="C20" s="513" t="s">
        <v>750</v>
      </c>
      <c r="D20" s="516"/>
      <c r="E20" s="516"/>
      <c r="F20" s="632">
        <v>577</v>
      </c>
      <c r="G20" s="632"/>
      <c r="H20" s="516">
        <f t="shared" si="0"/>
        <v>577</v>
      </c>
      <c r="I20" s="527">
        <f t="shared" si="1"/>
        <v>577</v>
      </c>
      <c r="J20" s="34" t="s">
        <v>1049</v>
      </c>
    </row>
    <row r="21" spans="1:10" ht="15" x14ac:dyDescent="0.25">
      <c r="A21" s="730" t="s">
        <v>862</v>
      </c>
      <c r="B21" s="632">
        <v>500</v>
      </c>
      <c r="C21" s="513" t="s">
        <v>750</v>
      </c>
      <c r="D21" s="516"/>
      <c r="E21" s="516"/>
      <c r="F21" s="632">
        <v>500</v>
      </c>
      <c r="G21" s="632"/>
      <c r="H21" s="516">
        <f t="shared" si="0"/>
        <v>500</v>
      </c>
      <c r="I21" s="527">
        <f t="shared" si="1"/>
        <v>500</v>
      </c>
      <c r="J21" s="34" t="s">
        <v>1049</v>
      </c>
    </row>
    <row r="22" spans="1:10" ht="15" x14ac:dyDescent="0.25">
      <c r="A22" s="730" t="s">
        <v>863</v>
      </c>
      <c r="B22" s="632">
        <v>310</v>
      </c>
      <c r="C22" s="513" t="s">
        <v>750</v>
      </c>
      <c r="D22" s="516"/>
      <c r="E22" s="516"/>
      <c r="F22" s="632">
        <v>310</v>
      </c>
      <c r="G22" s="632"/>
      <c r="H22" s="516">
        <f t="shared" si="0"/>
        <v>310</v>
      </c>
      <c r="I22" s="527">
        <f t="shared" si="1"/>
        <v>310</v>
      </c>
      <c r="J22" s="34" t="s">
        <v>1049</v>
      </c>
    </row>
    <row r="23" spans="1:10" ht="30" x14ac:dyDescent="0.2">
      <c r="A23" s="714" t="s">
        <v>864</v>
      </c>
      <c r="B23" s="632">
        <v>1250</v>
      </c>
      <c r="C23" s="513" t="s">
        <v>750</v>
      </c>
      <c r="D23" s="516"/>
      <c r="E23" s="516"/>
      <c r="F23" s="632">
        <v>0</v>
      </c>
      <c r="G23" s="632"/>
      <c r="H23" s="516">
        <f t="shared" si="0"/>
        <v>0</v>
      </c>
      <c r="I23" s="527">
        <f t="shared" si="1"/>
        <v>0</v>
      </c>
      <c r="J23" s="34" t="s">
        <v>1049</v>
      </c>
    </row>
    <row r="24" spans="1:10" ht="15.95" customHeight="1" x14ac:dyDescent="0.2">
      <c r="A24" s="731" t="s">
        <v>865</v>
      </c>
      <c r="B24" s="633">
        <v>1250</v>
      </c>
      <c r="C24" s="513" t="s">
        <v>750</v>
      </c>
      <c r="D24" s="516"/>
      <c r="E24" s="516"/>
      <c r="F24" s="633">
        <v>1250</v>
      </c>
      <c r="G24" s="633"/>
      <c r="H24" s="516">
        <f t="shared" si="0"/>
        <v>1250</v>
      </c>
      <c r="I24" s="527">
        <f t="shared" si="1"/>
        <v>1250</v>
      </c>
      <c r="J24" s="34" t="s">
        <v>1049</v>
      </c>
    </row>
    <row r="25" spans="1:10" ht="30" x14ac:dyDescent="0.25">
      <c r="A25" s="730" t="s">
        <v>992</v>
      </c>
      <c r="B25" s="732">
        <v>381</v>
      </c>
      <c r="C25" s="513" t="s">
        <v>750</v>
      </c>
      <c r="D25" s="516"/>
      <c r="E25" s="516"/>
      <c r="F25" s="733">
        <v>381</v>
      </c>
      <c r="G25" s="733"/>
      <c r="H25" s="516">
        <f t="shared" si="0"/>
        <v>381</v>
      </c>
      <c r="I25" s="527">
        <f t="shared" si="1"/>
        <v>381</v>
      </c>
      <c r="J25" s="34" t="s">
        <v>1049</v>
      </c>
    </row>
    <row r="26" spans="1:10" ht="30" x14ac:dyDescent="0.25">
      <c r="A26" s="734" t="s">
        <v>993</v>
      </c>
      <c r="B26" s="735">
        <v>8288</v>
      </c>
      <c r="C26" s="513" t="s">
        <v>750</v>
      </c>
      <c r="D26" s="516"/>
      <c r="E26" s="516"/>
      <c r="F26" s="733">
        <v>8288</v>
      </c>
      <c r="G26" s="733">
        <v>-7788</v>
      </c>
      <c r="H26" s="516">
        <f t="shared" si="0"/>
        <v>500</v>
      </c>
      <c r="I26" s="527">
        <f t="shared" si="1"/>
        <v>500</v>
      </c>
      <c r="J26" s="34" t="s">
        <v>1049</v>
      </c>
    </row>
    <row r="27" spans="1:10" ht="15.95" customHeight="1" x14ac:dyDescent="0.25">
      <c r="A27" s="736" t="s">
        <v>994</v>
      </c>
      <c r="B27" s="943">
        <v>350</v>
      </c>
      <c r="C27" s="513" t="s">
        <v>750</v>
      </c>
      <c r="D27" s="516"/>
      <c r="E27" s="516"/>
      <c r="F27" s="633">
        <v>350</v>
      </c>
      <c r="G27" s="633"/>
      <c r="H27" s="516">
        <f t="shared" si="0"/>
        <v>350</v>
      </c>
      <c r="I27" s="527">
        <f t="shared" si="1"/>
        <v>350</v>
      </c>
      <c r="J27" s="34" t="s">
        <v>1049</v>
      </c>
    </row>
    <row r="28" spans="1:10" ht="15.95" customHeight="1" x14ac:dyDescent="0.25">
      <c r="A28" s="736" t="s">
        <v>995</v>
      </c>
      <c r="B28" s="943">
        <v>61</v>
      </c>
      <c r="C28" s="513" t="s">
        <v>750</v>
      </c>
      <c r="D28" s="516"/>
      <c r="E28" s="516"/>
      <c r="F28" s="633">
        <v>61</v>
      </c>
      <c r="G28" s="633"/>
      <c r="H28" s="516">
        <f t="shared" si="0"/>
        <v>61</v>
      </c>
      <c r="I28" s="527">
        <f t="shared" si="1"/>
        <v>61</v>
      </c>
      <c r="J28" s="34" t="s">
        <v>1049</v>
      </c>
    </row>
    <row r="29" spans="1:10" ht="30" x14ac:dyDescent="0.25">
      <c r="A29" s="781" t="s">
        <v>1050</v>
      </c>
      <c r="B29" s="943">
        <v>25000</v>
      </c>
      <c r="C29" s="513" t="s">
        <v>750</v>
      </c>
      <c r="D29" s="516"/>
      <c r="E29" s="516"/>
      <c r="F29" s="633">
        <v>25000</v>
      </c>
      <c r="G29" s="633">
        <v>-25000</v>
      </c>
      <c r="H29" s="516">
        <f t="shared" si="0"/>
        <v>0</v>
      </c>
      <c r="I29" s="527">
        <f t="shared" si="1"/>
        <v>0</v>
      </c>
      <c r="J29" s="34" t="s">
        <v>1049</v>
      </c>
    </row>
    <row r="30" spans="1:10" ht="30" x14ac:dyDescent="0.25">
      <c r="A30" s="781" t="s">
        <v>1051</v>
      </c>
      <c r="B30" s="943">
        <v>1276</v>
      </c>
      <c r="C30" s="513" t="s">
        <v>1052</v>
      </c>
      <c r="D30" s="516"/>
      <c r="E30" s="516"/>
      <c r="F30" s="633">
        <v>1276</v>
      </c>
      <c r="G30" s="633"/>
      <c r="H30" s="516">
        <f t="shared" si="0"/>
        <v>1276</v>
      </c>
      <c r="I30" s="527">
        <f t="shared" si="1"/>
        <v>1276</v>
      </c>
      <c r="J30" s="34" t="s">
        <v>1049</v>
      </c>
    </row>
    <row r="31" spans="1:10" ht="15" x14ac:dyDescent="0.25">
      <c r="A31" s="781" t="s">
        <v>1053</v>
      </c>
      <c r="B31" s="943">
        <v>7000</v>
      </c>
      <c r="C31" s="513" t="s">
        <v>1052</v>
      </c>
      <c r="D31" s="516"/>
      <c r="E31" s="516"/>
      <c r="F31" s="633">
        <v>7000</v>
      </c>
      <c r="G31" s="633">
        <v>-5600</v>
      </c>
      <c r="H31" s="516">
        <f t="shared" si="0"/>
        <v>1400</v>
      </c>
      <c r="I31" s="527">
        <f t="shared" si="1"/>
        <v>1400</v>
      </c>
      <c r="J31" s="34" t="s">
        <v>1049</v>
      </c>
    </row>
    <row r="32" spans="1:10" ht="15" x14ac:dyDescent="0.25">
      <c r="A32" s="781" t="s">
        <v>1054</v>
      </c>
      <c r="B32" s="943">
        <v>775</v>
      </c>
      <c r="C32" s="513" t="s">
        <v>750</v>
      </c>
      <c r="D32" s="516"/>
      <c r="E32" s="516"/>
      <c r="F32" s="633">
        <v>775</v>
      </c>
      <c r="G32" s="633"/>
      <c r="H32" s="516">
        <f t="shared" si="0"/>
        <v>775</v>
      </c>
      <c r="I32" s="527">
        <f t="shared" si="1"/>
        <v>775</v>
      </c>
      <c r="J32" s="34" t="s">
        <v>1049</v>
      </c>
    </row>
    <row r="33" spans="1:10" ht="15.95" customHeight="1" x14ac:dyDescent="0.25">
      <c r="A33" s="781"/>
      <c r="B33" s="943"/>
      <c r="C33" s="513"/>
      <c r="D33" s="516"/>
      <c r="E33" s="516"/>
      <c r="F33" s="633"/>
      <c r="G33" s="633"/>
      <c r="H33" s="516">
        <f t="shared" si="0"/>
        <v>0</v>
      </c>
      <c r="I33" s="527">
        <f t="shared" si="1"/>
        <v>0</v>
      </c>
    </row>
    <row r="34" spans="1:10" ht="15.95" customHeight="1" x14ac:dyDescent="0.2">
      <c r="A34" s="727" t="s">
        <v>776</v>
      </c>
      <c r="B34" s="516">
        <v>600</v>
      </c>
      <c r="C34" s="513" t="s">
        <v>750</v>
      </c>
      <c r="D34" s="516"/>
      <c r="E34" s="516">
        <v>600</v>
      </c>
      <c r="F34" s="516"/>
      <c r="G34" s="516"/>
      <c r="H34" s="516">
        <f t="shared" si="0"/>
        <v>0</v>
      </c>
      <c r="I34" s="527">
        <f t="shared" si="1"/>
        <v>600</v>
      </c>
      <c r="J34" s="34" t="s">
        <v>1055</v>
      </c>
    </row>
    <row r="35" spans="1:10" ht="15.95" customHeight="1" x14ac:dyDescent="0.2">
      <c r="A35" s="727" t="s">
        <v>777</v>
      </c>
      <c r="B35" s="516">
        <v>300</v>
      </c>
      <c r="C35" s="513" t="s">
        <v>750</v>
      </c>
      <c r="D35" s="516"/>
      <c r="E35" s="516">
        <v>300</v>
      </c>
      <c r="F35" s="516"/>
      <c r="G35" s="516"/>
      <c r="H35" s="516">
        <f t="shared" si="0"/>
        <v>0</v>
      </c>
      <c r="I35" s="527">
        <f t="shared" si="1"/>
        <v>300</v>
      </c>
      <c r="J35" s="34" t="s">
        <v>1055</v>
      </c>
    </row>
    <row r="36" spans="1:10" ht="15.95" customHeight="1" x14ac:dyDescent="0.2">
      <c r="A36" s="727" t="s">
        <v>778</v>
      </c>
      <c r="B36" s="516">
        <v>215</v>
      </c>
      <c r="C36" s="513" t="s">
        <v>750</v>
      </c>
      <c r="D36" s="516"/>
      <c r="E36" s="516">
        <v>215</v>
      </c>
      <c r="F36" s="516"/>
      <c r="G36" s="516"/>
      <c r="H36" s="516">
        <f t="shared" si="0"/>
        <v>0</v>
      </c>
      <c r="I36" s="527">
        <f t="shared" si="1"/>
        <v>215</v>
      </c>
      <c r="J36" s="34" t="s">
        <v>1056</v>
      </c>
    </row>
    <row r="37" spans="1:10" ht="15.95" customHeight="1" x14ac:dyDescent="0.2">
      <c r="A37" s="727" t="s">
        <v>779</v>
      </c>
      <c r="B37" s="516">
        <v>225</v>
      </c>
      <c r="C37" s="513" t="s">
        <v>750</v>
      </c>
      <c r="D37" s="516"/>
      <c r="E37" s="516">
        <v>225</v>
      </c>
      <c r="F37" s="516"/>
      <c r="G37" s="516"/>
      <c r="H37" s="516">
        <f t="shared" si="0"/>
        <v>0</v>
      </c>
      <c r="I37" s="527">
        <f t="shared" si="1"/>
        <v>225</v>
      </c>
      <c r="J37" s="34" t="s">
        <v>1056</v>
      </c>
    </row>
    <row r="38" spans="1:10" ht="15.95" customHeight="1" x14ac:dyDescent="0.2">
      <c r="A38" s="515" t="s">
        <v>748</v>
      </c>
      <c r="B38" s="516">
        <v>500</v>
      </c>
      <c r="C38" s="513" t="s">
        <v>750</v>
      </c>
      <c r="D38" s="516"/>
      <c r="E38" s="516">
        <v>500</v>
      </c>
      <c r="F38" s="516"/>
      <c r="G38" s="516"/>
      <c r="H38" s="516">
        <f t="shared" si="0"/>
        <v>0</v>
      </c>
      <c r="I38" s="527">
        <f t="shared" si="1"/>
        <v>500</v>
      </c>
      <c r="J38" s="34" t="s">
        <v>1056</v>
      </c>
    </row>
    <row r="39" spans="1:10" ht="15.95" customHeight="1" thickBot="1" x14ac:dyDescent="0.25">
      <c r="A39" s="727"/>
      <c r="B39" s="516"/>
      <c r="C39" s="513"/>
      <c r="D39" s="516"/>
      <c r="E39" s="516"/>
      <c r="F39" s="516"/>
      <c r="G39" s="516"/>
      <c r="H39" s="516"/>
      <c r="I39" s="527"/>
    </row>
    <row r="40" spans="1:10" s="45" customFormat="1" ht="18" customHeight="1" thickBot="1" x14ac:dyDescent="0.25">
      <c r="A40" s="737" t="s">
        <v>60</v>
      </c>
      <c r="B40" s="738">
        <f>SUM(B5:B39)</f>
        <v>1413618</v>
      </c>
      <c r="C40" s="739"/>
      <c r="D40" s="738">
        <f t="shared" ref="D40:I40" si="2">SUM(D5:D39)</f>
        <v>0</v>
      </c>
      <c r="E40" s="738">
        <f t="shared" si="2"/>
        <v>1365005</v>
      </c>
      <c r="F40" s="738">
        <f t="shared" si="2"/>
        <v>-226519</v>
      </c>
      <c r="G40" s="738">
        <f t="shared" si="2"/>
        <v>-767402</v>
      </c>
      <c r="H40" s="738">
        <f t="shared" si="2"/>
        <v>-993921</v>
      </c>
      <c r="I40" s="740">
        <f t="shared" si="2"/>
        <v>371084</v>
      </c>
    </row>
  </sheetData>
  <mergeCells count="1">
    <mergeCell ref="A1:I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0" orientation="landscape" horizontalDpi="300" verticalDpi="300" r:id="rId1"/>
  <headerFooter alignWithMargins="0">
    <oddHeader>&amp;R&amp;"Times New Roman CE,Félkövér dőlt"&amp;11 6. melléklet a 3/2018. (II. 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25"/>
  <sheetViews>
    <sheetView view="pageLayout" zoomScaleNormal="120" workbookViewId="0">
      <selection activeCell="K17" sqref="K17"/>
    </sheetView>
  </sheetViews>
  <sheetFormatPr defaultRowHeight="12.75" x14ac:dyDescent="0.2"/>
  <cols>
    <col min="1" max="1" width="38.83203125" style="35" customWidth="1"/>
    <col min="2" max="9" width="15.83203125" style="34" customWidth="1"/>
    <col min="10" max="11" width="12.83203125" style="34" customWidth="1"/>
    <col min="12" max="12" width="13.83203125" style="34" customWidth="1"/>
    <col min="13" max="16384" width="9.33203125" style="34"/>
  </cols>
  <sheetData>
    <row r="1" spans="1:9" ht="24.75" customHeight="1" x14ac:dyDescent="0.2">
      <c r="A1" s="883" t="s">
        <v>1</v>
      </c>
      <c r="B1" s="883"/>
      <c r="C1" s="883"/>
      <c r="D1" s="883"/>
      <c r="E1" s="883"/>
      <c r="F1" s="883"/>
      <c r="G1" s="883"/>
      <c r="H1" s="883"/>
      <c r="I1" s="883"/>
    </row>
    <row r="2" spans="1:9" ht="23.25" customHeight="1" thickBot="1" x14ac:dyDescent="0.3">
      <c r="I2" s="41">
        <f>'[2]2.2.sz.mell  '!I2</f>
        <v>0</v>
      </c>
    </row>
    <row r="3" spans="1:9" s="37" customFormat="1" ht="48.75" customHeight="1" thickBot="1" x14ac:dyDescent="0.25">
      <c r="A3" s="164" t="s">
        <v>64</v>
      </c>
      <c r="B3" s="165" t="s">
        <v>62</v>
      </c>
      <c r="C3" s="165" t="s">
        <v>63</v>
      </c>
      <c r="D3" s="165" t="str">
        <f>+CONCATENATE("Felhasználás   ",LEFT([2]ÖSSZEFÜGGÉSEK!A6,4)-1,". XII. 31-ig")</f>
        <v>Felhasználás   2017. XII. 31-ig</v>
      </c>
      <c r="E3" s="165" t="str">
        <f>+CONCATENATE(LEFT([2]ÖSSZEFÜGGÉSEK!A6,4),". évi",CHAR(10),"eredeti előirányzat")</f>
        <v>2018. évi
eredeti előirányzat</v>
      </c>
      <c r="F3" s="604" t="s">
        <v>856</v>
      </c>
      <c r="G3" s="607" t="s">
        <v>1099</v>
      </c>
      <c r="H3" s="605" t="s">
        <v>857</v>
      </c>
      <c r="I3" s="608" t="s">
        <v>1095</v>
      </c>
    </row>
    <row r="4" spans="1:9" ht="15" customHeight="1" thickBot="1" x14ac:dyDescent="0.25">
      <c r="A4" s="42" t="s">
        <v>468</v>
      </c>
      <c r="B4" s="43" t="s">
        <v>469</v>
      </c>
      <c r="C4" s="43" t="s">
        <v>470</v>
      </c>
      <c r="D4" s="43" t="s">
        <v>472</v>
      </c>
      <c r="E4" s="43" t="s">
        <v>471</v>
      </c>
      <c r="F4" s="628" t="s">
        <v>473</v>
      </c>
      <c r="G4" s="628" t="s">
        <v>474</v>
      </c>
      <c r="H4" s="628" t="s">
        <v>858</v>
      </c>
      <c r="I4" s="629" t="s">
        <v>859</v>
      </c>
    </row>
    <row r="5" spans="1:9" ht="24" x14ac:dyDescent="0.2">
      <c r="A5" s="46" t="s">
        <v>746</v>
      </c>
      <c r="B5" s="47">
        <v>3000</v>
      </c>
      <c r="C5" s="364" t="s">
        <v>750</v>
      </c>
      <c r="D5" s="630"/>
      <c r="E5" s="47">
        <v>3000</v>
      </c>
      <c r="F5" s="630"/>
      <c r="G5" s="630"/>
      <c r="H5" s="640">
        <f>F5+G5</f>
        <v>0</v>
      </c>
      <c r="I5" s="631">
        <f>E5+H5</f>
        <v>3000</v>
      </c>
    </row>
    <row r="6" spans="1:9" ht="15.95" customHeight="1" x14ac:dyDescent="0.2">
      <c r="A6" s="46" t="s">
        <v>747</v>
      </c>
      <c r="B6" s="47">
        <v>1000</v>
      </c>
      <c r="C6" s="364" t="s">
        <v>750</v>
      </c>
      <c r="D6" s="630"/>
      <c r="E6" s="47">
        <v>1000</v>
      </c>
      <c r="F6" s="630">
        <v>-750</v>
      </c>
      <c r="G6" s="630"/>
      <c r="H6" s="640">
        <f>F6+G6</f>
        <v>-750</v>
      </c>
      <c r="I6" s="631">
        <f t="shared" ref="I6:I24" si="0">E6+H6</f>
        <v>250</v>
      </c>
    </row>
    <row r="7" spans="1:9" ht="24" x14ac:dyDescent="0.2">
      <c r="A7" s="46" t="s">
        <v>751</v>
      </c>
      <c r="B7" s="47">
        <v>4000</v>
      </c>
      <c r="C7" s="364" t="s">
        <v>750</v>
      </c>
      <c r="D7" s="630"/>
      <c r="E7" s="47">
        <v>4000</v>
      </c>
      <c r="F7" s="630"/>
      <c r="G7" s="630"/>
      <c r="H7" s="640">
        <f>F7+G7</f>
        <v>0</v>
      </c>
      <c r="I7" s="631">
        <f t="shared" si="0"/>
        <v>4000</v>
      </c>
    </row>
    <row r="8" spans="1:9" ht="15.95" customHeight="1" x14ac:dyDescent="0.2">
      <c r="A8" s="46" t="s">
        <v>752</v>
      </c>
      <c r="B8" s="47">
        <v>5000</v>
      </c>
      <c r="C8" s="364" t="s">
        <v>750</v>
      </c>
      <c r="D8" s="630"/>
      <c r="E8" s="47">
        <v>5000</v>
      </c>
      <c r="F8" s="630">
        <v>0</v>
      </c>
      <c r="G8" s="630"/>
      <c r="H8" s="640">
        <f t="shared" ref="H8:H24" si="1">F8+G8</f>
        <v>0</v>
      </c>
      <c r="I8" s="631">
        <f t="shared" si="0"/>
        <v>5000</v>
      </c>
    </row>
    <row r="9" spans="1:9" ht="24" x14ac:dyDescent="0.2">
      <c r="A9" s="46" t="s">
        <v>754</v>
      </c>
      <c r="B9" s="47">
        <v>20000</v>
      </c>
      <c r="C9" s="364" t="s">
        <v>750</v>
      </c>
      <c r="D9" s="630"/>
      <c r="E9" s="47">
        <v>20000</v>
      </c>
      <c r="F9" s="630">
        <v>-3323</v>
      </c>
      <c r="G9" s="630">
        <v>-9000</v>
      </c>
      <c r="H9" s="640">
        <f t="shared" si="1"/>
        <v>-12323</v>
      </c>
      <c r="I9" s="631">
        <f t="shared" si="0"/>
        <v>7677</v>
      </c>
    </row>
    <row r="10" spans="1:9" ht="24" x14ac:dyDescent="0.2">
      <c r="A10" s="46" t="s">
        <v>755</v>
      </c>
      <c r="B10" s="47">
        <v>1000</v>
      </c>
      <c r="C10" s="364" t="s">
        <v>750</v>
      </c>
      <c r="D10" s="630"/>
      <c r="E10" s="47">
        <v>1000</v>
      </c>
      <c r="F10" s="630"/>
      <c r="G10" s="630"/>
      <c r="H10" s="640">
        <f t="shared" si="1"/>
        <v>0</v>
      </c>
      <c r="I10" s="631">
        <f t="shared" si="0"/>
        <v>1000</v>
      </c>
    </row>
    <row r="11" spans="1:9" ht="24" x14ac:dyDescent="0.2">
      <c r="A11" s="46" t="s">
        <v>756</v>
      </c>
      <c r="B11" s="47">
        <v>10000</v>
      </c>
      <c r="C11" s="364" t="s">
        <v>750</v>
      </c>
      <c r="D11" s="630"/>
      <c r="E11" s="47">
        <v>10000</v>
      </c>
      <c r="F11" s="630">
        <v>-6000</v>
      </c>
      <c r="G11" s="630"/>
      <c r="H11" s="640">
        <f t="shared" si="1"/>
        <v>-6000</v>
      </c>
      <c r="I11" s="631">
        <f t="shared" si="0"/>
        <v>4000</v>
      </c>
    </row>
    <row r="12" spans="1:9" ht="24" x14ac:dyDescent="0.2">
      <c r="A12" s="46" t="s">
        <v>757</v>
      </c>
      <c r="B12" s="47">
        <v>1000</v>
      </c>
      <c r="C12" s="364" t="s">
        <v>750</v>
      </c>
      <c r="D12" s="630"/>
      <c r="E12" s="47">
        <v>1000</v>
      </c>
      <c r="F12" s="630"/>
      <c r="G12" s="630"/>
      <c r="H12" s="640">
        <f t="shared" si="1"/>
        <v>0</v>
      </c>
      <c r="I12" s="631">
        <f t="shared" si="0"/>
        <v>1000</v>
      </c>
    </row>
    <row r="13" spans="1:9" ht="24" x14ac:dyDescent="0.2">
      <c r="A13" s="46" t="s">
        <v>759</v>
      </c>
      <c r="B13" s="47">
        <v>40000</v>
      </c>
      <c r="C13" s="364" t="s">
        <v>750</v>
      </c>
      <c r="D13" s="630"/>
      <c r="E13" s="47">
        <v>40000</v>
      </c>
      <c r="F13" s="630">
        <v>11300</v>
      </c>
      <c r="G13" s="630"/>
      <c r="H13" s="640">
        <f t="shared" si="1"/>
        <v>11300</v>
      </c>
      <c r="I13" s="631">
        <f t="shared" si="0"/>
        <v>51300</v>
      </c>
    </row>
    <row r="14" spans="1:9" ht="24" x14ac:dyDescent="0.2">
      <c r="A14" s="46" t="s">
        <v>767</v>
      </c>
      <c r="B14" s="47">
        <v>1500</v>
      </c>
      <c r="C14" s="364" t="s">
        <v>766</v>
      </c>
      <c r="D14" s="630"/>
      <c r="E14" s="47">
        <v>1500</v>
      </c>
      <c r="F14" s="630"/>
      <c r="G14" s="630"/>
      <c r="H14" s="640">
        <f t="shared" si="1"/>
        <v>0</v>
      </c>
      <c r="I14" s="631">
        <f t="shared" si="0"/>
        <v>1500</v>
      </c>
    </row>
    <row r="15" spans="1:9" ht="15.95" customHeight="1" x14ac:dyDescent="0.2">
      <c r="A15" s="46" t="s">
        <v>783</v>
      </c>
      <c r="B15" s="47">
        <v>618</v>
      </c>
      <c r="C15" s="364" t="s">
        <v>750</v>
      </c>
      <c r="D15" s="630"/>
      <c r="E15" s="47">
        <v>618</v>
      </c>
      <c r="F15" s="630"/>
      <c r="G15" s="630"/>
      <c r="H15" s="640">
        <f t="shared" si="1"/>
        <v>0</v>
      </c>
      <c r="I15" s="631">
        <f t="shared" si="0"/>
        <v>618</v>
      </c>
    </row>
    <row r="16" spans="1:9" ht="15.95" customHeight="1" x14ac:dyDescent="0.2">
      <c r="A16" s="46" t="s">
        <v>784</v>
      </c>
      <c r="B16" s="47">
        <v>240</v>
      </c>
      <c r="C16" s="364" t="s">
        <v>750</v>
      </c>
      <c r="D16" s="630"/>
      <c r="E16" s="47">
        <v>240</v>
      </c>
      <c r="F16" s="630"/>
      <c r="G16" s="630"/>
      <c r="H16" s="640">
        <f t="shared" si="1"/>
        <v>0</v>
      </c>
      <c r="I16" s="631">
        <f t="shared" si="0"/>
        <v>240</v>
      </c>
    </row>
    <row r="17" spans="1:9" ht="15.95" customHeight="1" x14ac:dyDescent="0.2">
      <c r="A17" s="46" t="s">
        <v>785</v>
      </c>
      <c r="B17" s="47">
        <v>6100</v>
      </c>
      <c r="C17" s="364" t="s">
        <v>750</v>
      </c>
      <c r="D17" s="630"/>
      <c r="E17" s="47">
        <v>6100</v>
      </c>
      <c r="F17" s="630"/>
      <c r="G17" s="630"/>
      <c r="H17" s="640">
        <f t="shared" si="1"/>
        <v>0</v>
      </c>
      <c r="I17" s="631">
        <f t="shared" si="0"/>
        <v>6100</v>
      </c>
    </row>
    <row r="18" spans="1:9" ht="15.95" customHeight="1" x14ac:dyDescent="0.2">
      <c r="A18" s="46" t="s">
        <v>786</v>
      </c>
      <c r="B18" s="47">
        <v>458</v>
      </c>
      <c r="C18" s="364" t="s">
        <v>750</v>
      </c>
      <c r="D18" s="630"/>
      <c r="E18" s="47">
        <v>458</v>
      </c>
      <c r="F18" s="630"/>
      <c r="G18" s="630"/>
      <c r="H18" s="640">
        <f t="shared" si="1"/>
        <v>0</v>
      </c>
      <c r="I18" s="631">
        <f t="shared" si="0"/>
        <v>458</v>
      </c>
    </row>
    <row r="19" spans="1:9" x14ac:dyDescent="0.2">
      <c r="A19" s="700" t="s">
        <v>866</v>
      </c>
      <c r="B19" s="641">
        <v>1266</v>
      </c>
      <c r="C19" s="364" t="s">
        <v>750</v>
      </c>
      <c r="D19" s="630"/>
      <c r="E19" s="630"/>
      <c r="F19" s="641">
        <v>1266</v>
      </c>
      <c r="G19" s="641"/>
      <c r="H19" s="642">
        <f t="shared" si="1"/>
        <v>1266</v>
      </c>
      <c r="I19" s="48">
        <f t="shared" si="0"/>
        <v>1266</v>
      </c>
    </row>
    <row r="20" spans="1:9" ht="24" x14ac:dyDescent="0.2">
      <c r="A20" s="700" t="s">
        <v>867</v>
      </c>
      <c r="B20" s="643">
        <v>4000</v>
      </c>
      <c r="C20" s="364" t="s">
        <v>750</v>
      </c>
      <c r="D20" s="630"/>
      <c r="E20" s="630"/>
      <c r="F20" s="643">
        <v>2356</v>
      </c>
      <c r="G20" s="643"/>
      <c r="H20" s="642">
        <f t="shared" si="1"/>
        <v>2356</v>
      </c>
      <c r="I20" s="48">
        <f t="shared" si="0"/>
        <v>2356</v>
      </c>
    </row>
    <row r="21" spans="1:9" ht="24" x14ac:dyDescent="0.2">
      <c r="A21" s="700" t="s">
        <v>868</v>
      </c>
      <c r="B21" s="643">
        <v>6200</v>
      </c>
      <c r="C21" s="364" t="s">
        <v>750</v>
      </c>
      <c r="D21" s="630"/>
      <c r="E21" s="630"/>
      <c r="F21" s="643">
        <v>7844</v>
      </c>
      <c r="G21" s="643"/>
      <c r="H21" s="642">
        <f t="shared" si="1"/>
        <v>7844</v>
      </c>
      <c r="I21" s="48">
        <f t="shared" si="0"/>
        <v>7844</v>
      </c>
    </row>
    <row r="22" spans="1:9" ht="24" x14ac:dyDescent="0.2">
      <c r="A22" s="944" t="s">
        <v>1101</v>
      </c>
      <c r="B22" s="630"/>
      <c r="C22" s="634"/>
      <c r="D22" s="630"/>
      <c r="E22" s="630"/>
      <c r="F22" s="630"/>
      <c r="G22" s="630">
        <v>7788</v>
      </c>
      <c r="H22" s="640">
        <v>7788</v>
      </c>
      <c r="I22" s="48">
        <f t="shared" si="0"/>
        <v>7788</v>
      </c>
    </row>
    <row r="23" spans="1:9" ht="24" x14ac:dyDescent="0.2">
      <c r="A23" s="944" t="s">
        <v>1102</v>
      </c>
      <c r="B23" s="635"/>
      <c r="C23" s="636"/>
      <c r="D23" s="635"/>
      <c r="E23" s="635"/>
      <c r="F23" s="635"/>
      <c r="G23" s="635">
        <v>851</v>
      </c>
      <c r="H23" s="640">
        <v>851</v>
      </c>
      <c r="I23" s="48">
        <f t="shared" si="0"/>
        <v>851</v>
      </c>
    </row>
    <row r="24" spans="1:9" ht="13.5" thickBot="1" x14ac:dyDescent="0.25">
      <c r="A24" s="944" t="s">
        <v>1103</v>
      </c>
      <c r="B24" s="635"/>
      <c r="C24" s="636"/>
      <c r="D24" s="635"/>
      <c r="E24" s="635"/>
      <c r="F24" s="635"/>
      <c r="G24" s="635">
        <v>1560</v>
      </c>
      <c r="H24" s="640">
        <f t="shared" si="1"/>
        <v>1560</v>
      </c>
      <c r="I24" s="48">
        <f t="shared" si="0"/>
        <v>1560</v>
      </c>
    </row>
    <row r="25" spans="1:9" s="45" customFormat="1" ht="13.5" thickBot="1" x14ac:dyDescent="0.25">
      <c r="A25" s="166" t="s">
        <v>60</v>
      </c>
      <c r="B25" s="637">
        <f>SUM(B5:B24)</f>
        <v>105382</v>
      </c>
      <c r="C25" s="638"/>
      <c r="D25" s="637">
        <f t="shared" ref="D25:I25" si="2">SUM(D5:D24)</f>
        <v>0</v>
      </c>
      <c r="E25" s="637">
        <f t="shared" si="2"/>
        <v>93916</v>
      </c>
      <c r="F25" s="637">
        <f t="shared" si="2"/>
        <v>12693</v>
      </c>
      <c r="G25" s="637">
        <f t="shared" si="2"/>
        <v>1199</v>
      </c>
      <c r="H25" s="637">
        <f t="shared" si="2"/>
        <v>13892</v>
      </c>
      <c r="I25" s="639">
        <f t="shared" si="2"/>
        <v>107808</v>
      </c>
    </row>
  </sheetData>
  <mergeCells count="1">
    <mergeCell ref="A1:I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3/2018. (II. 28.)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148"/>
  <sheetViews>
    <sheetView view="pageLayout" topLeftCell="A47" zoomScaleNormal="100" workbookViewId="0">
      <selection activeCell="I64" sqref="I64"/>
    </sheetView>
  </sheetViews>
  <sheetFormatPr defaultRowHeight="12.75" x14ac:dyDescent="0.2"/>
  <cols>
    <col min="1" max="1" width="38.6640625" customWidth="1"/>
    <col min="2" max="5" width="13.83203125" customWidth="1"/>
    <col min="6" max="6" width="10.1640625" bestFit="1" customWidth="1"/>
  </cols>
  <sheetData>
    <row r="2" spans="1:5" ht="15.75" x14ac:dyDescent="0.25">
      <c r="A2" s="418" t="s">
        <v>135</v>
      </c>
      <c r="B2" s="909" t="s">
        <v>771</v>
      </c>
      <c r="C2" s="909"/>
      <c r="D2" s="909"/>
      <c r="E2" s="909"/>
    </row>
    <row r="3" spans="1:5" ht="14.25" thickBot="1" x14ac:dyDescent="0.3">
      <c r="D3" s="908" t="s">
        <v>742</v>
      </c>
      <c r="E3" s="908"/>
    </row>
    <row r="4" spans="1:5" ht="15" customHeight="1" thickBot="1" x14ac:dyDescent="0.25">
      <c r="A4" s="179" t="s">
        <v>128</v>
      </c>
      <c r="B4" s="180" t="str">
        <f>CONCATENATE((LEFT([1]ÖSSZEFÜGGÉSEK!A5,4)),".")</f>
        <v>2018.</v>
      </c>
      <c r="C4" s="180" t="str">
        <f>CONCATENATE((LEFT([1]ÖSSZEFÜGGÉSEK!A5,4))+1,".")</f>
        <v>2019.</v>
      </c>
      <c r="D4" s="180" t="str">
        <f>CONCATENATE((LEFT([1]ÖSSZEFÜGGÉSEK!A5,4))+1,". után")</f>
        <v>2019. után</v>
      </c>
      <c r="E4" s="181" t="s">
        <v>50</v>
      </c>
    </row>
    <row r="5" spans="1:5" x14ac:dyDescent="0.2">
      <c r="A5" s="182" t="s">
        <v>129</v>
      </c>
      <c r="B5" s="68"/>
      <c r="C5" s="68"/>
      <c r="D5" s="68"/>
      <c r="E5" s="183">
        <f t="shared" ref="E5:E11" si="0">SUM(B5:D5)</f>
        <v>0</v>
      </c>
    </row>
    <row r="6" spans="1:5" x14ac:dyDescent="0.2">
      <c r="A6" s="184" t="s">
        <v>142</v>
      </c>
      <c r="B6" s="69"/>
      <c r="C6" s="69"/>
      <c r="D6" s="69"/>
      <c r="E6" s="185">
        <f t="shared" si="0"/>
        <v>0</v>
      </c>
    </row>
    <row r="7" spans="1:5" x14ac:dyDescent="0.2">
      <c r="A7" s="186" t="s">
        <v>130</v>
      </c>
      <c r="B7" s="491">
        <v>15540913</v>
      </c>
      <c r="C7" s="70"/>
      <c r="D7" s="70"/>
      <c r="E7" s="187">
        <f t="shared" si="0"/>
        <v>15540913</v>
      </c>
    </row>
    <row r="8" spans="1:5" x14ac:dyDescent="0.2">
      <c r="A8" s="186" t="s">
        <v>144</v>
      </c>
      <c r="B8" s="70"/>
      <c r="C8" s="70"/>
      <c r="D8" s="70"/>
      <c r="E8" s="187">
        <f t="shared" si="0"/>
        <v>0</v>
      </c>
    </row>
    <row r="9" spans="1:5" x14ac:dyDescent="0.2">
      <c r="A9" s="186" t="s">
        <v>131</v>
      </c>
      <c r="B9" s="70"/>
      <c r="C9" s="70"/>
      <c r="D9" s="70"/>
      <c r="E9" s="187">
        <f t="shared" si="0"/>
        <v>0</v>
      </c>
    </row>
    <row r="10" spans="1:5" x14ac:dyDescent="0.2">
      <c r="A10" s="186" t="s">
        <v>132</v>
      </c>
      <c r="B10" s="70"/>
      <c r="C10" s="70"/>
      <c r="D10" s="70"/>
      <c r="E10" s="187">
        <f t="shared" si="0"/>
        <v>0</v>
      </c>
    </row>
    <row r="11" spans="1:5" ht="13.5" thickBot="1" x14ac:dyDescent="0.25">
      <c r="A11" s="71"/>
      <c r="B11" s="72"/>
      <c r="C11" s="72"/>
      <c r="D11" s="72"/>
      <c r="E11" s="187">
        <f t="shared" si="0"/>
        <v>0</v>
      </c>
    </row>
    <row r="12" spans="1:5" ht="13.5" thickBot="1" x14ac:dyDescent="0.25">
      <c r="A12" s="188" t="s">
        <v>134</v>
      </c>
      <c r="B12" s="189">
        <f>B5+SUM(B7:B11)</f>
        <v>15540913</v>
      </c>
      <c r="C12" s="189">
        <f>C5+SUM(C7:C11)</f>
        <v>0</v>
      </c>
      <c r="D12" s="189">
        <f>D5+SUM(D7:D11)</f>
        <v>0</v>
      </c>
      <c r="E12" s="190">
        <f>E5+SUM(E7:E11)</f>
        <v>15540913</v>
      </c>
    </row>
    <row r="13" spans="1:5" ht="13.5" thickBot="1" x14ac:dyDescent="0.25">
      <c r="A13" s="40"/>
      <c r="B13" s="40"/>
      <c r="C13" s="40"/>
      <c r="D13" s="40"/>
      <c r="E13" s="40"/>
    </row>
    <row r="14" spans="1:5" ht="15" customHeight="1" thickBot="1" x14ac:dyDescent="0.25">
      <c r="A14" s="179" t="s">
        <v>133</v>
      </c>
      <c r="B14" s="180" t="str">
        <f>+B4</f>
        <v>2018.</v>
      </c>
      <c r="C14" s="180" t="str">
        <f>+C4</f>
        <v>2019.</v>
      </c>
      <c r="D14" s="180" t="str">
        <f>+D4</f>
        <v>2019. után</v>
      </c>
      <c r="E14" s="181" t="s">
        <v>50</v>
      </c>
    </row>
    <row r="15" spans="1:5" x14ac:dyDescent="0.2">
      <c r="A15" s="182" t="s">
        <v>138</v>
      </c>
      <c r="B15" s="68"/>
      <c r="C15" s="68"/>
      <c r="D15" s="68"/>
      <c r="E15" s="183">
        <f t="shared" ref="E15:E21" si="1">SUM(B15:D15)</f>
        <v>0</v>
      </c>
    </row>
    <row r="16" spans="1:5" x14ac:dyDescent="0.2">
      <c r="A16" s="191" t="s">
        <v>139</v>
      </c>
      <c r="B16" s="70"/>
      <c r="C16" s="70">
        <v>184431751</v>
      </c>
      <c r="D16" s="70">
        <v>58793916</v>
      </c>
      <c r="E16" s="187">
        <f t="shared" si="1"/>
        <v>243225667</v>
      </c>
    </row>
    <row r="17" spans="1:5" x14ac:dyDescent="0.2">
      <c r="A17" s="186" t="s">
        <v>140</v>
      </c>
      <c r="B17" s="70">
        <v>18140669</v>
      </c>
      <c r="C17" s="70"/>
      <c r="D17" s="70">
        <v>2590003</v>
      </c>
      <c r="E17" s="187">
        <f t="shared" si="1"/>
        <v>20730672</v>
      </c>
    </row>
    <row r="18" spans="1:5" x14ac:dyDescent="0.2">
      <c r="A18" s="186" t="s">
        <v>141</v>
      </c>
      <c r="B18" s="70"/>
      <c r="C18" s="70"/>
      <c r="D18" s="70"/>
      <c r="E18" s="187">
        <f t="shared" si="1"/>
        <v>0</v>
      </c>
    </row>
    <row r="19" spans="1:5" x14ac:dyDescent="0.2">
      <c r="A19" s="73"/>
      <c r="B19" s="70"/>
      <c r="C19" s="70"/>
      <c r="D19" s="70"/>
      <c r="E19" s="187">
        <f t="shared" si="1"/>
        <v>0</v>
      </c>
    </row>
    <row r="20" spans="1:5" x14ac:dyDescent="0.2">
      <c r="A20" s="73"/>
      <c r="B20" s="70"/>
      <c r="C20" s="70"/>
      <c r="D20" s="70"/>
      <c r="E20" s="187">
        <f t="shared" si="1"/>
        <v>0</v>
      </c>
    </row>
    <row r="21" spans="1:5" ht="13.5" thickBot="1" x14ac:dyDescent="0.25">
      <c r="A21" s="71"/>
      <c r="B21" s="72"/>
      <c r="C21" s="72"/>
      <c r="D21" s="72"/>
      <c r="E21" s="187">
        <f t="shared" si="1"/>
        <v>0</v>
      </c>
    </row>
    <row r="22" spans="1:5" ht="13.5" thickBot="1" x14ac:dyDescent="0.25">
      <c r="A22" s="188" t="s">
        <v>52</v>
      </c>
      <c r="B22" s="189">
        <f>SUM(B15:B21)</f>
        <v>18140669</v>
      </c>
      <c r="C22" s="189">
        <f>SUM(C15:C21)</f>
        <v>184431751</v>
      </c>
      <c r="D22" s="189">
        <f>SUM(D15:D21)</f>
        <v>61383919</v>
      </c>
      <c r="E22" s="190">
        <f>SUM(E15:E21)</f>
        <v>263956339</v>
      </c>
    </row>
    <row r="25" spans="1:5" ht="15.75" x14ac:dyDescent="0.25">
      <c r="A25" s="418" t="s">
        <v>135</v>
      </c>
      <c r="B25" s="909" t="s">
        <v>772</v>
      </c>
      <c r="C25" s="909"/>
      <c r="D25" s="909"/>
      <c r="E25" s="909"/>
    </row>
    <row r="26" spans="1:5" ht="14.25" thickBot="1" x14ac:dyDescent="0.3">
      <c r="D26" s="908"/>
      <c r="E26" s="908"/>
    </row>
    <row r="27" spans="1:5" ht="13.5" thickBot="1" x14ac:dyDescent="0.25">
      <c r="A27" s="179" t="s">
        <v>128</v>
      </c>
      <c r="B27" s="180" t="str">
        <f>+B14</f>
        <v>2018.</v>
      </c>
      <c r="C27" s="180" t="str">
        <f>+C14</f>
        <v>2019.</v>
      </c>
      <c r="D27" s="180" t="str">
        <f>+D14</f>
        <v>2019. után</v>
      </c>
      <c r="E27" s="181" t="s">
        <v>50</v>
      </c>
    </row>
    <row r="28" spans="1:5" x14ac:dyDescent="0.2">
      <c r="A28" s="182" t="s">
        <v>129</v>
      </c>
      <c r="B28" s="68"/>
      <c r="C28" s="68"/>
      <c r="D28" s="68"/>
      <c r="E28" s="183">
        <f t="shared" ref="E28:E34" si="2">SUM(B28:D28)</f>
        <v>0</v>
      </c>
    </row>
    <row r="29" spans="1:5" x14ac:dyDescent="0.2">
      <c r="A29" s="184" t="s">
        <v>142</v>
      </c>
      <c r="B29" s="69"/>
      <c r="C29" s="69"/>
      <c r="D29" s="69"/>
      <c r="E29" s="185">
        <f t="shared" si="2"/>
        <v>0</v>
      </c>
    </row>
    <row r="30" spans="1:5" x14ac:dyDescent="0.2">
      <c r="A30" s="186" t="s">
        <v>130</v>
      </c>
      <c r="B30" s="491">
        <v>45690071</v>
      </c>
      <c r="C30" s="70"/>
      <c r="D30" s="70"/>
      <c r="E30" s="187">
        <f t="shared" si="2"/>
        <v>45690071</v>
      </c>
    </row>
    <row r="31" spans="1:5" x14ac:dyDescent="0.2">
      <c r="A31" s="186" t="s">
        <v>144</v>
      </c>
      <c r="B31" s="70"/>
      <c r="C31" s="70"/>
      <c r="D31" s="70"/>
      <c r="E31" s="187">
        <f t="shared" si="2"/>
        <v>0</v>
      </c>
    </row>
    <row r="32" spans="1:5" x14ac:dyDescent="0.2">
      <c r="A32" s="186" t="s">
        <v>131</v>
      </c>
      <c r="B32" s="70"/>
      <c r="C32" s="70"/>
      <c r="D32" s="70"/>
      <c r="E32" s="187">
        <f t="shared" si="2"/>
        <v>0</v>
      </c>
    </row>
    <row r="33" spans="1:5" x14ac:dyDescent="0.2">
      <c r="A33" s="186" t="s">
        <v>132</v>
      </c>
      <c r="B33" s="70"/>
      <c r="C33" s="70"/>
      <c r="D33" s="70"/>
      <c r="E33" s="187">
        <f t="shared" si="2"/>
        <v>0</v>
      </c>
    </row>
    <row r="34" spans="1:5" ht="13.5" thickBot="1" x14ac:dyDescent="0.25">
      <c r="A34" s="71"/>
      <c r="B34" s="72"/>
      <c r="C34" s="72"/>
      <c r="D34" s="72"/>
      <c r="E34" s="187">
        <f t="shared" si="2"/>
        <v>0</v>
      </c>
    </row>
    <row r="35" spans="1:5" ht="13.5" thickBot="1" x14ac:dyDescent="0.25">
      <c r="A35" s="188" t="s">
        <v>134</v>
      </c>
      <c r="B35" s="189">
        <f>B28+SUM(B30:B34)</f>
        <v>45690071</v>
      </c>
      <c r="C35" s="189">
        <f>C28+SUM(C30:C34)</f>
        <v>0</v>
      </c>
      <c r="D35" s="189">
        <f>D28+SUM(D30:D34)</f>
        <v>0</v>
      </c>
      <c r="E35" s="190">
        <f>E28+SUM(E30:E34)</f>
        <v>45690071</v>
      </c>
    </row>
    <row r="36" spans="1:5" ht="13.5" thickBot="1" x14ac:dyDescent="0.25">
      <c r="A36" s="40"/>
      <c r="B36" s="40"/>
      <c r="C36" s="40"/>
      <c r="D36" s="40"/>
      <c r="E36" s="40"/>
    </row>
    <row r="37" spans="1:5" ht="13.5" thickBot="1" x14ac:dyDescent="0.25">
      <c r="A37" s="179" t="s">
        <v>133</v>
      </c>
      <c r="B37" s="180" t="str">
        <f>+B27</f>
        <v>2018.</v>
      </c>
      <c r="C37" s="180" t="str">
        <f>+C27</f>
        <v>2019.</v>
      </c>
      <c r="D37" s="180" t="str">
        <f>+D27</f>
        <v>2019. után</v>
      </c>
      <c r="E37" s="181" t="s">
        <v>50</v>
      </c>
    </row>
    <row r="38" spans="1:5" x14ac:dyDescent="0.2">
      <c r="A38" s="182" t="s">
        <v>138</v>
      </c>
      <c r="B38" s="68"/>
      <c r="C38" s="68"/>
      <c r="D38" s="68"/>
      <c r="E38" s="183">
        <f t="shared" ref="E38:E44" si="3">SUM(B38:D38)</f>
        <v>0</v>
      </c>
    </row>
    <row r="39" spans="1:5" x14ac:dyDescent="0.2">
      <c r="A39" s="191" t="s">
        <v>139</v>
      </c>
      <c r="B39" s="70">
        <v>115693993</v>
      </c>
      <c r="C39" s="70">
        <v>347081980</v>
      </c>
      <c r="D39" s="70"/>
      <c r="E39" s="187">
        <f t="shared" si="3"/>
        <v>462775973</v>
      </c>
    </row>
    <row r="40" spans="1:5" x14ac:dyDescent="0.2">
      <c r="A40" s="186" t="s">
        <v>140</v>
      </c>
      <c r="B40" s="70">
        <v>51420961</v>
      </c>
      <c r="C40" s="70">
        <v>32953066</v>
      </c>
      <c r="D40" s="70"/>
      <c r="E40" s="187">
        <f t="shared" si="3"/>
        <v>84374027</v>
      </c>
    </row>
    <row r="41" spans="1:5" x14ac:dyDescent="0.2">
      <c r="A41" s="186" t="s">
        <v>141</v>
      </c>
      <c r="B41" s="70"/>
      <c r="C41" s="70"/>
      <c r="D41" s="70"/>
      <c r="E41" s="187">
        <f t="shared" si="3"/>
        <v>0</v>
      </c>
    </row>
    <row r="42" spans="1:5" x14ac:dyDescent="0.2">
      <c r="A42" s="73"/>
      <c r="B42" s="70"/>
      <c r="C42" s="70"/>
      <c r="D42" s="70"/>
      <c r="E42" s="187">
        <f t="shared" si="3"/>
        <v>0</v>
      </c>
    </row>
    <row r="43" spans="1:5" x14ac:dyDescent="0.2">
      <c r="A43" s="73"/>
      <c r="B43" s="70"/>
      <c r="C43" s="70"/>
      <c r="D43" s="70"/>
      <c r="E43" s="187">
        <f t="shared" si="3"/>
        <v>0</v>
      </c>
    </row>
    <row r="44" spans="1:5" ht="13.5" thickBot="1" x14ac:dyDescent="0.25">
      <c r="A44" s="71"/>
      <c r="B44" s="72"/>
      <c r="C44" s="72"/>
      <c r="D44" s="72"/>
      <c r="E44" s="187">
        <f t="shared" si="3"/>
        <v>0</v>
      </c>
    </row>
    <row r="45" spans="1:5" ht="13.5" thickBot="1" x14ac:dyDescent="0.25">
      <c r="A45" s="188" t="s">
        <v>52</v>
      </c>
      <c r="B45" s="189">
        <f>SUM(B38:B44)</f>
        <v>167114954</v>
      </c>
      <c r="C45" s="189">
        <f>SUM(C38:C44)</f>
        <v>380035046</v>
      </c>
      <c r="D45" s="189">
        <f>SUM(D38:D44)</f>
        <v>0</v>
      </c>
      <c r="E45" s="190">
        <f>SUM(E38:E44)</f>
        <v>547150000</v>
      </c>
    </row>
    <row r="46" spans="1:5" x14ac:dyDescent="0.2">
      <c r="A46" s="488"/>
      <c r="B46" s="489"/>
      <c r="C46" s="489"/>
      <c r="D46" s="489"/>
      <c r="E46" s="489"/>
    </row>
    <row r="47" spans="1:5" ht="15.75" x14ac:dyDescent="0.25">
      <c r="A47" s="418" t="s">
        <v>135</v>
      </c>
      <c r="B47" s="909" t="s">
        <v>773</v>
      </c>
      <c r="C47" s="909"/>
      <c r="D47" s="909"/>
      <c r="E47" s="909"/>
    </row>
    <row r="48" spans="1:5" ht="14.25" thickBot="1" x14ac:dyDescent="0.3">
      <c r="D48" s="908"/>
      <c r="E48" s="908"/>
    </row>
    <row r="49" spans="1:5" ht="13.5" thickBot="1" x14ac:dyDescent="0.25">
      <c r="A49" s="179" t="s">
        <v>128</v>
      </c>
      <c r="B49" s="180" t="s">
        <v>833</v>
      </c>
      <c r="C49" s="180" t="s">
        <v>834</v>
      </c>
      <c r="D49" s="180" t="s">
        <v>835</v>
      </c>
      <c r="E49" s="181" t="s">
        <v>50</v>
      </c>
    </row>
    <row r="50" spans="1:5" x14ac:dyDescent="0.2">
      <c r="A50" s="182" t="s">
        <v>129</v>
      </c>
      <c r="B50" s="68"/>
      <c r="C50" s="68"/>
      <c r="D50" s="68"/>
      <c r="E50" s="183">
        <f t="shared" ref="E50:E56" si="4">SUM(B50:D50)</f>
        <v>0</v>
      </c>
    </row>
    <row r="51" spans="1:5" x14ac:dyDescent="0.2">
      <c r="A51" s="184" t="s">
        <v>142</v>
      </c>
      <c r="B51" s="69"/>
      <c r="C51" s="69"/>
      <c r="D51" s="69"/>
      <c r="E51" s="185">
        <f t="shared" si="4"/>
        <v>0</v>
      </c>
    </row>
    <row r="52" spans="1:5" x14ac:dyDescent="0.2">
      <c r="A52" s="186" t="s">
        <v>130</v>
      </c>
      <c r="B52" s="70">
        <v>15212140</v>
      </c>
      <c r="C52" s="70"/>
      <c r="D52" s="70"/>
      <c r="E52" s="187">
        <f t="shared" si="4"/>
        <v>15212140</v>
      </c>
    </row>
    <row r="53" spans="1:5" x14ac:dyDescent="0.2">
      <c r="A53" s="186" t="s">
        <v>144</v>
      </c>
      <c r="B53" s="70"/>
      <c r="C53" s="70"/>
      <c r="D53" s="70"/>
      <c r="E53" s="187">
        <f t="shared" si="4"/>
        <v>0</v>
      </c>
    </row>
    <row r="54" spans="1:5" x14ac:dyDescent="0.2">
      <c r="A54" s="186" t="s">
        <v>131</v>
      </c>
      <c r="B54" s="70"/>
      <c r="C54" s="70"/>
      <c r="D54" s="70"/>
      <c r="E54" s="187">
        <f t="shared" si="4"/>
        <v>0</v>
      </c>
    </row>
    <row r="55" spans="1:5" x14ac:dyDescent="0.2">
      <c r="A55" s="186" t="s">
        <v>132</v>
      </c>
      <c r="B55" s="70"/>
      <c r="C55" s="70"/>
      <c r="D55" s="70"/>
      <c r="E55" s="187">
        <f t="shared" si="4"/>
        <v>0</v>
      </c>
    </row>
    <row r="56" spans="1:5" ht="13.5" thickBot="1" x14ac:dyDescent="0.25">
      <c r="A56" s="71"/>
      <c r="B56" s="72"/>
      <c r="C56" s="72"/>
      <c r="D56" s="72"/>
      <c r="E56" s="187">
        <f t="shared" si="4"/>
        <v>0</v>
      </c>
    </row>
    <row r="57" spans="1:5" ht="13.5" thickBot="1" x14ac:dyDescent="0.25">
      <c r="A57" s="188" t="s">
        <v>134</v>
      </c>
      <c r="B57" s="189">
        <f>B50+SUM(B52:B56)</f>
        <v>15212140</v>
      </c>
      <c r="C57" s="189">
        <f>C50+SUM(C52:C56)</f>
        <v>0</v>
      </c>
      <c r="D57" s="189">
        <f>D50+SUM(D52:D56)</f>
        <v>0</v>
      </c>
      <c r="E57" s="190">
        <f>E50+SUM(E52:E56)</f>
        <v>15212140</v>
      </c>
    </row>
    <row r="58" spans="1:5" ht="13.5" thickBot="1" x14ac:dyDescent="0.25">
      <c r="A58" s="40"/>
      <c r="B58" s="40"/>
      <c r="C58" s="40"/>
      <c r="D58" s="40"/>
      <c r="E58" s="40"/>
    </row>
    <row r="59" spans="1:5" ht="13.5" thickBot="1" x14ac:dyDescent="0.25">
      <c r="A59" s="179" t="s">
        <v>133</v>
      </c>
      <c r="B59" s="180" t="str">
        <f>+B49</f>
        <v>2018.</v>
      </c>
      <c r="C59" s="180" t="str">
        <f>+C49</f>
        <v>2019.</v>
      </c>
      <c r="D59" s="180" t="str">
        <f>+D49</f>
        <v>2019.után</v>
      </c>
      <c r="E59" s="181" t="s">
        <v>50</v>
      </c>
    </row>
    <row r="60" spans="1:5" x14ac:dyDescent="0.2">
      <c r="A60" s="182" t="s">
        <v>138</v>
      </c>
      <c r="B60" s="68"/>
      <c r="C60" s="68"/>
      <c r="D60" s="68"/>
      <c r="E60" s="183">
        <f t="shared" ref="E60:E66" si="5">SUM(B60:D60)</f>
        <v>0</v>
      </c>
    </row>
    <row r="61" spans="1:5" x14ac:dyDescent="0.2">
      <c r="A61" s="191" t="s">
        <v>139</v>
      </c>
      <c r="B61" s="70">
        <v>202165000</v>
      </c>
      <c r="C61" s="70"/>
      <c r="D61" s="70"/>
      <c r="E61" s="187">
        <f t="shared" si="5"/>
        <v>202165000</v>
      </c>
    </row>
    <row r="62" spans="1:5" x14ac:dyDescent="0.2">
      <c r="A62" s="186" t="s">
        <v>140</v>
      </c>
      <c r="B62" s="70">
        <v>14105000</v>
      </c>
      <c r="C62" s="70"/>
      <c r="D62" s="70"/>
      <c r="E62" s="187">
        <f t="shared" si="5"/>
        <v>14105000</v>
      </c>
    </row>
    <row r="63" spans="1:5" x14ac:dyDescent="0.2">
      <c r="A63" s="186" t="s">
        <v>141</v>
      </c>
      <c r="B63" s="70"/>
      <c r="C63" s="70"/>
      <c r="D63" s="70"/>
      <c r="E63" s="187">
        <f t="shared" si="5"/>
        <v>0</v>
      </c>
    </row>
    <row r="64" spans="1:5" x14ac:dyDescent="0.2">
      <c r="A64" s="73"/>
      <c r="B64" s="70"/>
      <c r="C64" s="70"/>
      <c r="D64" s="70"/>
      <c r="E64" s="187">
        <f t="shared" si="5"/>
        <v>0</v>
      </c>
    </row>
    <row r="65" spans="1:5" x14ac:dyDescent="0.2">
      <c r="A65" s="73"/>
      <c r="B65" s="70"/>
      <c r="C65" s="70"/>
      <c r="D65" s="70"/>
      <c r="E65" s="187">
        <f t="shared" si="5"/>
        <v>0</v>
      </c>
    </row>
    <row r="66" spans="1:5" ht="13.5" thickBot="1" x14ac:dyDescent="0.25">
      <c r="A66" s="71"/>
      <c r="B66" s="72"/>
      <c r="C66" s="72"/>
      <c r="D66" s="72"/>
      <c r="E66" s="187">
        <f t="shared" si="5"/>
        <v>0</v>
      </c>
    </row>
    <row r="67" spans="1:5" ht="13.5" thickBot="1" x14ac:dyDescent="0.25">
      <c r="A67" s="188" t="s">
        <v>52</v>
      </c>
      <c r="B67" s="189">
        <f>SUM(B60:B66)</f>
        <v>216270000</v>
      </c>
      <c r="C67" s="189">
        <f>SUM(C60:C66)</f>
        <v>0</v>
      </c>
      <c r="D67" s="189">
        <f>SUM(D60:D66)</f>
        <v>0</v>
      </c>
      <c r="E67" s="190">
        <f>SUM(E60:E66)</f>
        <v>216270000</v>
      </c>
    </row>
    <row r="68" spans="1:5" x14ac:dyDescent="0.2">
      <c r="A68" s="488"/>
      <c r="B68" s="490"/>
      <c r="C68" s="490"/>
      <c r="D68" s="490"/>
      <c r="E68" s="490"/>
    </row>
    <row r="69" spans="1:5" ht="15.75" x14ac:dyDescent="0.25">
      <c r="A69" s="418" t="s">
        <v>135</v>
      </c>
      <c r="B69" s="909" t="s">
        <v>774</v>
      </c>
      <c r="C69" s="909"/>
      <c r="D69" s="909"/>
      <c r="E69" s="909"/>
    </row>
    <row r="70" spans="1:5" ht="14.25" thickBot="1" x14ac:dyDescent="0.3">
      <c r="D70" s="901">
        <f>D45</f>
        <v>0</v>
      </c>
      <c r="E70" s="901"/>
    </row>
    <row r="71" spans="1:5" ht="13.5" thickBot="1" x14ac:dyDescent="0.25">
      <c r="A71" s="179" t="s">
        <v>128</v>
      </c>
      <c r="B71" s="180" t="s">
        <v>833</v>
      </c>
      <c r="C71" s="180" t="s">
        <v>834</v>
      </c>
      <c r="D71" s="180" t="s">
        <v>835</v>
      </c>
      <c r="E71" s="181" t="s">
        <v>50</v>
      </c>
    </row>
    <row r="72" spans="1:5" x14ac:dyDescent="0.2">
      <c r="A72" s="182" t="s">
        <v>129</v>
      </c>
      <c r="B72" s="68"/>
      <c r="C72" s="68"/>
      <c r="D72" s="68"/>
      <c r="E72" s="183">
        <f t="shared" ref="E72:E78" si="6">SUM(B72:D72)</f>
        <v>0</v>
      </c>
    </row>
    <row r="73" spans="1:5" x14ac:dyDescent="0.2">
      <c r="A73" s="184" t="s">
        <v>142</v>
      </c>
      <c r="B73" s="69"/>
      <c r="C73" s="69"/>
      <c r="D73" s="69"/>
      <c r="E73" s="185">
        <f t="shared" si="6"/>
        <v>0</v>
      </c>
    </row>
    <row r="74" spans="1:5" x14ac:dyDescent="0.2">
      <c r="A74" s="186" t="s">
        <v>130</v>
      </c>
      <c r="B74" s="70">
        <v>1695666</v>
      </c>
      <c r="C74" s="70"/>
      <c r="D74" s="70"/>
      <c r="E74" s="187">
        <f t="shared" si="6"/>
        <v>1695666</v>
      </c>
    </row>
    <row r="75" spans="1:5" x14ac:dyDescent="0.2">
      <c r="A75" s="186" t="s">
        <v>144</v>
      </c>
      <c r="B75" s="70"/>
      <c r="C75" s="70"/>
      <c r="D75" s="70"/>
      <c r="E75" s="187">
        <f t="shared" si="6"/>
        <v>0</v>
      </c>
    </row>
    <row r="76" spans="1:5" x14ac:dyDescent="0.2">
      <c r="A76" s="186" t="s">
        <v>131</v>
      </c>
      <c r="B76" s="70"/>
      <c r="C76" s="70"/>
      <c r="D76" s="70"/>
      <c r="E76" s="187">
        <f t="shared" si="6"/>
        <v>0</v>
      </c>
    </row>
    <row r="77" spans="1:5" x14ac:dyDescent="0.2">
      <c r="A77" s="186" t="s">
        <v>132</v>
      </c>
      <c r="B77" s="70"/>
      <c r="C77" s="70"/>
      <c r="D77" s="70"/>
      <c r="E77" s="187">
        <f t="shared" si="6"/>
        <v>0</v>
      </c>
    </row>
    <row r="78" spans="1:5" ht="13.5" thickBot="1" x14ac:dyDescent="0.25">
      <c r="A78" s="71"/>
      <c r="B78" s="72"/>
      <c r="C78" s="72"/>
      <c r="D78" s="72"/>
      <c r="E78" s="187">
        <f t="shared" si="6"/>
        <v>0</v>
      </c>
    </row>
    <row r="79" spans="1:5" ht="13.5" thickBot="1" x14ac:dyDescent="0.25">
      <c r="A79" s="188" t="s">
        <v>134</v>
      </c>
      <c r="B79" s="189">
        <f>B72+SUM(B74:B78)</f>
        <v>1695666</v>
      </c>
      <c r="C79" s="189">
        <f>C72+SUM(C74:C78)</f>
        <v>0</v>
      </c>
      <c r="D79" s="189">
        <f>D72+SUM(D74:D78)</f>
        <v>0</v>
      </c>
      <c r="E79" s="190">
        <f>E72+SUM(E74:E78)</f>
        <v>1695666</v>
      </c>
    </row>
    <row r="80" spans="1:5" ht="13.5" thickBot="1" x14ac:dyDescent="0.25">
      <c r="A80" s="40"/>
      <c r="B80" s="40"/>
      <c r="C80" s="40"/>
      <c r="D80" s="40"/>
      <c r="E80" s="40"/>
    </row>
    <row r="81" spans="1:5" ht="13.5" thickBot="1" x14ac:dyDescent="0.25">
      <c r="A81" s="179" t="s">
        <v>133</v>
      </c>
      <c r="B81" s="180" t="str">
        <f>+B71</f>
        <v>2018.</v>
      </c>
      <c r="C81" s="180" t="str">
        <f>+C71</f>
        <v>2019.</v>
      </c>
      <c r="D81" s="180" t="str">
        <f>+D71</f>
        <v>2019.után</v>
      </c>
      <c r="E81" s="181" t="s">
        <v>50</v>
      </c>
    </row>
    <row r="82" spans="1:5" x14ac:dyDescent="0.2">
      <c r="A82" s="182" t="s">
        <v>138</v>
      </c>
      <c r="B82" s="68"/>
      <c r="C82" s="68"/>
      <c r="D82" s="68"/>
      <c r="E82" s="183">
        <f t="shared" ref="E82:E88" si="7">SUM(B82:D82)</f>
        <v>0</v>
      </c>
    </row>
    <row r="83" spans="1:5" x14ac:dyDescent="0.2">
      <c r="A83" s="191" t="s">
        <v>139</v>
      </c>
      <c r="B83" s="70">
        <v>15396210</v>
      </c>
      <c r="C83" s="70"/>
      <c r="D83" s="70"/>
      <c r="E83" s="187">
        <f t="shared" si="7"/>
        <v>15396210</v>
      </c>
    </row>
    <row r="84" spans="1:5" x14ac:dyDescent="0.2">
      <c r="A84" s="186" t="s">
        <v>140</v>
      </c>
      <c r="B84" s="70">
        <v>3294380</v>
      </c>
      <c r="C84" s="70"/>
      <c r="D84" s="70"/>
      <c r="E84" s="187">
        <f t="shared" si="7"/>
        <v>3294380</v>
      </c>
    </row>
    <row r="85" spans="1:5" x14ac:dyDescent="0.2">
      <c r="A85" s="186" t="s">
        <v>141</v>
      </c>
      <c r="B85" s="70"/>
      <c r="C85" s="70"/>
      <c r="D85" s="70"/>
      <c r="E85" s="187">
        <f t="shared" si="7"/>
        <v>0</v>
      </c>
    </row>
    <row r="86" spans="1:5" x14ac:dyDescent="0.2">
      <c r="A86" s="73"/>
      <c r="B86" s="70"/>
      <c r="C86" s="70"/>
      <c r="D86" s="70"/>
      <c r="E86" s="187">
        <f t="shared" si="7"/>
        <v>0</v>
      </c>
    </row>
    <row r="87" spans="1:5" x14ac:dyDescent="0.2">
      <c r="A87" s="73"/>
      <c r="B87" s="70"/>
      <c r="C87" s="70"/>
      <c r="D87" s="70"/>
      <c r="E87" s="187">
        <f t="shared" si="7"/>
        <v>0</v>
      </c>
    </row>
    <row r="88" spans="1:5" ht="13.5" thickBot="1" x14ac:dyDescent="0.25">
      <c r="A88" s="71"/>
      <c r="B88" s="72"/>
      <c r="C88" s="72"/>
      <c r="D88" s="72"/>
      <c r="E88" s="187">
        <f t="shared" si="7"/>
        <v>0</v>
      </c>
    </row>
    <row r="89" spans="1:5" ht="13.5" thickBot="1" x14ac:dyDescent="0.25">
      <c r="A89" s="188" t="s">
        <v>52</v>
      </c>
      <c r="B89" s="189">
        <f>SUM(B82:B88)</f>
        <v>18690590</v>
      </c>
      <c r="C89" s="189">
        <f>SUM(C82:C88)</f>
        <v>0</v>
      </c>
      <c r="D89" s="189">
        <f>SUM(D82:D88)</f>
        <v>0</v>
      </c>
      <c r="E89" s="190">
        <f>SUM(E82:E88)</f>
        <v>18690590</v>
      </c>
    </row>
    <row r="90" spans="1:5" x14ac:dyDescent="0.2">
      <c r="A90" s="488"/>
      <c r="B90" s="489"/>
      <c r="C90" s="489"/>
      <c r="D90" s="489"/>
      <c r="E90" s="489"/>
    </row>
    <row r="91" spans="1:5" ht="28.5" customHeight="1" x14ac:dyDescent="0.25">
      <c r="A91" s="418" t="s">
        <v>135</v>
      </c>
      <c r="B91" s="899" t="s">
        <v>832</v>
      </c>
      <c r="C91" s="900"/>
      <c r="D91" s="900"/>
      <c r="E91" s="900"/>
    </row>
    <row r="92" spans="1:5" ht="14.25" thickBot="1" x14ac:dyDescent="0.3">
      <c r="D92" s="901">
        <f>D66</f>
        <v>0</v>
      </c>
      <c r="E92" s="901"/>
    </row>
    <row r="93" spans="1:5" ht="13.5" thickBot="1" x14ac:dyDescent="0.25">
      <c r="A93" s="179" t="s">
        <v>128</v>
      </c>
      <c r="B93" s="180" t="s">
        <v>833</v>
      </c>
      <c r="C93" s="180" t="s">
        <v>834</v>
      </c>
      <c r="D93" s="180" t="s">
        <v>835</v>
      </c>
      <c r="E93" s="181" t="s">
        <v>50</v>
      </c>
    </row>
    <row r="94" spans="1:5" x14ac:dyDescent="0.2">
      <c r="A94" s="182" t="s">
        <v>129</v>
      </c>
      <c r="B94" s="68"/>
      <c r="C94" s="68"/>
      <c r="D94" s="68"/>
      <c r="E94" s="183">
        <f t="shared" ref="E94:E100" si="8">SUM(B94:D94)</f>
        <v>0</v>
      </c>
    </row>
    <row r="95" spans="1:5" x14ac:dyDescent="0.2">
      <c r="A95" s="184" t="s">
        <v>142</v>
      </c>
      <c r="B95" s="69"/>
      <c r="C95" s="69"/>
      <c r="D95" s="69"/>
      <c r="E95" s="185">
        <f t="shared" si="8"/>
        <v>0</v>
      </c>
    </row>
    <row r="96" spans="1:5" x14ac:dyDescent="0.2">
      <c r="A96" s="186" t="s">
        <v>130</v>
      </c>
      <c r="B96" s="70">
        <v>66040</v>
      </c>
      <c r="C96" s="70"/>
      <c r="D96" s="70"/>
      <c r="E96" s="187">
        <f t="shared" si="8"/>
        <v>66040</v>
      </c>
    </row>
    <row r="97" spans="1:5" x14ac:dyDescent="0.2">
      <c r="A97" s="186" t="s">
        <v>144</v>
      </c>
      <c r="B97" s="70"/>
      <c r="C97" s="70"/>
      <c r="D97" s="70"/>
      <c r="E97" s="187">
        <f t="shared" si="8"/>
        <v>0</v>
      </c>
    </row>
    <row r="98" spans="1:5" x14ac:dyDescent="0.2">
      <c r="A98" s="186" t="s">
        <v>131</v>
      </c>
      <c r="B98" s="70"/>
      <c r="C98" s="70"/>
      <c r="D98" s="70"/>
      <c r="E98" s="187">
        <f t="shared" si="8"/>
        <v>0</v>
      </c>
    </row>
    <row r="99" spans="1:5" x14ac:dyDescent="0.2">
      <c r="A99" s="186" t="s">
        <v>132</v>
      </c>
      <c r="B99" s="70"/>
      <c r="C99" s="70"/>
      <c r="D99" s="70"/>
      <c r="E99" s="187">
        <f t="shared" si="8"/>
        <v>0</v>
      </c>
    </row>
    <row r="100" spans="1:5" ht="13.5" thickBot="1" x14ac:dyDescent="0.25">
      <c r="A100" s="71"/>
      <c r="B100" s="72"/>
      <c r="C100" s="72"/>
      <c r="D100" s="72"/>
      <c r="E100" s="187">
        <f t="shared" si="8"/>
        <v>0</v>
      </c>
    </row>
    <row r="101" spans="1:5" ht="13.5" thickBot="1" x14ac:dyDescent="0.25">
      <c r="A101" s="188" t="s">
        <v>134</v>
      </c>
      <c r="B101" s="189">
        <f>B94+SUM(B96:B100)</f>
        <v>66040</v>
      </c>
      <c r="C101" s="189">
        <f>C94+SUM(C96:C100)</f>
        <v>0</v>
      </c>
      <c r="D101" s="189">
        <f>D94+SUM(D96:D100)</f>
        <v>0</v>
      </c>
      <c r="E101" s="190">
        <f>E94+SUM(E96:E100)</f>
        <v>66040</v>
      </c>
    </row>
    <row r="102" spans="1:5" ht="13.5" thickBot="1" x14ac:dyDescent="0.25">
      <c r="A102" s="40"/>
      <c r="B102" s="40"/>
      <c r="C102" s="40"/>
      <c r="D102" s="40"/>
      <c r="E102" s="40"/>
    </row>
    <row r="103" spans="1:5" ht="13.5" thickBot="1" x14ac:dyDescent="0.25">
      <c r="A103" s="179" t="s">
        <v>133</v>
      </c>
      <c r="B103" s="180" t="str">
        <f>+B93</f>
        <v>2018.</v>
      </c>
      <c r="C103" s="180" t="str">
        <f>+C93</f>
        <v>2019.</v>
      </c>
      <c r="D103" s="180" t="str">
        <f>+D93</f>
        <v>2019.után</v>
      </c>
      <c r="E103" s="181" t="s">
        <v>50</v>
      </c>
    </row>
    <row r="104" spans="1:5" x14ac:dyDescent="0.2">
      <c r="A104" s="182" t="s">
        <v>138</v>
      </c>
      <c r="B104" s="68"/>
      <c r="C104" s="68"/>
      <c r="D104" s="68"/>
      <c r="E104" s="183">
        <f t="shared" ref="E104:E110" si="9">SUM(B104:D104)</f>
        <v>0</v>
      </c>
    </row>
    <row r="105" spans="1:5" x14ac:dyDescent="0.2">
      <c r="A105" s="191" t="s">
        <v>139</v>
      </c>
      <c r="B105" s="70"/>
      <c r="C105" s="70"/>
      <c r="D105" s="70"/>
      <c r="E105" s="187">
        <f t="shared" si="9"/>
        <v>0</v>
      </c>
    </row>
    <row r="106" spans="1:5" x14ac:dyDescent="0.2">
      <c r="A106" s="186" t="s">
        <v>140</v>
      </c>
      <c r="B106" s="70">
        <v>6604000</v>
      </c>
      <c r="C106" s="70"/>
      <c r="D106" s="70"/>
      <c r="E106" s="187">
        <f t="shared" si="9"/>
        <v>6604000</v>
      </c>
    </row>
    <row r="107" spans="1:5" x14ac:dyDescent="0.2">
      <c r="A107" s="186" t="s">
        <v>141</v>
      </c>
      <c r="B107" s="70"/>
      <c r="C107" s="70"/>
      <c r="D107" s="70"/>
      <c r="E107" s="187">
        <f t="shared" si="9"/>
        <v>0</v>
      </c>
    </row>
    <row r="108" spans="1:5" x14ac:dyDescent="0.2">
      <c r="A108" s="73"/>
      <c r="B108" s="70"/>
      <c r="C108" s="70"/>
      <c r="D108" s="70"/>
      <c r="E108" s="187">
        <f t="shared" si="9"/>
        <v>0</v>
      </c>
    </row>
    <row r="109" spans="1:5" x14ac:dyDescent="0.2">
      <c r="A109" s="73"/>
      <c r="B109" s="70"/>
      <c r="C109" s="70"/>
      <c r="D109" s="70"/>
      <c r="E109" s="187">
        <f t="shared" si="9"/>
        <v>0</v>
      </c>
    </row>
    <row r="110" spans="1:5" ht="13.5" thickBot="1" x14ac:dyDescent="0.25">
      <c r="A110" s="71"/>
      <c r="B110" s="72"/>
      <c r="C110" s="72"/>
      <c r="D110" s="72"/>
      <c r="E110" s="187">
        <f t="shared" si="9"/>
        <v>0</v>
      </c>
    </row>
    <row r="111" spans="1:5" ht="13.5" thickBot="1" x14ac:dyDescent="0.25">
      <c r="A111" s="188" t="s">
        <v>52</v>
      </c>
      <c r="B111" s="189">
        <f>SUM(B104:B110)</f>
        <v>6604000</v>
      </c>
      <c r="C111" s="189">
        <f>SUM(C104:C110)</f>
        <v>0</v>
      </c>
      <c r="D111" s="189">
        <f>SUM(D104:D110)</f>
        <v>0</v>
      </c>
      <c r="E111" s="190">
        <f>SUM(E104:E110)</f>
        <v>6604000</v>
      </c>
    </row>
    <row r="113" spans="1:5" ht="15.75" x14ac:dyDescent="0.2">
      <c r="A113" s="902" t="str">
        <f>+CONCATENATE("Önkormányzaton kívüli EU-s projektekhez történő hozzájárulás ",LEFT([1]ÖSSZEFÜGGÉSEK!A5,4),". évi előirányzat")</f>
        <v>Önkormányzaton kívüli EU-s projektekhez történő hozzájárulás 2018. évi előirányzat</v>
      </c>
      <c r="B113" s="902"/>
      <c r="C113" s="902"/>
      <c r="D113" s="902"/>
      <c r="E113" s="902"/>
    </row>
    <row r="114" spans="1:5" ht="13.5" thickBot="1" x14ac:dyDescent="0.25"/>
    <row r="115" spans="1:5" ht="13.5" thickBot="1" x14ac:dyDescent="0.25">
      <c r="A115" s="903" t="s">
        <v>136</v>
      </c>
      <c r="B115" s="904"/>
      <c r="C115" s="905"/>
      <c r="D115" s="906" t="s">
        <v>525</v>
      </c>
      <c r="E115" s="907"/>
    </row>
    <row r="116" spans="1:5" x14ac:dyDescent="0.2">
      <c r="A116" s="884"/>
      <c r="B116" s="885"/>
      <c r="C116" s="886"/>
      <c r="D116" s="887"/>
      <c r="E116" s="888"/>
    </row>
    <row r="117" spans="1:5" ht="13.5" thickBot="1" x14ac:dyDescent="0.25">
      <c r="A117" s="889"/>
      <c r="B117" s="890"/>
      <c r="C117" s="891"/>
      <c r="D117" s="892"/>
      <c r="E117" s="893"/>
    </row>
    <row r="118" spans="1:5" ht="13.5" thickBot="1" x14ac:dyDescent="0.25">
      <c r="A118" s="894" t="s">
        <v>52</v>
      </c>
      <c r="B118" s="895"/>
      <c r="C118" s="896"/>
      <c r="D118" s="897">
        <f>SUM(D116:E117)</f>
        <v>0</v>
      </c>
      <c r="E118" s="898"/>
    </row>
    <row r="121" spans="1:5" ht="28.5" customHeight="1" x14ac:dyDescent="0.25">
      <c r="A121" s="418" t="s">
        <v>135</v>
      </c>
      <c r="B121" s="899" t="s">
        <v>836</v>
      </c>
      <c r="C121" s="900"/>
      <c r="D121" s="900"/>
      <c r="E121" s="900"/>
    </row>
    <row r="122" spans="1:5" ht="14.25" thickBot="1" x14ac:dyDescent="0.3">
      <c r="D122" s="901">
        <f>D96</f>
        <v>0</v>
      </c>
      <c r="E122" s="901"/>
    </row>
    <row r="123" spans="1:5" ht="13.5" thickBot="1" x14ac:dyDescent="0.25">
      <c r="A123" s="179" t="s">
        <v>128</v>
      </c>
      <c r="B123" s="180" t="s">
        <v>833</v>
      </c>
      <c r="C123" s="180" t="s">
        <v>834</v>
      </c>
      <c r="D123" s="180" t="s">
        <v>835</v>
      </c>
      <c r="E123" s="181" t="s">
        <v>50</v>
      </c>
    </row>
    <row r="124" spans="1:5" x14ac:dyDescent="0.2">
      <c r="A124" s="182" t="s">
        <v>129</v>
      </c>
      <c r="B124" s="68"/>
      <c r="C124" s="68"/>
      <c r="D124" s="68"/>
      <c r="E124" s="183">
        <f t="shared" ref="E124:E130" si="10">SUM(B124:D124)</f>
        <v>0</v>
      </c>
    </row>
    <row r="125" spans="1:5" x14ac:dyDescent="0.2">
      <c r="A125" s="184" t="s">
        <v>142</v>
      </c>
      <c r="B125" s="69"/>
      <c r="C125" s="69"/>
      <c r="D125" s="69"/>
      <c r="E125" s="185">
        <f t="shared" si="10"/>
        <v>0</v>
      </c>
    </row>
    <row r="126" spans="1:5" x14ac:dyDescent="0.2">
      <c r="A126" s="186" t="s">
        <v>130</v>
      </c>
      <c r="B126" s="70">
        <v>167858448</v>
      </c>
      <c r="C126" s="70"/>
      <c r="D126" s="70"/>
      <c r="E126" s="187">
        <f t="shared" si="10"/>
        <v>167858448</v>
      </c>
    </row>
    <row r="127" spans="1:5" x14ac:dyDescent="0.2">
      <c r="A127" s="186" t="s">
        <v>144</v>
      </c>
      <c r="B127" s="70"/>
      <c r="C127" s="70"/>
      <c r="D127" s="70"/>
      <c r="E127" s="187">
        <f t="shared" si="10"/>
        <v>0</v>
      </c>
    </row>
    <row r="128" spans="1:5" x14ac:dyDescent="0.2">
      <c r="A128" s="186" t="s">
        <v>131</v>
      </c>
      <c r="B128" s="70"/>
      <c r="C128" s="70"/>
      <c r="D128" s="70"/>
      <c r="E128" s="187">
        <f t="shared" si="10"/>
        <v>0</v>
      </c>
    </row>
    <row r="129" spans="1:5" x14ac:dyDescent="0.2">
      <c r="A129" s="186" t="s">
        <v>132</v>
      </c>
      <c r="B129" s="70">
        <v>22438099</v>
      </c>
      <c r="C129" s="70"/>
      <c r="D129" s="70"/>
      <c r="E129" s="187">
        <f t="shared" si="10"/>
        <v>22438099</v>
      </c>
    </row>
    <row r="130" spans="1:5" ht="13.5" thickBot="1" x14ac:dyDescent="0.25">
      <c r="A130" s="71"/>
      <c r="B130" s="72"/>
      <c r="C130" s="72"/>
      <c r="D130" s="72"/>
      <c r="E130" s="187">
        <f t="shared" si="10"/>
        <v>0</v>
      </c>
    </row>
    <row r="131" spans="1:5" ht="13.5" thickBot="1" x14ac:dyDescent="0.25">
      <c r="A131" s="188" t="s">
        <v>134</v>
      </c>
      <c r="B131" s="189">
        <f>B124+SUM(B126:B130)</f>
        <v>190296547</v>
      </c>
      <c r="C131" s="189">
        <f>C124+SUM(C126:C130)</f>
        <v>0</v>
      </c>
      <c r="D131" s="189">
        <f>D124+SUM(D126:D130)</f>
        <v>0</v>
      </c>
      <c r="E131" s="190">
        <f>E124+SUM(E126:E130)</f>
        <v>190296547</v>
      </c>
    </row>
    <row r="132" spans="1:5" ht="13.5" thickBot="1" x14ac:dyDescent="0.25">
      <c r="A132" s="40"/>
      <c r="B132" s="40"/>
      <c r="C132" s="40"/>
      <c r="D132" s="40"/>
      <c r="E132" s="40"/>
    </row>
    <row r="133" spans="1:5" ht="13.5" thickBot="1" x14ac:dyDescent="0.25">
      <c r="A133" s="179" t="s">
        <v>133</v>
      </c>
      <c r="B133" s="180" t="str">
        <f>+B123</f>
        <v>2018.</v>
      </c>
      <c r="C133" s="180" t="str">
        <f>+C123</f>
        <v>2019.</v>
      </c>
      <c r="D133" s="180" t="str">
        <f>+D123</f>
        <v>2019.után</v>
      </c>
      <c r="E133" s="181" t="s">
        <v>50</v>
      </c>
    </row>
    <row r="134" spans="1:5" x14ac:dyDescent="0.2">
      <c r="A134" s="182" t="s">
        <v>138</v>
      </c>
      <c r="B134" s="68"/>
      <c r="C134" s="68"/>
      <c r="D134" s="68"/>
      <c r="E134" s="183">
        <f t="shared" ref="E134:E140" si="11">SUM(B134:D134)</f>
        <v>0</v>
      </c>
    </row>
    <row r="135" spans="1:5" x14ac:dyDescent="0.2">
      <c r="A135" s="191" t="s">
        <v>139</v>
      </c>
      <c r="B135" s="70">
        <v>187789497</v>
      </c>
      <c r="C135" s="70"/>
      <c r="D135" s="70"/>
      <c r="E135" s="187">
        <f t="shared" si="11"/>
        <v>187789497</v>
      </c>
    </row>
    <row r="136" spans="1:5" x14ac:dyDescent="0.2">
      <c r="A136" s="186" t="s">
        <v>140</v>
      </c>
      <c r="B136" s="70">
        <v>2507050</v>
      </c>
      <c r="C136" s="70"/>
      <c r="D136" s="70"/>
      <c r="E136" s="187">
        <f t="shared" si="11"/>
        <v>2507050</v>
      </c>
    </row>
    <row r="137" spans="1:5" x14ac:dyDescent="0.2">
      <c r="A137" s="186" t="s">
        <v>141</v>
      </c>
      <c r="B137" s="70"/>
      <c r="C137" s="70"/>
      <c r="D137" s="70"/>
      <c r="E137" s="187">
        <f t="shared" si="11"/>
        <v>0</v>
      </c>
    </row>
    <row r="138" spans="1:5" x14ac:dyDescent="0.2">
      <c r="A138" s="73"/>
      <c r="B138" s="70"/>
      <c r="C138" s="70"/>
      <c r="D138" s="70"/>
      <c r="E138" s="187">
        <f t="shared" si="11"/>
        <v>0</v>
      </c>
    </row>
    <row r="139" spans="1:5" x14ac:dyDescent="0.2">
      <c r="A139" s="73"/>
      <c r="B139" s="70"/>
      <c r="C139" s="70"/>
      <c r="D139" s="70"/>
      <c r="E139" s="187">
        <f t="shared" si="11"/>
        <v>0</v>
      </c>
    </row>
    <row r="140" spans="1:5" ht="13.5" thickBot="1" x14ac:dyDescent="0.25">
      <c r="A140" s="71"/>
      <c r="B140" s="72"/>
      <c r="C140" s="72"/>
      <c r="D140" s="72"/>
      <c r="E140" s="187">
        <f t="shared" si="11"/>
        <v>0</v>
      </c>
    </row>
    <row r="141" spans="1:5" ht="13.5" thickBot="1" x14ac:dyDescent="0.25">
      <c r="A141" s="188" t="s">
        <v>52</v>
      </c>
      <c r="B141" s="189">
        <f>SUM(B134:B140)</f>
        <v>190296547</v>
      </c>
      <c r="C141" s="189">
        <f>SUM(C134:C140)</f>
        <v>0</v>
      </c>
      <c r="D141" s="189">
        <f>SUM(D134:D140)</f>
        <v>0</v>
      </c>
      <c r="E141" s="190">
        <f>SUM(E134:E140)</f>
        <v>190296547</v>
      </c>
    </row>
    <row r="143" spans="1:5" ht="15.75" x14ac:dyDescent="0.2">
      <c r="A143" s="902" t="str">
        <f>+CONCATENATE("Önkormányzaton kívüli EU-s projektekhez történő hozzájárulás ",LEFT([1]ÖSSZEFÜGGÉSEK!A35,4),". évi előirányzat")</f>
        <v>Önkormányzaton kívüli EU-s projektekhez történő hozzájárulás . évi előirányzat</v>
      </c>
      <c r="B143" s="902"/>
      <c r="C143" s="902"/>
      <c r="D143" s="902"/>
      <c r="E143" s="902"/>
    </row>
    <row r="144" spans="1:5" ht="13.5" thickBot="1" x14ac:dyDescent="0.25"/>
    <row r="145" spans="1:5" ht="13.5" thickBot="1" x14ac:dyDescent="0.25">
      <c r="A145" s="903" t="s">
        <v>136</v>
      </c>
      <c r="B145" s="904"/>
      <c r="C145" s="905"/>
      <c r="D145" s="906" t="s">
        <v>525</v>
      </c>
      <c r="E145" s="907"/>
    </row>
    <row r="146" spans="1:5" x14ac:dyDescent="0.2">
      <c r="A146" s="884"/>
      <c r="B146" s="885"/>
      <c r="C146" s="886"/>
      <c r="D146" s="887"/>
      <c r="E146" s="888"/>
    </row>
    <row r="147" spans="1:5" ht="13.5" thickBot="1" x14ac:dyDescent="0.25">
      <c r="A147" s="889"/>
      <c r="B147" s="890"/>
      <c r="C147" s="891"/>
      <c r="D147" s="892"/>
      <c r="E147" s="893"/>
    </row>
    <row r="148" spans="1:5" ht="13.5" thickBot="1" x14ac:dyDescent="0.25">
      <c r="A148" s="894" t="s">
        <v>52</v>
      </c>
      <c r="B148" s="895"/>
      <c r="C148" s="896"/>
      <c r="D148" s="897">
        <f>SUM(D146:E147)</f>
        <v>0</v>
      </c>
      <c r="E148" s="898"/>
    </row>
  </sheetData>
  <mergeCells count="30">
    <mergeCell ref="A118:C118"/>
    <mergeCell ref="D118:E118"/>
    <mergeCell ref="A115:C115"/>
    <mergeCell ref="D115:E115"/>
    <mergeCell ref="A116:C116"/>
    <mergeCell ref="D116:E116"/>
    <mergeCell ref="A117:C117"/>
    <mergeCell ref="D117:E117"/>
    <mergeCell ref="B69:E69"/>
    <mergeCell ref="D70:E70"/>
    <mergeCell ref="B91:E91"/>
    <mergeCell ref="D92:E92"/>
    <mergeCell ref="A113:E113"/>
    <mergeCell ref="D48:E48"/>
    <mergeCell ref="B2:E2"/>
    <mergeCell ref="B25:E25"/>
    <mergeCell ref="D3:E3"/>
    <mergeCell ref="D26:E26"/>
    <mergeCell ref="B47:E47"/>
    <mergeCell ref="B121:E121"/>
    <mergeCell ref="D122:E122"/>
    <mergeCell ref="A143:E143"/>
    <mergeCell ref="A145:C145"/>
    <mergeCell ref="D145:E145"/>
    <mergeCell ref="A146:C146"/>
    <mergeCell ref="D146:E146"/>
    <mergeCell ref="A147:C147"/>
    <mergeCell ref="D147:E147"/>
    <mergeCell ref="A148:C148"/>
    <mergeCell ref="D148:E148"/>
  </mergeCells>
  <phoneticPr fontId="33" type="noConversion"/>
  <conditionalFormatting sqref="E5:E12 B12:D12 B22:E22 E15:E21 E28:E35 B35:D35 E38:E46 B45:D46 D118:E118">
    <cfRule type="cellIs" dxfId="9" priority="6" stopIfTrue="1" operator="equal">
      <formula>0</formula>
    </cfRule>
  </conditionalFormatting>
  <conditionalFormatting sqref="E50:E57 B57:D57 E60:E68 B67:D68">
    <cfRule type="cellIs" dxfId="8" priority="5" stopIfTrue="1" operator="equal">
      <formula>0</formula>
    </cfRule>
  </conditionalFormatting>
  <conditionalFormatting sqref="E72:E79 B79:D79 E82:E90 B89:D90">
    <cfRule type="cellIs" dxfId="7" priority="4" stopIfTrue="1" operator="equal">
      <formula>0</formula>
    </cfRule>
  </conditionalFormatting>
  <conditionalFormatting sqref="E94:E101 B101:D101 E104:E111 B111:D111">
    <cfRule type="cellIs" dxfId="6" priority="3" stopIfTrue="1" operator="equal">
      <formula>0</formula>
    </cfRule>
  </conditionalFormatting>
  <conditionalFormatting sqref="E124:E131 B131:D131 E134:E141 B141:D141">
    <cfRule type="cellIs" dxfId="5" priority="1" stopIfTrue="1" operator="equal">
      <formula>0</formula>
    </cfRule>
  </conditionalFormatting>
  <conditionalFormatting sqref="D148:E148">
    <cfRule type="cellIs" dxfId="4" priority="2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9" fitToHeight="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3/2018. (II. 28.) önkormányzati rendelethez</oddHeader>
    <oddFooter>&amp;C&amp;P</oddFooter>
  </headerFooter>
  <rowBreaks count="2" manualBreakCount="2">
    <brk id="46" max="16383" man="1"/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  <pageSetUpPr fitToPage="1"/>
  </sheetPr>
  <dimension ref="A1:M158"/>
  <sheetViews>
    <sheetView view="pageLayout" topLeftCell="B1" zoomScaleNormal="130" zoomScaleSheetLayoutView="85" workbookViewId="0">
      <selection activeCell="G1" sqref="G1"/>
    </sheetView>
  </sheetViews>
  <sheetFormatPr defaultRowHeight="12.75" x14ac:dyDescent="0.2"/>
  <cols>
    <col min="1" max="1" width="12.5" style="683" customWidth="1"/>
    <col min="2" max="2" width="62" style="684" customWidth="1"/>
    <col min="3" max="3" width="14.83203125" style="685" customWidth="1"/>
    <col min="4" max="6" width="11.83203125" style="3" customWidth="1"/>
    <col min="7" max="7" width="14.83203125" style="3" customWidth="1"/>
    <col min="8" max="16384" width="9.33203125" style="3"/>
  </cols>
  <sheetData>
    <row r="1" spans="1:7" s="2" customFormat="1" ht="16.5" customHeight="1" thickBot="1" x14ac:dyDescent="0.25">
      <c r="A1" s="192"/>
      <c r="B1" s="193"/>
      <c r="G1" s="416" t="s">
        <v>1136</v>
      </c>
    </row>
    <row r="2" spans="1:7" s="74" customFormat="1" ht="21" customHeight="1" thickBot="1" x14ac:dyDescent="0.25">
      <c r="A2" s="644" t="s">
        <v>58</v>
      </c>
      <c r="B2" s="910" t="s">
        <v>769</v>
      </c>
      <c r="C2" s="910"/>
      <c r="D2" s="911"/>
      <c r="E2" s="645"/>
      <c r="F2" s="646"/>
      <c r="G2" s="647" t="s">
        <v>53</v>
      </c>
    </row>
    <row r="3" spans="1:7" s="74" customFormat="1" ht="36.75" thickBot="1" x14ac:dyDescent="0.25">
      <c r="A3" s="644" t="s">
        <v>199</v>
      </c>
      <c r="B3" s="912" t="s">
        <v>394</v>
      </c>
      <c r="C3" s="912"/>
      <c r="D3" s="913"/>
      <c r="E3" s="645"/>
      <c r="F3" s="646"/>
      <c r="G3" s="648" t="s">
        <v>53</v>
      </c>
    </row>
    <row r="4" spans="1:7" s="75" customFormat="1" ht="15.95" customHeight="1" thickBot="1" x14ac:dyDescent="0.3">
      <c r="A4" s="194"/>
      <c r="B4" s="194"/>
      <c r="C4" s="4"/>
      <c r="G4" s="649" t="s">
        <v>524</v>
      </c>
    </row>
    <row r="5" spans="1:7" ht="40.5" customHeight="1" thickBot="1" x14ac:dyDescent="0.25">
      <c r="A5" s="725" t="s">
        <v>200</v>
      </c>
      <c r="B5" s="195" t="s">
        <v>523</v>
      </c>
      <c r="C5" s="650" t="s">
        <v>843</v>
      </c>
      <c r="D5" s="651" t="s">
        <v>844</v>
      </c>
      <c r="E5" s="651" t="s">
        <v>1096</v>
      </c>
      <c r="F5" s="651" t="s">
        <v>845</v>
      </c>
      <c r="G5" s="652" t="s">
        <v>1095</v>
      </c>
    </row>
    <row r="6" spans="1:7" s="49" customFormat="1" ht="12.95" customHeight="1" thickBot="1" x14ac:dyDescent="0.25">
      <c r="A6" s="29" t="s">
        <v>468</v>
      </c>
      <c r="B6" s="169" t="s">
        <v>469</v>
      </c>
      <c r="C6" s="653" t="s">
        <v>470</v>
      </c>
      <c r="D6" s="654" t="s">
        <v>472</v>
      </c>
      <c r="E6" s="654" t="s">
        <v>471</v>
      </c>
      <c r="F6" s="654" t="s">
        <v>846</v>
      </c>
      <c r="G6" s="655" t="s">
        <v>847</v>
      </c>
    </row>
    <row r="7" spans="1:7" s="49" customFormat="1" ht="15.95" customHeight="1" thickBot="1" x14ac:dyDescent="0.25">
      <c r="A7" s="914" t="s">
        <v>54</v>
      </c>
      <c r="B7" s="915"/>
      <c r="C7" s="915"/>
      <c r="D7" s="915"/>
      <c r="E7" s="915"/>
      <c r="F7" s="915"/>
      <c r="G7" s="916"/>
    </row>
    <row r="8" spans="1:7" s="49" customFormat="1" ht="12" customHeight="1" thickBot="1" x14ac:dyDescent="0.25">
      <c r="A8" s="26" t="s">
        <v>17</v>
      </c>
      <c r="B8" s="19" t="s">
        <v>248</v>
      </c>
      <c r="C8" s="311">
        <f>+C9+C10+C11+C12+C13+C14</f>
        <v>435909</v>
      </c>
      <c r="D8" s="311">
        <f>+D9+D10+D11+D12+D13+D14</f>
        <v>34627</v>
      </c>
      <c r="E8" s="311">
        <f>+E9+E10+E11+E12+E13+E14</f>
        <v>5895</v>
      </c>
      <c r="F8" s="311">
        <f>+F9+F10+F11+F12+F13+F14</f>
        <v>40522</v>
      </c>
      <c r="G8" s="243">
        <f>+G9+G10+G11+G12+G13+G14</f>
        <v>476431</v>
      </c>
    </row>
    <row r="9" spans="1:7" s="76" customFormat="1" ht="12" customHeight="1" x14ac:dyDescent="0.2">
      <c r="A9" s="340" t="s">
        <v>95</v>
      </c>
      <c r="B9" s="324" t="s">
        <v>249</v>
      </c>
      <c r="C9" s="313">
        <v>124239</v>
      </c>
      <c r="D9" s="313"/>
      <c r="E9" s="313">
        <v>196</v>
      </c>
      <c r="F9" s="564">
        <f t="shared" ref="F9:F14" si="0">D9+E9</f>
        <v>196</v>
      </c>
      <c r="G9" s="322">
        <f t="shared" ref="G9:G14" si="1">C9+F9</f>
        <v>124435</v>
      </c>
    </row>
    <row r="10" spans="1:7" s="77" customFormat="1" ht="12" customHeight="1" x14ac:dyDescent="0.2">
      <c r="A10" s="341" t="s">
        <v>96</v>
      </c>
      <c r="B10" s="325" t="s">
        <v>250</v>
      </c>
      <c r="C10" s="312">
        <v>161029</v>
      </c>
      <c r="D10" s="312">
        <v>3822</v>
      </c>
      <c r="E10" s="312">
        <v>-1238</v>
      </c>
      <c r="F10" s="564">
        <f t="shared" si="0"/>
        <v>2584</v>
      </c>
      <c r="G10" s="322">
        <f t="shared" si="1"/>
        <v>163613</v>
      </c>
    </row>
    <row r="11" spans="1:7" s="77" customFormat="1" ht="12" customHeight="1" x14ac:dyDescent="0.2">
      <c r="A11" s="341" t="s">
        <v>97</v>
      </c>
      <c r="B11" s="325" t="s">
        <v>251</v>
      </c>
      <c r="C11" s="312">
        <v>141750</v>
      </c>
      <c r="D11" s="312">
        <v>8890</v>
      </c>
      <c r="E11" s="312">
        <v>3522</v>
      </c>
      <c r="F11" s="564">
        <f t="shared" si="0"/>
        <v>12412</v>
      </c>
      <c r="G11" s="322">
        <f t="shared" si="1"/>
        <v>154162</v>
      </c>
    </row>
    <row r="12" spans="1:7" s="77" customFormat="1" ht="12" customHeight="1" x14ac:dyDescent="0.2">
      <c r="A12" s="341" t="s">
        <v>98</v>
      </c>
      <c r="B12" s="325" t="s">
        <v>252</v>
      </c>
      <c r="C12" s="312">
        <v>7870</v>
      </c>
      <c r="D12" s="312">
        <v>350</v>
      </c>
      <c r="E12" s="312">
        <v>299</v>
      </c>
      <c r="F12" s="564">
        <f t="shared" si="0"/>
        <v>649</v>
      </c>
      <c r="G12" s="322">
        <f t="shared" si="1"/>
        <v>8519</v>
      </c>
    </row>
    <row r="13" spans="1:7" s="77" customFormat="1" ht="12" customHeight="1" x14ac:dyDescent="0.2">
      <c r="A13" s="341" t="s">
        <v>145</v>
      </c>
      <c r="B13" s="325" t="s">
        <v>481</v>
      </c>
      <c r="C13" s="312">
        <v>1021</v>
      </c>
      <c r="D13" s="312">
        <v>13543</v>
      </c>
      <c r="E13" s="312">
        <v>9203</v>
      </c>
      <c r="F13" s="564">
        <f t="shared" si="0"/>
        <v>22746</v>
      </c>
      <c r="G13" s="322">
        <f t="shared" si="1"/>
        <v>23767</v>
      </c>
    </row>
    <row r="14" spans="1:7" s="76" customFormat="1" ht="12" customHeight="1" thickBot="1" x14ac:dyDescent="0.25">
      <c r="A14" s="342" t="s">
        <v>99</v>
      </c>
      <c r="B14" s="326" t="s">
        <v>1048</v>
      </c>
      <c r="C14" s="312"/>
      <c r="D14" s="312">
        <v>8022</v>
      </c>
      <c r="E14" s="312">
        <v>-6087</v>
      </c>
      <c r="F14" s="564">
        <f t="shared" si="0"/>
        <v>1935</v>
      </c>
      <c r="G14" s="322">
        <f t="shared" si="1"/>
        <v>1935</v>
      </c>
    </row>
    <row r="15" spans="1:7" s="76" customFormat="1" ht="12" customHeight="1" thickBot="1" x14ac:dyDescent="0.25">
      <c r="A15" s="26" t="s">
        <v>18</v>
      </c>
      <c r="B15" s="238" t="s">
        <v>253</v>
      </c>
      <c r="C15" s="311">
        <f>+C16+C17+C18+C19+C20</f>
        <v>78638</v>
      </c>
      <c r="D15" s="311">
        <f>+D16+D17+D18+D19+D20</f>
        <v>24233</v>
      </c>
      <c r="E15" s="311">
        <f>+E16+E17+E18+E19+E20</f>
        <v>-8620</v>
      </c>
      <c r="F15" s="311">
        <f>+F16+F17+F18+F19+F20</f>
        <v>15613</v>
      </c>
      <c r="G15" s="243">
        <f>+G16+G17+G18+G19+G20</f>
        <v>94251</v>
      </c>
    </row>
    <row r="16" spans="1:7" s="76" customFormat="1" ht="12" customHeight="1" x14ac:dyDescent="0.2">
      <c r="A16" s="340" t="s">
        <v>101</v>
      </c>
      <c r="B16" s="324" t="s">
        <v>254</v>
      </c>
      <c r="C16" s="313"/>
      <c r="D16" s="313"/>
      <c r="E16" s="313"/>
      <c r="F16" s="564">
        <f t="shared" ref="F16:F21" si="2">D16+E16</f>
        <v>0</v>
      </c>
      <c r="G16" s="322">
        <f t="shared" ref="G16:G21" si="3">C16+F16</f>
        <v>0</v>
      </c>
    </row>
    <row r="17" spans="1:7" s="76" customFormat="1" ht="12" customHeight="1" x14ac:dyDescent="0.2">
      <c r="A17" s="341" t="s">
        <v>102</v>
      </c>
      <c r="B17" s="325" t="s">
        <v>255</v>
      </c>
      <c r="C17" s="312"/>
      <c r="D17" s="312"/>
      <c r="E17" s="312"/>
      <c r="F17" s="583">
        <f t="shared" si="2"/>
        <v>0</v>
      </c>
      <c r="G17" s="656">
        <f t="shared" si="3"/>
        <v>0</v>
      </c>
    </row>
    <row r="18" spans="1:7" s="76" customFormat="1" ht="12" customHeight="1" x14ac:dyDescent="0.2">
      <c r="A18" s="341" t="s">
        <v>103</v>
      </c>
      <c r="B18" s="325" t="s">
        <v>400</v>
      </c>
      <c r="C18" s="312"/>
      <c r="D18" s="312"/>
      <c r="E18" s="312"/>
      <c r="F18" s="583">
        <f t="shared" si="2"/>
        <v>0</v>
      </c>
      <c r="G18" s="656">
        <f t="shared" si="3"/>
        <v>0</v>
      </c>
    </row>
    <row r="19" spans="1:7" s="76" customFormat="1" ht="12" customHeight="1" x14ac:dyDescent="0.2">
      <c r="A19" s="341" t="s">
        <v>104</v>
      </c>
      <c r="B19" s="325" t="s">
        <v>401</v>
      </c>
      <c r="C19" s="312"/>
      <c r="D19" s="312"/>
      <c r="E19" s="312"/>
      <c r="F19" s="583">
        <f t="shared" si="2"/>
        <v>0</v>
      </c>
      <c r="G19" s="656">
        <f t="shared" si="3"/>
        <v>0</v>
      </c>
    </row>
    <row r="20" spans="1:7" s="76" customFormat="1" ht="12" customHeight="1" x14ac:dyDescent="0.2">
      <c r="A20" s="341" t="s">
        <v>105</v>
      </c>
      <c r="B20" s="325" t="s">
        <v>256</v>
      </c>
      <c r="C20" s="312">
        <v>78638</v>
      </c>
      <c r="D20" s="312">
        <v>24233</v>
      </c>
      <c r="E20" s="312">
        <v>-8620</v>
      </c>
      <c r="F20" s="583">
        <f t="shared" si="2"/>
        <v>15613</v>
      </c>
      <c r="G20" s="656">
        <f t="shared" si="3"/>
        <v>94251</v>
      </c>
    </row>
    <row r="21" spans="1:7" s="77" customFormat="1" ht="12" customHeight="1" thickBot="1" x14ac:dyDescent="0.25">
      <c r="A21" s="342" t="s">
        <v>114</v>
      </c>
      <c r="B21" s="326" t="s">
        <v>257</v>
      </c>
      <c r="C21" s="314"/>
      <c r="D21" s="314"/>
      <c r="E21" s="314"/>
      <c r="F21" s="585">
        <f t="shared" si="2"/>
        <v>0</v>
      </c>
      <c r="G21" s="657">
        <f t="shared" si="3"/>
        <v>0</v>
      </c>
    </row>
    <row r="22" spans="1:7" s="77" customFormat="1" ht="21.75" thickBot="1" x14ac:dyDescent="0.25">
      <c r="A22" s="26" t="s">
        <v>19</v>
      </c>
      <c r="B22" s="19" t="s">
        <v>258</v>
      </c>
      <c r="C22" s="311">
        <f>+C23+C24+C25+C26+C27</f>
        <v>488762</v>
      </c>
      <c r="D22" s="311">
        <f>+D23+D24+D25+D26+D27</f>
        <v>-248079</v>
      </c>
      <c r="E22" s="311">
        <f>+E23+E24+E25+E26+E27</f>
        <v>-84040</v>
      </c>
      <c r="F22" s="311">
        <f>+F23+F24+F25+F26+F27</f>
        <v>-332119</v>
      </c>
      <c r="G22" s="243">
        <f>+G23+G24+G25+G26+G27</f>
        <v>156643</v>
      </c>
    </row>
    <row r="23" spans="1:7" s="77" customFormat="1" ht="12" customHeight="1" x14ac:dyDescent="0.2">
      <c r="A23" s="340" t="s">
        <v>84</v>
      </c>
      <c r="B23" s="324" t="s">
        <v>259</v>
      </c>
      <c r="C23" s="313">
        <v>20000</v>
      </c>
      <c r="D23" s="313"/>
      <c r="E23" s="313">
        <v>5972</v>
      </c>
      <c r="F23" s="564">
        <f t="shared" ref="F23:F28" si="4">D23+E23</f>
        <v>5972</v>
      </c>
      <c r="G23" s="322">
        <f t="shared" ref="G23:G28" si="5">C23+F23</f>
        <v>25972</v>
      </c>
    </row>
    <row r="24" spans="1:7" s="76" customFormat="1" ht="12" customHeight="1" x14ac:dyDescent="0.2">
      <c r="A24" s="341" t="s">
        <v>85</v>
      </c>
      <c r="B24" s="325" t="s">
        <v>260</v>
      </c>
      <c r="C24" s="312"/>
      <c r="D24" s="312"/>
      <c r="E24" s="312"/>
      <c r="F24" s="583">
        <f t="shared" si="4"/>
        <v>0</v>
      </c>
      <c r="G24" s="656">
        <f t="shared" si="5"/>
        <v>0</v>
      </c>
    </row>
    <row r="25" spans="1:7" s="77" customFormat="1" ht="12" customHeight="1" x14ac:dyDescent="0.2">
      <c r="A25" s="341" t="s">
        <v>86</v>
      </c>
      <c r="B25" s="325" t="s">
        <v>402</v>
      </c>
      <c r="C25" s="312"/>
      <c r="D25" s="312"/>
      <c r="E25" s="312"/>
      <c r="F25" s="583">
        <f t="shared" si="4"/>
        <v>0</v>
      </c>
      <c r="G25" s="656">
        <f t="shared" si="5"/>
        <v>0</v>
      </c>
    </row>
    <row r="26" spans="1:7" s="77" customFormat="1" ht="12" customHeight="1" x14ac:dyDescent="0.2">
      <c r="A26" s="341" t="s">
        <v>87</v>
      </c>
      <c r="B26" s="325" t="s">
        <v>403</v>
      </c>
      <c r="C26" s="312"/>
      <c r="D26" s="312"/>
      <c r="E26" s="312"/>
      <c r="F26" s="583">
        <f t="shared" si="4"/>
        <v>0</v>
      </c>
      <c r="G26" s="656">
        <f t="shared" si="5"/>
        <v>0</v>
      </c>
    </row>
    <row r="27" spans="1:7" s="77" customFormat="1" ht="12" customHeight="1" x14ac:dyDescent="0.2">
      <c r="A27" s="341" t="s">
        <v>168</v>
      </c>
      <c r="B27" s="325" t="s">
        <v>261</v>
      </c>
      <c r="C27" s="312">
        <v>468762</v>
      </c>
      <c r="D27" s="312">
        <v>-248079</v>
      </c>
      <c r="E27" s="312">
        <v>-90012</v>
      </c>
      <c r="F27" s="583">
        <f t="shared" si="4"/>
        <v>-338091</v>
      </c>
      <c r="G27" s="656">
        <f t="shared" si="5"/>
        <v>130671</v>
      </c>
    </row>
    <row r="28" spans="1:7" s="77" customFormat="1" ht="12" customHeight="1" thickBot="1" x14ac:dyDescent="0.25">
      <c r="A28" s="342" t="s">
        <v>169</v>
      </c>
      <c r="B28" s="326" t="s">
        <v>262</v>
      </c>
      <c r="C28" s="314">
        <v>426324</v>
      </c>
      <c r="D28" s="314">
        <v>-248079</v>
      </c>
      <c r="E28" s="314">
        <v>-67574</v>
      </c>
      <c r="F28" s="585">
        <f t="shared" si="4"/>
        <v>-315653</v>
      </c>
      <c r="G28" s="657">
        <f t="shared" si="5"/>
        <v>110671</v>
      </c>
    </row>
    <row r="29" spans="1:7" s="77" customFormat="1" ht="12" customHeight="1" thickBot="1" x14ac:dyDescent="0.25">
      <c r="A29" s="26" t="s">
        <v>170</v>
      </c>
      <c r="B29" s="19" t="s">
        <v>522</v>
      </c>
      <c r="C29" s="317">
        <f>+C30+C31+C32+C33+C34+C35+C36</f>
        <v>269400</v>
      </c>
      <c r="D29" s="317">
        <f>+D30+D31+D32+D33+D34+D35+D36</f>
        <v>0</v>
      </c>
      <c r="E29" s="317">
        <f>+E30+E31+E32+E33+E34+E35+E36</f>
        <v>35000</v>
      </c>
      <c r="F29" s="317">
        <f>+F30+F31+F32+F33+F34+F35+F36</f>
        <v>35000</v>
      </c>
      <c r="G29" s="246">
        <f>+G30+G31+G32+G33+G34+G35+G36</f>
        <v>304400</v>
      </c>
    </row>
    <row r="30" spans="1:7" s="77" customFormat="1" ht="12" customHeight="1" x14ac:dyDescent="0.2">
      <c r="A30" s="340" t="s">
        <v>264</v>
      </c>
      <c r="B30" s="324" t="s">
        <v>518</v>
      </c>
      <c r="C30" s="313"/>
      <c r="D30" s="313"/>
      <c r="E30" s="313"/>
      <c r="F30" s="564">
        <f t="shared" ref="F30:F36" si="6">D30+E30</f>
        <v>0</v>
      </c>
      <c r="G30" s="322">
        <f t="shared" ref="G30:G36" si="7">C30+F30</f>
        <v>0</v>
      </c>
    </row>
    <row r="31" spans="1:7" s="77" customFormat="1" ht="12" customHeight="1" x14ac:dyDescent="0.2">
      <c r="A31" s="341" t="s">
        <v>265</v>
      </c>
      <c r="B31" s="325" t="s">
        <v>768</v>
      </c>
      <c r="C31" s="312">
        <v>32000</v>
      </c>
      <c r="D31" s="312"/>
      <c r="E31" s="312"/>
      <c r="F31" s="583">
        <f t="shared" si="6"/>
        <v>0</v>
      </c>
      <c r="G31" s="656">
        <f t="shared" si="7"/>
        <v>32000</v>
      </c>
    </row>
    <row r="32" spans="1:7" s="77" customFormat="1" ht="12" customHeight="1" x14ac:dyDescent="0.2">
      <c r="A32" s="341" t="s">
        <v>266</v>
      </c>
      <c r="B32" s="325" t="s">
        <v>519</v>
      </c>
      <c r="C32" s="312">
        <v>220000</v>
      </c>
      <c r="D32" s="312"/>
      <c r="E32" s="312">
        <v>35000</v>
      </c>
      <c r="F32" s="583">
        <f t="shared" si="6"/>
        <v>35000</v>
      </c>
      <c r="G32" s="656">
        <f t="shared" si="7"/>
        <v>255000</v>
      </c>
    </row>
    <row r="33" spans="1:7" s="77" customFormat="1" ht="12" customHeight="1" x14ac:dyDescent="0.2">
      <c r="A33" s="341" t="s">
        <v>267</v>
      </c>
      <c r="B33" s="325" t="s">
        <v>520</v>
      </c>
      <c r="C33" s="312">
        <v>200</v>
      </c>
      <c r="D33" s="312"/>
      <c r="E33" s="312"/>
      <c r="F33" s="583">
        <f t="shared" si="6"/>
        <v>0</v>
      </c>
      <c r="G33" s="656">
        <f t="shared" si="7"/>
        <v>200</v>
      </c>
    </row>
    <row r="34" spans="1:7" s="77" customFormat="1" ht="12" customHeight="1" x14ac:dyDescent="0.2">
      <c r="A34" s="341" t="s">
        <v>515</v>
      </c>
      <c r="B34" s="325" t="s">
        <v>268</v>
      </c>
      <c r="C34" s="312">
        <v>16500</v>
      </c>
      <c r="D34" s="312"/>
      <c r="E34" s="312"/>
      <c r="F34" s="583">
        <f t="shared" si="6"/>
        <v>0</v>
      </c>
      <c r="G34" s="656">
        <f t="shared" si="7"/>
        <v>16500</v>
      </c>
    </row>
    <row r="35" spans="1:7" s="77" customFormat="1" ht="12" customHeight="1" x14ac:dyDescent="0.2">
      <c r="A35" s="341" t="s">
        <v>516</v>
      </c>
      <c r="B35" s="325" t="s">
        <v>269</v>
      </c>
      <c r="C35" s="312">
        <v>700</v>
      </c>
      <c r="D35" s="312"/>
      <c r="E35" s="312"/>
      <c r="F35" s="583">
        <f t="shared" si="6"/>
        <v>0</v>
      </c>
      <c r="G35" s="656">
        <f t="shared" si="7"/>
        <v>700</v>
      </c>
    </row>
    <row r="36" spans="1:7" s="77" customFormat="1" ht="12" customHeight="1" thickBot="1" x14ac:dyDescent="0.25">
      <c r="A36" s="342" t="s">
        <v>517</v>
      </c>
      <c r="B36" s="326" t="s">
        <v>270</v>
      </c>
      <c r="C36" s="314"/>
      <c r="D36" s="314"/>
      <c r="E36" s="314"/>
      <c r="F36" s="585">
        <f t="shared" si="6"/>
        <v>0</v>
      </c>
      <c r="G36" s="657">
        <f t="shared" si="7"/>
        <v>0</v>
      </c>
    </row>
    <row r="37" spans="1:7" s="77" customFormat="1" ht="12" customHeight="1" thickBot="1" x14ac:dyDescent="0.25">
      <c r="A37" s="26" t="s">
        <v>21</v>
      </c>
      <c r="B37" s="19" t="s">
        <v>409</v>
      </c>
      <c r="C37" s="311">
        <f>SUM(C38:C48)</f>
        <v>352949</v>
      </c>
      <c r="D37" s="311">
        <f>SUM(D38:D48)</f>
        <v>-65781</v>
      </c>
      <c r="E37" s="311">
        <f>SUM(E38:E48)</f>
        <v>-197111</v>
      </c>
      <c r="F37" s="311">
        <f>SUM(F38:F48)</f>
        <v>-262892</v>
      </c>
      <c r="G37" s="243">
        <f>SUM(G38:G48)</f>
        <v>90057</v>
      </c>
    </row>
    <row r="38" spans="1:7" s="77" customFormat="1" ht="12" customHeight="1" x14ac:dyDescent="0.2">
      <c r="A38" s="340" t="s">
        <v>88</v>
      </c>
      <c r="B38" s="324" t="s">
        <v>273</v>
      </c>
      <c r="C38" s="313">
        <v>50</v>
      </c>
      <c r="D38" s="313"/>
      <c r="E38" s="313"/>
      <c r="F38" s="564">
        <f t="shared" ref="F38:F48" si="8">D38+E38</f>
        <v>0</v>
      </c>
      <c r="G38" s="322">
        <f t="shared" ref="G38:G48" si="9">C38+F38</f>
        <v>50</v>
      </c>
    </row>
    <row r="39" spans="1:7" s="77" customFormat="1" ht="12" customHeight="1" x14ac:dyDescent="0.2">
      <c r="A39" s="341" t="s">
        <v>89</v>
      </c>
      <c r="B39" s="325" t="s">
        <v>274</v>
      </c>
      <c r="C39" s="312">
        <v>12074</v>
      </c>
      <c r="D39" s="312"/>
      <c r="E39" s="312">
        <v>2985</v>
      </c>
      <c r="F39" s="583">
        <f t="shared" si="8"/>
        <v>2985</v>
      </c>
      <c r="G39" s="656">
        <f t="shared" si="9"/>
        <v>15059</v>
      </c>
    </row>
    <row r="40" spans="1:7" s="77" customFormat="1" ht="12" customHeight="1" x14ac:dyDescent="0.2">
      <c r="A40" s="341" t="s">
        <v>90</v>
      </c>
      <c r="B40" s="325" t="s">
        <v>275</v>
      </c>
      <c r="C40" s="312">
        <v>3530</v>
      </c>
      <c r="D40" s="312">
        <v>4005</v>
      </c>
      <c r="E40" s="312">
        <v>-3000</v>
      </c>
      <c r="F40" s="583">
        <f t="shared" si="8"/>
        <v>1005</v>
      </c>
      <c r="G40" s="656">
        <f t="shared" si="9"/>
        <v>4535</v>
      </c>
    </row>
    <row r="41" spans="1:7" s="77" customFormat="1" ht="12" customHeight="1" x14ac:dyDescent="0.2">
      <c r="A41" s="341" t="s">
        <v>172</v>
      </c>
      <c r="B41" s="325" t="s">
        <v>276</v>
      </c>
      <c r="C41" s="312">
        <v>7000</v>
      </c>
      <c r="D41" s="312"/>
      <c r="E41" s="312"/>
      <c r="F41" s="583">
        <f t="shared" si="8"/>
        <v>0</v>
      </c>
      <c r="G41" s="656">
        <f t="shared" si="9"/>
        <v>7000</v>
      </c>
    </row>
    <row r="42" spans="1:7" s="77" customFormat="1" ht="12" customHeight="1" x14ac:dyDescent="0.2">
      <c r="A42" s="341" t="s">
        <v>173</v>
      </c>
      <c r="B42" s="325" t="s">
        <v>277</v>
      </c>
      <c r="C42" s="312"/>
      <c r="D42" s="312"/>
      <c r="E42" s="312"/>
      <c r="F42" s="583">
        <f t="shared" si="8"/>
        <v>0</v>
      </c>
      <c r="G42" s="656">
        <f t="shared" si="9"/>
        <v>0</v>
      </c>
    </row>
    <row r="43" spans="1:7" s="77" customFormat="1" ht="12" customHeight="1" x14ac:dyDescent="0.2">
      <c r="A43" s="341" t="s">
        <v>174</v>
      </c>
      <c r="B43" s="325" t="s">
        <v>278</v>
      </c>
      <c r="C43" s="312">
        <v>4037</v>
      </c>
      <c r="D43" s="312"/>
      <c r="E43" s="312"/>
      <c r="F43" s="583">
        <f t="shared" si="8"/>
        <v>0</v>
      </c>
      <c r="G43" s="656">
        <f t="shared" si="9"/>
        <v>4037</v>
      </c>
    </row>
    <row r="44" spans="1:7" s="77" customFormat="1" ht="12" customHeight="1" x14ac:dyDescent="0.2">
      <c r="A44" s="341" t="s">
        <v>175</v>
      </c>
      <c r="B44" s="325" t="s">
        <v>279</v>
      </c>
      <c r="C44" s="312">
        <v>324868</v>
      </c>
      <c r="D44" s="312">
        <v>-69786</v>
      </c>
      <c r="E44" s="312">
        <v>-197096</v>
      </c>
      <c r="F44" s="583">
        <f t="shared" si="8"/>
        <v>-266882</v>
      </c>
      <c r="G44" s="656">
        <f t="shared" si="9"/>
        <v>57986</v>
      </c>
    </row>
    <row r="45" spans="1:7" s="77" customFormat="1" ht="12" customHeight="1" x14ac:dyDescent="0.2">
      <c r="A45" s="341" t="s">
        <v>176</v>
      </c>
      <c r="B45" s="325" t="s">
        <v>280</v>
      </c>
      <c r="C45" s="312">
        <v>500</v>
      </c>
      <c r="D45" s="312"/>
      <c r="E45" s="312"/>
      <c r="F45" s="583">
        <f t="shared" si="8"/>
        <v>0</v>
      </c>
      <c r="G45" s="656">
        <f t="shared" si="9"/>
        <v>500</v>
      </c>
    </row>
    <row r="46" spans="1:7" s="77" customFormat="1" ht="12" customHeight="1" x14ac:dyDescent="0.2">
      <c r="A46" s="341" t="s">
        <v>271</v>
      </c>
      <c r="B46" s="325" t="s">
        <v>281</v>
      </c>
      <c r="C46" s="315"/>
      <c r="D46" s="315"/>
      <c r="E46" s="315"/>
      <c r="F46" s="573">
        <f t="shared" si="8"/>
        <v>0</v>
      </c>
      <c r="G46" s="659">
        <f t="shared" si="9"/>
        <v>0</v>
      </c>
    </row>
    <row r="47" spans="1:7" s="77" customFormat="1" ht="12" customHeight="1" x14ac:dyDescent="0.2">
      <c r="A47" s="342" t="s">
        <v>272</v>
      </c>
      <c r="B47" s="326" t="s">
        <v>411</v>
      </c>
      <c r="C47" s="316">
        <v>884</v>
      </c>
      <c r="D47" s="316"/>
      <c r="E47" s="316"/>
      <c r="F47" s="661">
        <f t="shared" si="8"/>
        <v>0</v>
      </c>
      <c r="G47" s="662">
        <f t="shared" si="9"/>
        <v>884</v>
      </c>
    </row>
    <row r="48" spans="1:7" s="77" customFormat="1" ht="12" customHeight="1" thickBot="1" x14ac:dyDescent="0.25">
      <c r="A48" s="342" t="s">
        <v>410</v>
      </c>
      <c r="B48" s="326" t="s">
        <v>282</v>
      </c>
      <c r="C48" s="316">
        <v>6</v>
      </c>
      <c r="D48" s="316"/>
      <c r="E48" s="316"/>
      <c r="F48" s="661">
        <f t="shared" si="8"/>
        <v>0</v>
      </c>
      <c r="G48" s="662">
        <f t="shared" si="9"/>
        <v>6</v>
      </c>
    </row>
    <row r="49" spans="1:7" s="77" customFormat="1" ht="12" customHeight="1" thickBot="1" x14ac:dyDescent="0.25">
      <c r="A49" s="26" t="s">
        <v>22</v>
      </c>
      <c r="B49" s="19" t="s">
        <v>283</v>
      </c>
      <c r="C49" s="311">
        <f>SUM(C50:C54)</f>
        <v>31254</v>
      </c>
      <c r="D49" s="311">
        <f>SUM(D50:D54)</f>
        <v>-24600</v>
      </c>
      <c r="E49" s="311">
        <f>SUM(E50:E54)</f>
        <v>0</v>
      </c>
      <c r="F49" s="311">
        <f>SUM(F50:F54)</f>
        <v>-24600</v>
      </c>
      <c r="G49" s="243">
        <f>SUM(G50:G54)</f>
        <v>6654</v>
      </c>
    </row>
    <row r="50" spans="1:7" s="77" customFormat="1" ht="12" customHeight="1" x14ac:dyDescent="0.2">
      <c r="A50" s="340" t="s">
        <v>91</v>
      </c>
      <c r="B50" s="324" t="s">
        <v>287</v>
      </c>
      <c r="C50" s="356"/>
      <c r="D50" s="356"/>
      <c r="E50" s="356"/>
      <c r="F50" s="567">
        <f>D50+E50</f>
        <v>0</v>
      </c>
      <c r="G50" s="664">
        <f>C50+F50</f>
        <v>0</v>
      </c>
    </row>
    <row r="51" spans="1:7" s="77" customFormat="1" ht="12" customHeight="1" x14ac:dyDescent="0.2">
      <c r="A51" s="341" t="s">
        <v>92</v>
      </c>
      <c r="B51" s="325" t="s">
        <v>288</v>
      </c>
      <c r="C51" s="315">
        <v>31254</v>
      </c>
      <c r="D51" s="315">
        <v>-24600</v>
      </c>
      <c r="E51" s="315"/>
      <c r="F51" s="573">
        <f>D51+E51</f>
        <v>-24600</v>
      </c>
      <c r="G51" s="659">
        <f>C51+F51</f>
        <v>6654</v>
      </c>
    </row>
    <row r="52" spans="1:7" s="77" customFormat="1" ht="12" customHeight="1" x14ac:dyDescent="0.2">
      <c r="A52" s="341" t="s">
        <v>284</v>
      </c>
      <c r="B52" s="325" t="s">
        <v>289</v>
      </c>
      <c r="C52" s="315"/>
      <c r="D52" s="315"/>
      <c r="E52" s="315"/>
      <c r="F52" s="573">
        <f>D52+E52</f>
        <v>0</v>
      </c>
      <c r="G52" s="659">
        <f>C52+F52</f>
        <v>0</v>
      </c>
    </row>
    <row r="53" spans="1:7" s="77" customFormat="1" ht="12" customHeight="1" x14ac:dyDescent="0.2">
      <c r="A53" s="341" t="s">
        <v>285</v>
      </c>
      <c r="B53" s="325" t="s">
        <v>290</v>
      </c>
      <c r="C53" s="315"/>
      <c r="D53" s="315"/>
      <c r="E53" s="315"/>
      <c r="F53" s="573">
        <f>D53+E53</f>
        <v>0</v>
      </c>
      <c r="G53" s="659">
        <f>C53+F53</f>
        <v>0</v>
      </c>
    </row>
    <row r="54" spans="1:7" s="77" customFormat="1" ht="12" customHeight="1" thickBot="1" x14ac:dyDescent="0.25">
      <c r="A54" s="342" t="s">
        <v>286</v>
      </c>
      <c r="B54" s="326" t="s">
        <v>291</v>
      </c>
      <c r="C54" s="316"/>
      <c r="D54" s="316"/>
      <c r="E54" s="316"/>
      <c r="F54" s="661">
        <f>D54+E54</f>
        <v>0</v>
      </c>
      <c r="G54" s="662">
        <f>C54+F54</f>
        <v>0</v>
      </c>
    </row>
    <row r="55" spans="1:7" s="77" customFormat="1" ht="12" customHeight="1" thickBot="1" x14ac:dyDescent="0.25">
      <c r="A55" s="26" t="s">
        <v>177</v>
      </c>
      <c r="B55" s="19" t="s">
        <v>292</v>
      </c>
      <c r="C55" s="311">
        <f>SUM(C56:C58)</f>
        <v>500</v>
      </c>
      <c r="D55" s="311">
        <f>SUM(D56:D58)</f>
        <v>0</v>
      </c>
      <c r="E55" s="311">
        <f>SUM(E56:E58)</f>
        <v>0</v>
      </c>
      <c r="F55" s="311">
        <f>SUM(F56:F58)</f>
        <v>0</v>
      </c>
      <c r="G55" s="243">
        <f>SUM(G56:G58)</f>
        <v>500</v>
      </c>
    </row>
    <row r="56" spans="1:7" s="77" customFormat="1" ht="12" customHeight="1" x14ac:dyDescent="0.2">
      <c r="A56" s="340" t="s">
        <v>93</v>
      </c>
      <c r="B56" s="324" t="s">
        <v>293</v>
      </c>
      <c r="C56" s="313"/>
      <c r="D56" s="313"/>
      <c r="E56" s="313"/>
      <c r="F56" s="564">
        <f>D56+E56</f>
        <v>0</v>
      </c>
      <c r="G56" s="322">
        <f>C56+F56</f>
        <v>0</v>
      </c>
    </row>
    <row r="57" spans="1:7" s="77" customFormat="1" ht="22.5" x14ac:dyDescent="0.2">
      <c r="A57" s="341" t="s">
        <v>94</v>
      </c>
      <c r="B57" s="325" t="s">
        <v>404</v>
      </c>
      <c r="C57" s="312">
        <v>500</v>
      </c>
      <c r="D57" s="312"/>
      <c r="E57" s="312"/>
      <c r="F57" s="583">
        <f>D57+E57</f>
        <v>0</v>
      </c>
      <c r="G57" s="656">
        <f>C57+F57</f>
        <v>500</v>
      </c>
    </row>
    <row r="58" spans="1:7" s="77" customFormat="1" ht="12" customHeight="1" x14ac:dyDescent="0.2">
      <c r="A58" s="341" t="s">
        <v>296</v>
      </c>
      <c r="B58" s="325" t="s">
        <v>294</v>
      </c>
      <c r="C58" s="312"/>
      <c r="D58" s="312"/>
      <c r="E58" s="312"/>
      <c r="F58" s="583">
        <f>D58+E58</f>
        <v>0</v>
      </c>
      <c r="G58" s="656">
        <f>C58+F58</f>
        <v>0</v>
      </c>
    </row>
    <row r="59" spans="1:7" s="77" customFormat="1" ht="12" customHeight="1" thickBot="1" x14ac:dyDescent="0.25">
      <c r="A59" s="342" t="s">
        <v>297</v>
      </c>
      <c r="B59" s="326" t="s">
        <v>295</v>
      </c>
      <c r="C59" s="314"/>
      <c r="D59" s="314"/>
      <c r="E59" s="314"/>
      <c r="F59" s="585">
        <f>D59+E59</f>
        <v>0</v>
      </c>
      <c r="G59" s="657">
        <f>C59+F59</f>
        <v>0</v>
      </c>
    </row>
    <row r="60" spans="1:7" s="77" customFormat="1" ht="12" customHeight="1" thickBot="1" x14ac:dyDescent="0.25">
      <c r="A60" s="26" t="s">
        <v>24</v>
      </c>
      <c r="B60" s="238" t="s">
        <v>298</v>
      </c>
      <c r="C60" s="311">
        <f>SUM(C61:C63)</f>
        <v>4650</v>
      </c>
      <c r="D60" s="311">
        <f>SUM(D61:D63)</f>
        <v>20157</v>
      </c>
      <c r="E60" s="311">
        <f>SUM(E61:E63)</f>
        <v>0</v>
      </c>
      <c r="F60" s="311">
        <f>SUM(F61:F63)</f>
        <v>20157</v>
      </c>
      <c r="G60" s="243">
        <f>SUM(G61:G63)</f>
        <v>24807</v>
      </c>
    </row>
    <row r="61" spans="1:7" s="77" customFormat="1" ht="12" customHeight="1" x14ac:dyDescent="0.2">
      <c r="A61" s="340" t="s">
        <v>178</v>
      </c>
      <c r="B61" s="324" t="s">
        <v>300</v>
      </c>
      <c r="C61" s="315"/>
      <c r="D61" s="315"/>
      <c r="E61" s="315"/>
      <c r="F61" s="573">
        <f>D61+E61</f>
        <v>0</v>
      </c>
      <c r="G61" s="659">
        <f>C61+F61</f>
        <v>0</v>
      </c>
    </row>
    <row r="62" spans="1:7" s="77" customFormat="1" ht="22.5" x14ac:dyDescent="0.2">
      <c r="A62" s="341" t="s">
        <v>179</v>
      </c>
      <c r="B62" s="325" t="s">
        <v>405</v>
      </c>
      <c r="C62" s="315">
        <v>4650</v>
      </c>
      <c r="D62" s="315">
        <v>2532</v>
      </c>
      <c r="E62" s="315"/>
      <c r="F62" s="573">
        <f>D62+E62</f>
        <v>2532</v>
      </c>
      <c r="G62" s="659">
        <f>C62+F62</f>
        <v>7182</v>
      </c>
    </row>
    <row r="63" spans="1:7" s="77" customFormat="1" ht="12" customHeight="1" x14ac:dyDescent="0.2">
      <c r="A63" s="341" t="s">
        <v>226</v>
      </c>
      <c r="B63" s="325" t="s">
        <v>301</v>
      </c>
      <c r="C63" s="315"/>
      <c r="D63" s="315">
        <v>17625</v>
      </c>
      <c r="E63" s="315"/>
      <c r="F63" s="573">
        <f>D63+E63</f>
        <v>17625</v>
      </c>
      <c r="G63" s="659">
        <f>C63+F63</f>
        <v>17625</v>
      </c>
    </row>
    <row r="64" spans="1:7" s="77" customFormat="1" ht="12" customHeight="1" thickBot="1" x14ac:dyDescent="0.25">
      <c r="A64" s="342" t="s">
        <v>299</v>
      </c>
      <c r="B64" s="326" t="s">
        <v>302</v>
      </c>
      <c r="C64" s="315"/>
      <c r="D64" s="315"/>
      <c r="E64" s="315"/>
      <c r="F64" s="573">
        <f>D64+E64</f>
        <v>0</v>
      </c>
      <c r="G64" s="659">
        <f>C64+F64</f>
        <v>0</v>
      </c>
    </row>
    <row r="65" spans="1:7" s="77" customFormat="1" ht="12" customHeight="1" thickBot="1" x14ac:dyDescent="0.25">
      <c r="A65" s="26" t="s">
        <v>25</v>
      </c>
      <c r="B65" s="19" t="s">
        <v>303</v>
      </c>
      <c r="C65" s="317">
        <f>+C8+C15+C22+C29+C37+C49+C55+C60</f>
        <v>1662062</v>
      </c>
      <c r="D65" s="317">
        <f>+D8+D15+D22+D29+D37+D49+D55+D60</f>
        <v>-259443</v>
      </c>
      <c r="E65" s="317">
        <f>+E8+E15+E22+E29+E37+E49+E55+E60</f>
        <v>-248876</v>
      </c>
      <c r="F65" s="317">
        <f>+F8+F15+F22+F29+F37+F49+F55+F60</f>
        <v>-508319</v>
      </c>
      <c r="G65" s="246">
        <f>+G8+G15+G22+G29+G37+G49+G55+G60</f>
        <v>1153743</v>
      </c>
    </row>
    <row r="66" spans="1:7" s="77" customFormat="1" ht="12" customHeight="1" thickBot="1" x14ac:dyDescent="0.2">
      <c r="A66" s="343" t="s">
        <v>390</v>
      </c>
      <c r="B66" s="238" t="s">
        <v>305</v>
      </c>
      <c r="C66" s="311">
        <f>SUM(C67:C69)</f>
        <v>0</v>
      </c>
      <c r="D66" s="311">
        <f>SUM(D67:D69)</f>
        <v>0</v>
      </c>
      <c r="E66" s="311">
        <f>SUM(E67:E69)</f>
        <v>0</v>
      </c>
      <c r="F66" s="311">
        <f>SUM(F67:F69)</f>
        <v>0</v>
      </c>
      <c r="G66" s="243">
        <f>SUM(G67:G69)</f>
        <v>0</v>
      </c>
    </row>
    <row r="67" spans="1:7" s="77" customFormat="1" ht="12" customHeight="1" x14ac:dyDescent="0.2">
      <c r="A67" s="340" t="s">
        <v>332</v>
      </c>
      <c r="B67" s="324" t="s">
        <v>306</v>
      </c>
      <c r="C67" s="315"/>
      <c r="D67" s="315"/>
      <c r="E67" s="315"/>
      <c r="F67" s="573">
        <f>D67+E67</f>
        <v>0</v>
      </c>
      <c r="G67" s="659">
        <f>C67+F67</f>
        <v>0</v>
      </c>
    </row>
    <row r="68" spans="1:7" s="77" customFormat="1" ht="12" customHeight="1" x14ac:dyDescent="0.2">
      <c r="A68" s="341" t="s">
        <v>341</v>
      </c>
      <c r="B68" s="325" t="s">
        <v>307</v>
      </c>
      <c r="C68" s="315"/>
      <c r="D68" s="315"/>
      <c r="E68" s="315"/>
      <c r="F68" s="573">
        <f>D68+E68</f>
        <v>0</v>
      </c>
      <c r="G68" s="659">
        <f>C68+F68</f>
        <v>0</v>
      </c>
    </row>
    <row r="69" spans="1:7" s="77" customFormat="1" ht="12" customHeight="1" thickBot="1" x14ac:dyDescent="0.25">
      <c r="A69" s="350" t="s">
        <v>342</v>
      </c>
      <c r="B69" s="665" t="s">
        <v>869</v>
      </c>
      <c r="C69" s="570"/>
      <c r="D69" s="570"/>
      <c r="E69" s="570"/>
      <c r="F69" s="571">
        <f>D69+E69</f>
        <v>0</v>
      </c>
      <c r="G69" s="667">
        <f>C69+F69</f>
        <v>0</v>
      </c>
    </row>
    <row r="70" spans="1:7" s="77" customFormat="1" ht="12" customHeight="1" thickBot="1" x14ac:dyDescent="0.2">
      <c r="A70" s="343" t="s">
        <v>308</v>
      </c>
      <c r="B70" s="238" t="s">
        <v>309</v>
      </c>
      <c r="C70" s="311">
        <f>SUM(C71:C74)</f>
        <v>0</v>
      </c>
      <c r="D70" s="311">
        <f>SUM(D71:D74)</f>
        <v>0</v>
      </c>
      <c r="E70" s="311">
        <f>SUM(E71:E74)</f>
        <v>0</v>
      </c>
      <c r="F70" s="311">
        <f>SUM(F71:F74)</f>
        <v>0</v>
      </c>
      <c r="G70" s="243">
        <f>SUM(G71:G74)</f>
        <v>0</v>
      </c>
    </row>
    <row r="71" spans="1:7" s="77" customFormat="1" ht="12" customHeight="1" x14ac:dyDescent="0.2">
      <c r="A71" s="340" t="s">
        <v>146</v>
      </c>
      <c r="B71" s="324" t="s">
        <v>310</v>
      </c>
      <c r="C71" s="315"/>
      <c r="D71" s="315"/>
      <c r="E71" s="315"/>
      <c r="F71" s="573">
        <f>D71+E71</f>
        <v>0</v>
      </c>
      <c r="G71" s="659">
        <f>C71+F71</f>
        <v>0</v>
      </c>
    </row>
    <row r="72" spans="1:7" s="77" customFormat="1" ht="12" customHeight="1" x14ac:dyDescent="0.2">
      <c r="A72" s="341" t="s">
        <v>147</v>
      </c>
      <c r="B72" s="324" t="s">
        <v>530</v>
      </c>
      <c r="C72" s="315"/>
      <c r="D72" s="315"/>
      <c r="E72" s="315"/>
      <c r="F72" s="573">
        <f>D72+E72</f>
        <v>0</v>
      </c>
      <c r="G72" s="659">
        <f>C72+F72</f>
        <v>0</v>
      </c>
    </row>
    <row r="73" spans="1:7" s="77" customFormat="1" ht="12" customHeight="1" x14ac:dyDescent="0.2">
      <c r="A73" s="341" t="s">
        <v>333</v>
      </c>
      <c r="B73" s="324" t="s">
        <v>311</v>
      </c>
      <c r="C73" s="315"/>
      <c r="D73" s="315"/>
      <c r="E73" s="315"/>
      <c r="F73" s="573">
        <f>D73+E73</f>
        <v>0</v>
      </c>
      <c r="G73" s="659">
        <f>C73+F73</f>
        <v>0</v>
      </c>
    </row>
    <row r="74" spans="1:7" s="77" customFormat="1" ht="12" customHeight="1" thickBot="1" x14ac:dyDescent="0.25">
      <c r="A74" s="342" t="s">
        <v>334</v>
      </c>
      <c r="B74" s="417" t="s">
        <v>531</v>
      </c>
      <c r="C74" s="315"/>
      <c r="D74" s="315"/>
      <c r="E74" s="315"/>
      <c r="F74" s="573">
        <f>D74+E74</f>
        <v>0</v>
      </c>
      <c r="G74" s="659">
        <f>C74+F74</f>
        <v>0</v>
      </c>
    </row>
    <row r="75" spans="1:7" s="77" customFormat="1" ht="12" customHeight="1" thickBot="1" x14ac:dyDescent="0.2">
      <c r="A75" s="343" t="s">
        <v>312</v>
      </c>
      <c r="B75" s="238" t="s">
        <v>313</v>
      </c>
      <c r="C75" s="311">
        <f>SUM(C76:C77)</f>
        <v>1112045</v>
      </c>
      <c r="D75" s="311">
        <f>SUM(D76:D77)</f>
        <v>27875</v>
      </c>
      <c r="E75" s="311">
        <f>SUM(E76:E77)</f>
        <v>0</v>
      </c>
      <c r="F75" s="311">
        <f>SUM(F76:F77)</f>
        <v>27875</v>
      </c>
      <c r="G75" s="243">
        <f>SUM(G76:G77)</f>
        <v>1139920</v>
      </c>
    </row>
    <row r="76" spans="1:7" s="77" customFormat="1" ht="12" customHeight="1" x14ac:dyDescent="0.2">
      <c r="A76" s="340" t="s">
        <v>335</v>
      </c>
      <c r="B76" s="324" t="s">
        <v>314</v>
      </c>
      <c r="C76" s="315">
        <v>1112045</v>
      </c>
      <c r="D76" s="315">
        <v>27875</v>
      </c>
      <c r="E76" s="315"/>
      <c r="F76" s="573">
        <f>D76+E76</f>
        <v>27875</v>
      </c>
      <c r="G76" s="659">
        <f>C76+F76</f>
        <v>1139920</v>
      </c>
    </row>
    <row r="77" spans="1:7" s="77" customFormat="1" ht="12" customHeight="1" thickBot="1" x14ac:dyDescent="0.25">
      <c r="A77" s="342" t="s">
        <v>336</v>
      </c>
      <c r="B77" s="326" t="s">
        <v>315</v>
      </c>
      <c r="C77" s="315"/>
      <c r="D77" s="315"/>
      <c r="E77" s="315"/>
      <c r="F77" s="573">
        <f>D77+E77</f>
        <v>0</v>
      </c>
      <c r="G77" s="659">
        <f>C77+F77</f>
        <v>0</v>
      </c>
    </row>
    <row r="78" spans="1:7" s="76" customFormat="1" ht="12" customHeight="1" thickBot="1" x14ac:dyDescent="0.2">
      <c r="A78" s="343" t="s">
        <v>316</v>
      </c>
      <c r="B78" s="238" t="s">
        <v>317</v>
      </c>
      <c r="C78" s="311">
        <f>SUM(C79:C81)</f>
        <v>0</v>
      </c>
      <c r="D78" s="311">
        <f>SUM(D79:D81)</f>
        <v>0</v>
      </c>
      <c r="E78" s="311">
        <f>SUM(E79:E81)</f>
        <v>0</v>
      </c>
      <c r="F78" s="311">
        <f>SUM(F79:F81)</f>
        <v>0</v>
      </c>
      <c r="G78" s="243">
        <f>SUM(G79:G81)</f>
        <v>0</v>
      </c>
    </row>
    <row r="79" spans="1:7" s="77" customFormat="1" ht="12" customHeight="1" x14ac:dyDescent="0.2">
      <c r="A79" s="340" t="s">
        <v>337</v>
      </c>
      <c r="B79" s="324" t="s">
        <v>318</v>
      </c>
      <c r="C79" s="315"/>
      <c r="D79" s="315"/>
      <c r="E79" s="315"/>
      <c r="F79" s="573">
        <f>D79+E79</f>
        <v>0</v>
      </c>
      <c r="G79" s="659">
        <f>C79+F79</f>
        <v>0</v>
      </c>
    </row>
    <row r="80" spans="1:7" s="77" customFormat="1" ht="12" customHeight="1" x14ac:dyDescent="0.2">
      <c r="A80" s="341" t="s">
        <v>338</v>
      </c>
      <c r="B80" s="325" t="s">
        <v>319</v>
      </c>
      <c r="C80" s="315"/>
      <c r="D80" s="315"/>
      <c r="E80" s="315"/>
      <c r="F80" s="573">
        <f>D80+E80</f>
        <v>0</v>
      </c>
      <c r="G80" s="659">
        <f>C80+F80</f>
        <v>0</v>
      </c>
    </row>
    <row r="81" spans="1:7" s="77" customFormat="1" ht="12" customHeight="1" thickBot="1" x14ac:dyDescent="0.25">
      <c r="A81" s="342" t="s">
        <v>339</v>
      </c>
      <c r="B81" s="240" t="s">
        <v>848</v>
      </c>
      <c r="C81" s="315"/>
      <c r="D81" s="315"/>
      <c r="E81" s="315"/>
      <c r="F81" s="573">
        <f>D81+E81</f>
        <v>0</v>
      </c>
      <c r="G81" s="659">
        <f>C81+F81</f>
        <v>0</v>
      </c>
    </row>
    <row r="82" spans="1:7" s="77" customFormat="1" ht="12" customHeight="1" thickBot="1" x14ac:dyDescent="0.2">
      <c r="A82" s="343" t="s">
        <v>320</v>
      </c>
      <c r="B82" s="238" t="s">
        <v>340</v>
      </c>
      <c r="C82" s="311">
        <f>SUM(C83:C86)</f>
        <v>0</v>
      </c>
      <c r="D82" s="311">
        <f>SUM(D83:D86)</f>
        <v>0</v>
      </c>
      <c r="E82" s="311">
        <f>SUM(E83:E86)</f>
        <v>0</v>
      </c>
      <c r="F82" s="311">
        <f>SUM(F83:F86)</f>
        <v>0</v>
      </c>
      <c r="G82" s="243">
        <f>SUM(G83:G86)</f>
        <v>0</v>
      </c>
    </row>
    <row r="83" spans="1:7" s="77" customFormat="1" ht="12" customHeight="1" x14ac:dyDescent="0.2">
      <c r="A83" s="344" t="s">
        <v>321</v>
      </c>
      <c r="B83" s="324" t="s">
        <v>322</v>
      </c>
      <c r="C83" s="315"/>
      <c r="D83" s="315"/>
      <c r="E83" s="315"/>
      <c r="F83" s="573">
        <f t="shared" ref="F83:F88" si="10">D83+E83</f>
        <v>0</v>
      </c>
      <c r="G83" s="659">
        <f t="shared" ref="G83:G88" si="11">C83+F83</f>
        <v>0</v>
      </c>
    </row>
    <row r="84" spans="1:7" s="77" customFormat="1" ht="12" customHeight="1" x14ac:dyDescent="0.2">
      <c r="A84" s="345" t="s">
        <v>323</v>
      </c>
      <c r="B84" s="325" t="s">
        <v>324</v>
      </c>
      <c r="C84" s="315"/>
      <c r="D84" s="315"/>
      <c r="E84" s="315"/>
      <c r="F84" s="573">
        <f t="shared" si="10"/>
        <v>0</v>
      </c>
      <c r="G84" s="659">
        <f t="shared" si="11"/>
        <v>0</v>
      </c>
    </row>
    <row r="85" spans="1:7" s="77" customFormat="1" ht="12" customHeight="1" x14ac:dyDescent="0.2">
      <c r="A85" s="345" t="s">
        <v>325</v>
      </c>
      <c r="B85" s="325" t="s">
        <v>326</v>
      </c>
      <c r="C85" s="315"/>
      <c r="D85" s="315"/>
      <c r="E85" s="315"/>
      <c r="F85" s="573">
        <f t="shared" si="10"/>
        <v>0</v>
      </c>
      <c r="G85" s="659">
        <f t="shared" si="11"/>
        <v>0</v>
      </c>
    </row>
    <row r="86" spans="1:7" s="76" customFormat="1" ht="12" customHeight="1" thickBot="1" x14ac:dyDescent="0.25">
      <c r="A86" s="346" t="s">
        <v>327</v>
      </c>
      <c r="B86" s="326" t="s">
        <v>328</v>
      </c>
      <c r="C86" s="315"/>
      <c r="D86" s="315"/>
      <c r="E86" s="315"/>
      <c r="F86" s="573">
        <f t="shared" si="10"/>
        <v>0</v>
      </c>
      <c r="G86" s="659">
        <f t="shared" si="11"/>
        <v>0</v>
      </c>
    </row>
    <row r="87" spans="1:7" s="76" customFormat="1" ht="12" customHeight="1" thickBot="1" x14ac:dyDescent="0.2">
      <c r="A87" s="343" t="s">
        <v>329</v>
      </c>
      <c r="B87" s="238" t="s">
        <v>450</v>
      </c>
      <c r="C87" s="359"/>
      <c r="D87" s="359"/>
      <c r="E87" s="359"/>
      <c r="F87" s="311">
        <f t="shared" si="10"/>
        <v>0</v>
      </c>
      <c r="G87" s="243">
        <f t="shared" si="11"/>
        <v>0</v>
      </c>
    </row>
    <row r="88" spans="1:7" s="76" customFormat="1" ht="12" customHeight="1" thickBot="1" x14ac:dyDescent="0.2">
      <c r="A88" s="343" t="s">
        <v>482</v>
      </c>
      <c r="B88" s="238" t="s">
        <v>330</v>
      </c>
      <c r="C88" s="359"/>
      <c r="D88" s="359"/>
      <c r="E88" s="359"/>
      <c r="F88" s="311">
        <f t="shared" si="10"/>
        <v>0</v>
      </c>
      <c r="G88" s="243">
        <f t="shared" si="11"/>
        <v>0</v>
      </c>
    </row>
    <row r="89" spans="1:7" s="76" customFormat="1" ht="12" customHeight="1" thickBot="1" x14ac:dyDescent="0.2">
      <c r="A89" s="343" t="s">
        <v>483</v>
      </c>
      <c r="B89" s="330" t="s">
        <v>453</v>
      </c>
      <c r="C89" s="317">
        <f>+C66+C70+C75+C78+C82+C88+C87</f>
        <v>1112045</v>
      </c>
      <c r="D89" s="317">
        <f>+D66+D70+D75+D78+D82+D88+D87</f>
        <v>27875</v>
      </c>
      <c r="E89" s="317">
        <f>+E66+E70+E75+E78+E82+E88+E87</f>
        <v>0</v>
      </c>
      <c r="F89" s="317">
        <f>+F66+F70+F75+F78+F82+F88+F87</f>
        <v>27875</v>
      </c>
      <c r="G89" s="246">
        <f>+G66+G70+G75+G78+G82+G88+G87</f>
        <v>1139920</v>
      </c>
    </row>
    <row r="90" spans="1:7" s="76" customFormat="1" ht="12" customHeight="1" thickBot="1" x14ac:dyDescent="0.2">
      <c r="A90" s="347" t="s">
        <v>484</v>
      </c>
      <c r="B90" s="331" t="s">
        <v>485</v>
      </c>
      <c r="C90" s="317">
        <f>+C65+C89</f>
        <v>2774107</v>
      </c>
      <c r="D90" s="317">
        <f>+D65+D89</f>
        <v>-231568</v>
      </c>
      <c r="E90" s="317">
        <f>+E65+E89</f>
        <v>-248876</v>
      </c>
      <c r="F90" s="317">
        <f>+F65+F89</f>
        <v>-480444</v>
      </c>
      <c r="G90" s="246">
        <f>+G65+G89</f>
        <v>2293663</v>
      </c>
    </row>
    <row r="91" spans="1:7" s="77" customFormat="1" ht="15" customHeight="1" thickBot="1" x14ac:dyDescent="0.25">
      <c r="A91" s="196"/>
      <c r="B91" s="197"/>
      <c r="C91" s="292"/>
    </row>
    <row r="92" spans="1:7" s="49" customFormat="1" ht="16.5" customHeight="1" thickBot="1" x14ac:dyDescent="0.25">
      <c r="A92" s="914" t="s">
        <v>55</v>
      </c>
      <c r="B92" s="915"/>
      <c r="C92" s="915"/>
      <c r="D92" s="915"/>
      <c r="E92" s="915"/>
      <c r="F92" s="915"/>
      <c r="G92" s="916"/>
    </row>
    <row r="93" spans="1:7" s="78" customFormat="1" ht="12" customHeight="1" thickBot="1" x14ac:dyDescent="0.25">
      <c r="A93" s="320" t="s">
        <v>17</v>
      </c>
      <c r="B93" s="24" t="s">
        <v>489</v>
      </c>
      <c r="C93" s="310">
        <f>+C94+C95+C96+C97+C98+C111</f>
        <v>1132271</v>
      </c>
      <c r="D93" s="310">
        <f>+D94+D95+D96+D97+D98+D111</f>
        <v>-26459</v>
      </c>
      <c r="E93" s="310">
        <f>+E94+E95+E96+E97+E98+E111</f>
        <v>522991</v>
      </c>
      <c r="F93" s="310">
        <f>+F94+F95+F96+F97+F98+F111</f>
        <v>496532</v>
      </c>
      <c r="G93" s="242">
        <f>+G94+G95+G96+G97+G98+G111</f>
        <v>1628803</v>
      </c>
    </row>
    <row r="94" spans="1:7" ht="12" customHeight="1" x14ac:dyDescent="0.2">
      <c r="A94" s="348" t="s">
        <v>95</v>
      </c>
      <c r="B94" s="8" t="s">
        <v>48</v>
      </c>
      <c r="C94" s="385">
        <v>34269</v>
      </c>
      <c r="D94" s="385">
        <v>10782</v>
      </c>
      <c r="E94" s="385">
        <v>-3000</v>
      </c>
      <c r="F94" s="581">
        <f t="shared" ref="F94:F113" si="12">D94+E94</f>
        <v>7782</v>
      </c>
      <c r="G94" s="670">
        <f t="shared" ref="G94:G113" si="13">C94+F94</f>
        <v>42051</v>
      </c>
    </row>
    <row r="95" spans="1:7" ht="12" customHeight="1" x14ac:dyDescent="0.2">
      <c r="A95" s="341" t="s">
        <v>96</v>
      </c>
      <c r="B95" s="6" t="s">
        <v>180</v>
      </c>
      <c r="C95" s="312">
        <v>5156</v>
      </c>
      <c r="D95" s="312">
        <v>1361</v>
      </c>
      <c r="E95" s="312"/>
      <c r="F95" s="583">
        <f t="shared" si="12"/>
        <v>1361</v>
      </c>
      <c r="G95" s="656">
        <f t="shared" si="13"/>
        <v>6517</v>
      </c>
    </row>
    <row r="96" spans="1:7" ht="12" customHeight="1" x14ac:dyDescent="0.2">
      <c r="A96" s="341" t="s">
        <v>97</v>
      </c>
      <c r="B96" s="6" t="s">
        <v>137</v>
      </c>
      <c r="C96" s="314">
        <v>540856</v>
      </c>
      <c r="D96" s="314">
        <v>-49782</v>
      </c>
      <c r="E96" s="314">
        <v>-246018</v>
      </c>
      <c r="F96" s="585">
        <f t="shared" si="12"/>
        <v>-295800</v>
      </c>
      <c r="G96" s="657">
        <f t="shared" si="13"/>
        <v>245056</v>
      </c>
    </row>
    <row r="97" spans="1:7" ht="12" customHeight="1" x14ac:dyDescent="0.2">
      <c r="A97" s="341" t="s">
        <v>98</v>
      </c>
      <c r="B97" s="9" t="s">
        <v>181</v>
      </c>
      <c r="C97" s="314">
        <v>24131</v>
      </c>
      <c r="D97" s="314">
        <v>4713</v>
      </c>
      <c r="E97" s="314"/>
      <c r="F97" s="585">
        <f t="shared" si="12"/>
        <v>4713</v>
      </c>
      <c r="G97" s="657">
        <f t="shared" si="13"/>
        <v>28844</v>
      </c>
    </row>
    <row r="98" spans="1:7" ht="12" customHeight="1" x14ac:dyDescent="0.2">
      <c r="A98" s="341" t="s">
        <v>109</v>
      </c>
      <c r="B98" s="17" t="s">
        <v>182</v>
      </c>
      <c r="C98" s="314">
        <v>468821</v>
      </c>
      <c r="D98" s="314">
        <v>21497</v>
      </c>
      <c r="E98" s="314">
        <v>-9159</v>
      </c>
      <c r="F98" s="585">
        <f t="shared" si="12"/>
        <v>12338</v>
      </c>
      <c r="G98" s="657">
        <f t="shared" si="13"/>
        <v>481159</v>
      </c>
    </row>
    <row r="99" spans="1:7" ht="12" customHeight="1" x14ac:dyDescent="0.2">
      <c r="A99" s="341" t="s">
        <v>99</v>
      </c>
      <c r="B99" s="6" t="s">
        <v>486</v>
      </c>
      <c r="C99" s="314"/>
      <c r="D99" s="314">
        <v>80</v>
      </c>
      <c r="E99" s="314"/>
      <c r="F99" s="585">
        <f t="shared" si="12"/>
        <v>80</v>
      </c>
      <c r="G99" s="657">
        <f t="shared" si="13"/>
        <v>80</v>
      </c>
    </row>
    <row r="100" spans="1:7" ht="12" customHeight="1" x14ac:dyDescent="0.2">
      <c r="A100" s="341" t="s">
        <v>100</v>
      </c>
      <c r="B100" s="117" t="s">
        <v>416</v>
      </c>
      <c r="C100" s="314"/>
      <c r="D100" s="314"/>
      <c r="E100" s="314"/>
      <c r="F100" s="585">
        <f t="shared" si="12"/>
        <v>0</v>
      </c>
      <c r="G100" s="657">
        <f t="shared" si="13"/>
        <v>0</v>
      </c>
    </row>
    <row r="101" spans="1:7" ht="12" customHeight="1" x14ac:dyDescent="0.2">
      <c r="A101" s="341" t="s">
        <v>110</v>
      </c>
      <c r="B101" s="117" t="s">
        <v>415</v>
      </c>
      <c r="C101" s="314"/>
      <c r="D101" s="314"/>
      <c r="E101" s="314"/>
      <c r="F101" s="585">
        <f t="shared" si="12"/>
        <v>0</v>
      </c>
      <c r="G101" s="657">
        <f t="shared" si="13"/>
        <v>0</v>
      </c>
    </row>
    <row r="102" spans="1:7" ht="12" customHeight="1" x14ac:dyDescent="0.2">
      <c r="A102" s="341" t="s">
        <v>111</v>
      </c>
      <c r="B102" s="117" t="s">
        <v>346</v>
      </c>
      <c r="C102" s="314"/>
      <c r="D102" s="314"/>
      <c r="E102" s="314"/>
      <c r="F102" s="585">
        <f t="shared" si="12"/>
        <v>0</v>
      </c>
      <c r="G102" s="657">
        <f t="shared" si="13"/>
        <v>0</v>
      </c>
    </row>
    <row r="103" spans="1:7" x14ac:dyDescent="0.2">
      <c r="A103" s="341" t="s">
        <v>112</v>
      </c>
      <c r="B103" s="118" t="s">
        <v>347</v>
      </c>
      <c r="C103" s="314"/>
      <c r="D103" s="314"/>
      <c r="E103" s="314"/>
      <c r="F103" s="585">
        <f t="shared" si="12"/>
        <v>0</v>
      </c>
      <c r="G103" s="657">
        <f t="shared" si="13"/>
        <v>0</v>
      </c>
    </row>
    <row r="104" spans="1:7" ht="22.5" x14ac:dyDescent="0.2">
      <c r="A104" s="341" t="s">
        <v>113</v>
      </c>
      <c r="B104" s="118" t="s">
        <v>348</v>
      </c>
      <c r="C104" s="314"/>
      <c r="D104" s="314"/>
      <c r="E104" s="314"/>
      <c r="F104" s="585">
        <f t="shared" si="12"/>
        <v>0</v>
      </c>
      <c r="G104" s="657">
        <f t="shared" si="13"/>
        <v>0</v>
      </c>
    </row>
    <row r="105" spans="1:7" ht="12" customHeight="1" x14ac:dyDescent="0.2">
      <c r="A105" s="341" t="s">
        <v>115</v>
      </c>
      <c r="B105" s="117" t="s">
        <v>349</v>
      </c>
      <c r="C105" s="314">
        <v>337048</v>
      </c>
      <c r="D105" s="314">
        <v>18931</v>
      </c>
      <c r="E105" s="314">
        <v>-9159</v>
      </c>
      <c r="F105" s="585">
        <f t="shared" si="12"/>
        <v>9772</v>
      </c>
      <c r="G105" s="657">
        <f t="shared" si="13"/>
        <v>346820</v>
      </c>
    </row>
    <row r="106" spans="1:7" ht="12" customHeight="1" x14ac:dyDescent="0.2">
      <c r="A106" s="341" t="s">
        <v>183</v>
      </c>
      <c r="B106" s="117" t="s">
        <v>350</v>
      </c>
      <c r="C106" s="314"/>
      <c r="D106" s="314"/>
      <c r="E106" s="314"/>
      <c r="F106" s="585">
        <f t="shared" si="12"/>
        <v>0</v>
      </c>
      <c r="G106" s="657">
        <f t="shared" si="13"/>
        <v>0</v>
      </c>
    </row>
    <row r="107" spans="1:7" ht="12" customHeight="1" x14ac:dyDescent="0.2">
      <c r="A107" s="341" t="s">
        <v>344</v>
      </c>
      <c r="B107" s="118" t="s">
        <v>351</v>
      </c>
      <c r="C107" s="312"/>
      <c r="D107" s="314"/>
      <c r="E107" s="314"/>
      <c r="F107" s="585">
        <f t="shared" si="12"/>
        <v>0</v>
      </c>
      <c r="G107" s="657">
        <f t="shared" si="13"/>
        <v>0</v>
      </c>
    </row>
    <row r="108" spans="1:7" ht="12" customHeight="1" x14ac:dyDescent="0.2">
      <c r="A108" s="349" t="s">
        <v>345</v>
      </c>
      <c r="B108" s="119" t="s">
        <v>352</v>
      </c>
      <c r="C108" s="314"/>
      <c r="D108" s="314"/>
      <c r="E108" s="314"/>
      <c r="F108" s="585">
        <f t="shared" si="12"/>
        <v>0</v>
      </c>
      <c r="G108" s="657">
        <f t="shared" si="13"/>
        <v>0</v>
      </c>
    </row>
    <row r="109" spans="1:7" ht="12" customHeight="1" x14ac:dyDescent="0.2">
      <c r="A109" s="341" t="s">
        <v>413</v>
      </c>
      <c r="B109" s="119" t="s">
        <v>353</v>
      </c>
      <c r="C109" s="314"/>
      <c r="D109" s="314"/>
      <c r="E109" s="314"/>
      <c r="F109" s="585">
        <f t="shared" si="12"/>
        <v>0</v>
      </c>
      <c r="G109" s="657">
        <f t="shared" si="13"/>
        <v>0</v>
      </c>
    </row>
    <row r="110" spans="1:7" ht="12" customHeight="1" x14ac:dyDescent="0.2">
      <c r="A110" s="341" t="s">
        <v>414</v>
      </c>
      <c r="B110" s="118" t="s">
        <v>354</v>
      </c>
      <c r="C110" s="312">
        <v>131773</v>
      </c>
      <c r="D110" s="312">
        <v>2486</v>
      </c>
      <c r="E110" s="312"/>
      <c r="F110" s="583">
        <f t="shared" si="12"/>
        <v>2486</v>
      </c>
      <c r="G110" s="656">
        <f t="shared" si="13"/>
        <v>134259</v>
      </c>
    </row>
    <row r="111" spans="1:7" ht="12" customHeight="1" x14ac:dyDescent="0.2">
      <c r="A111" s="341" t="s">
        <v>418</v>
      </c>
      <c r="B111" s="9" t="s">
        <v>49</v>
      </c>
      <c r="C111" s="312">
        <v>59038</v>
      </c>
      <c r="D111" s="312">
        <v>-15030</v>
      </c>
      <c r="E111" s="312">
        <v>781168</v>
      </c>
      <c r="F111" s="583">
        <f t="shared" si="12"/>
        <v>766138</v>
      </c>
      <c r="G111" s="656">
        <f>C111+F111</f>
        <v>825176</v>
      </c>
    </row>
    <row r="112" spans="1:7" ht="12" customHeight="1" x14ac:dyDescent="0.2">
      <c r="A112" s="342" t="s">
        <v>419</v>
      </c>
      <c r="B112" s="6" t="s">
        <v>487</v>
      </c>
      <c r="C112" s="314">
        <v>15436</v>
      </c>
      <c r="D112" s="314">
        <v>-5765</v>
      </c>
      <c r="E112" s="314">
        <v>64244</v>
      </c>
      <c r="F112" s="585">
        <f t="shared" si="12"/>
        <v>58479</v>
      </c>
      <c r="G112" s="657">
        <f t="shared" si="13"/>
        <v>73915</v>
      </c>
    </row>
    <row r="113" spans="1:7" ht="12" customHeight="1" thickBot="1" x14ac:dyDescent="0.25">
      <c r="A113" s="350" t="s">
        <v>420</v>
      </c>
      <c r="B113" s="120" t="s">
        <v>488</v>
      </c>
      <c r="C113" s="386">
        <v>43602</v>
      </c>
      <c r="D113" s="386">
        <v>-9265</v>
      </c>
      <c r="E113" s="386">
        <v>716924</v>
      </c>
      <c r="F113" s="587">
        <f t="shared" si="12"/>
        <v>707659</v>
      </c>
      <c r="G113" s="675">
        <f t="shared" si="13"/>
        <v>751261</v>
      </c>
    </row>
    <row r="114" spans="1:7" ht="12" customHeight="1" thickBot="1" x14ac:dyDescent="0.25">
      <c r="A114" s="26" t="s">
        <v>18</v>
      </c>
      <c r="B114" s="23" t="s">
        <v>355</v>
      </c>
      <c r="C114" s="311">
        <f>+C115+C117+C119</f>
        <v>1468507</v>
      </c>
      <c r="D114" s="311">
        <f>+D115+D117+D119</f>
        <v>-208824</v>
      </c>
      <c r="E114" s="311">
        <f>+E115+E117+E119</f>
        <v>-767991</v>
      </c>
      <c r="F114" s="311">
        <f>+F115+F117+F119</f>
        <v>-976815</v>
      </c>
      <c r="G114" s="243">
        <f>+G115+G117+G119</f>
        <v>491692</v>
      </c>
    </row>
    <row r="115" spans="1:7" ht="12" customHeight="1" x14ac:dyDescent="0.2">
      <c r="A115" s="340" t="s">
        <v>101</v>
      </c>
      <c r="B115" s="6" t="s">
        <v>225</v>
      </c>
      <c r="C115" s="313">
        <v>1363165</v>
      </c>
      <c r="D115" s="313">
        <v>-226519</v>
      </c>
      <c r="E115" s="313">
        <v>-767402</v>
      </c>
      <c r="F115" s="564">
        <f t="shared" ref="F115:F127" si="14">D115+E115</f>
        <v>-993921</v>
      </c>
      <c r="G115" s="322">
        <f t="shared" ref="G115:G127" si="15">C115+F115</f>
        <v>369244</v>
      </c>
    </row>
    <row r="116" spans="1:7" ht="12" customHeight="1" x14ac:dyDescent="0.2">
      <c r="A116" s="340" t="s">
        <v>102</v>
      </c>
      <c r="B116" s="10" t="s">
        <v>359</v>
      </c>
      <c r="C116" s="313">
        <v>866513</v>
      </c>
      <c r="D116" s="313">
        <v>-249385</v>
      </c>
      <c r="E116" s="313"/>
      <c r="F116" s="564">
        <f t="shared" si="14"/>
        <v>-249385</v>
      </c>
      <c r="G116" s="322">
        <f t="shared" si="15"/>
        <v>617128</v>
      </c>
    </row>
    <row r="117" spans="1:7" ht="12" customHeight="1" x14ac:dyDescent="0.2">
      <c r="A117" s="340" t="s">
        <v>103</v>
      </c>
      <c r="B117" s="10" t="s">
        <v>184</v>
      </c>
      <c r="C117" s="312">
        <v>93916</v>
      </c>
      <c r="D117" s="312">
        <v>12693</v>
      </c>
      <c r="E117" s="312">
        <v>1199</v>
      </c>
      <c r="F117" s="583">
        <f t="shared" si="14"/>
        <v>13892</v>
      </c>
      <c r="G117" s="656">
        <f t="shared" si="15"/>
        <v>107808</v>
      </c>
    </row>
    <row r="118" spans="1:7" ht="12" customHeight="1" x14ac:dyDescent="0.2">
      <c r="A118" s="340" t="s">
        <v>104</v>
      </c>
      <c r="B118" s="10" t="s">
        <v>360</v>
      </c>
      <c r="C118" s="312"/>
      <c r="D118" s="312"/>
      <c r="E118" s="312"/>
      <c r="F118" s="583">
        <f t="shared" si="14"/>
        <v>0</v>
      </c>
      <c r="G118" s="656">
        <f t="shared" si="15"/>
        <v>0</v>
      </c>
    </row>
    <row r="119" spans="1:7" ht="12" customHeight="1" x14ac:dyDescent="0.2">
      <c r="A119" s="340" t="s">
        <v>105</v>
      </c>
      <c r="B119" s="240" t="s">
        <v>227</v>
      </c>
      <c r="C119" s="312">
        <v>11426</v>
      </c>
      <c r="D119" s="312">
        <v>5002</v>
      </c>
      <c r="E119" s="312">
        <v>-1788</v>
      </c>
      <c r="F119" s="583">
        <f t="shared" si="14"/>
        <v>3214</v>
      </c>
      <c r="G119" s="656">
        <f t="shared" si="15"/>
        <v>14640</v>
      </c>
    </row>
    <row r="120" spans="1:7" ht="12" customHeight="1" x14ac:dyDescent="0.2">
      <c r="A120" s="340" t="s">
        <v>114</v>
      </c>
      <c r="B120" s="239" t="s">
        <v>406</v>
      </c>
      <c r="C120" s="312"/>
      <c r="D120" s="312"/>
      <c r="E120" s="312"/>
      <c r="F120" s="583">
        <f t="shared" si="14"/>
        <v>0</v>
      </c>
      <c r="G120" s="656">
        <f t="shared" si="15"/>
        <v>0</v>
      </c>
    </row>
    <row r="121" spans="1:7" x14ac:dyDescent="0.2">
      <c r="A121" s="340" t="s">
        <v>116</v>
      </c>
      <c r="B121" s="323" t="s">
        <v>365</v>
      </c>
      <c r="C121" s="312"/>
      <c r="D121" s="312"/>
      <c r="E121" s="312"/>
      <c r="F121" s="583">
        <f t="shared" si="14"/>
        <v>0</v>
      </c>
      <c r="G121" s="656">
        <f t="shared" si="15"/>
        <v>0</v>
      </c>
    </row>
    <row r="122" spans="1:7" ht="22.5" x14ac:dyDescent="0.2">
      <c r="A122" s="340" t="s">
        <v>185</v>
      </c>
      <c r="B122" s="118" t="s">
        <v>348</v>
      </c>
      <c r="C122" s="312"/>
      <c r="D122" s="312"/>
      <c r="E122" s="312"/>
      <c r="F122" s="583">
        <f t="shared" si="14"/>
        <v>0</v>
      </c>
      <c r="G122" s="656">
        <f t="shared" si="15"/>
        <v>0</v>
      </c>
    </row>
    <row r="123" spans="1:7" ht="12" customHeight="1" x14ac:dyDescent="0.2">
      <c r="A123" s="340" t="s">
        <v>186</v>
      </c>
      <c r="B123" s="118" t="s">
        <v>364</v>
      </c>
      <c r="C123" s="312">
        <v>8658</v>
      </c>
      <c r="D123" s="312"/>
      <c r="E123" s="312">
        <v>-1788</v>
      </c>
      <c r="F123" s="583">
        <f t="shared" si="14"/>
        <v>-1788</v>
      </c>
      <c r="G123" s="656">
        <f t="shared" si="15"/>
        <v>6870</v>
      </c>
    </row>
    <row r="124" spans="1:7" ht="12" customHeight="1" x14ac:dyDescent="0.2">
      <c r="A124" s="340" t="s">
        <v>187</v>
      </c>
      <c r="B124" s="118" t="s">
        <v>363</v>
      </c>
      <c r="C124" s="312"/>
      <c r="D124" s="312"/>
      <c r="E124" s="312"/>
      <c r="F124" s="583">
        <f t="shared" si="14"/>
        <v>0</v>
      </c>
      <c r="G124" s="656">
        <f t="shared" si="15"/>
        <v>0</v>
      </c>
    </row>
    <row r="125" spans="1:7" ht="12" customHeight="1" x14ac:dyDescent="0.2">
      <c r="A125" s="340" t="s">
        <v>356</v>
      </c>
      <c r="B125" s="118" t="s">
        <v>351</v>
      </c>
      <c r="C125" s="312"/>
      <c r="D125" s="312"/>
      <c r="E125" s="312"/>
      <c r="F125" s="583">
        <f t="shared" si="14"/>
        <v>0</v>
      </c>
      <c r="G125" s="656">
        <f t="shared" si="15"/>
        <v>0</v>
      </c>
    </row>
    <row r="126" spans="1:7" ht="12" customHeight="1" x14ac:dyDescent="0.2">
      <c r="A126" s="340" t="s">
        <v>357</v>
      </c>
      <c r="B126" s="118" t="s">
        <v>362</v>
      </c>
      <c r="C126" s="312"/>
      <c r="D126" s="312"/>
      <c r="E126" s="312"/>
      <c r="F126" s="583">
        <f t="shared" si="14"/>
        <v>0</v>
      </c>
      <c r="G126" s="656">
        <f t="shared" si="15"/>
        <v>0</v>
      </c>
    </row>
    <row r="127" spans="1:7" ht="12" customHeight="1" thickBot="1" x14ac:dyDescent="0.25">
      <c r="A127" s="349" t="s">
        <v>358</v>
      </c>
      <c r="B127" s="118" t="s">
        <v>361</v>
      </c>
      <c r="C127" s="314">
        <v>2768</v>
      </c>
      <c r="D127" s="314">
        <v>5002</v>
      </c>
      <c r="E127" s="314"/>
      <c r="F127" s="585">
        <f t="shared" si="14"/>
        <v>5002</v>
      </c>
      <c r="G127" s="657">
        <f t="shared" si="15"/>
        <v>7770</v>
      </c>
    </row>
    <row r="128" spans="1:7" ht="12" customHeight="1" thickBot="1" x14ac:dyDescent="0.25">
      <c r="A128" s="26" t="s">
        <v>19</v>
      </c>
      <c r="B128" s="102" t="s">
        <v>423</v>
      </c>
      <c r="C128" s="311">
        <f>+C93+C114</f>
        <v>2600778</v>
      </c>
      <c r="D128" s="311">
        <f>+D93+D114</f>
        <v>-235283</v>
      </c>
      <c r="E128" s="311">
        <f>+E93+E114</f>
        <v>-245000</v>
      </c>
      <c r="F128" s="311">
        <f>+F93+F114</f>
        <v>-480283</v>
      </c>
      <c r="G128" s="243">
        <f>+G93+G114</f>
        <v>2120495</v>
      </c>
    </row>
    <row r="129" spans="1:13" ht="12" customHeight="1" thickBot="1" x14ac:dyDescent="0.25">
      <c r="A129" s="26" t="s">
        <v>20</v>
      </c>
      <c r="B129" s="102" t="s">
        <v>424</v>
      </c>
      <c r="C129" s="311">
        <f>+C130+C131+C132</f>
        <v>0</v>
      </c>
      <c r="D129" s="311">
        <f>+D130+D131+D132</f>
        <v>0</v>
      </c>
      <c r="E129" s="311">
        <f>+E130+E131+E132</f>
        <v>0</v>
      </c>
      <c r="F129" s="311">
        <f>+F130+F131+F132</f>
        <v>0</v>
      </c>
      <c r="G129" s="243">
        <f>+G130+G131+G132</f>
        <v>0</v>
      </c>
    </row>
    <row r="130" spans="1:13" s="78" customFormat="1" ht="12" customHeight="1" x14ac:dyDescent="0.2">
      <c r="A130" s="340" t="s">
        <v>264</v>
      </c>
      <c r="B130" s="7" t="s">
        <v>492</v>
      </c>
      <c r="C130" s="312"/>
      <c r="D130" s="312"/>
      <c r="E130" s="312"/>
      <c r="F130" s="583">
        <f>D130+E130</f>
        <v>0</v>
      </c>
      <c r="G130" s="656">
        <f>C130+F130</f>
        <v>0</v>
      </c>
    </row>
    <row r="131" spans="1:13" ht="12" customHeight="1" x14ac:dyDescent="0.2">
      <c r="A131" s="340" t="s">
        <v>265</v>
      </c>
      <c r="B131" s="7" t="s">
        <v>432</v>
      </c>
      <c r="C131" s="312"/>
      <c r="D131" s="312"/>
      <c r="E131" s="312"/>
      <c r="F131" s="583">
        <f>D131+E131</f>
        <v>0</v>
      </c>
      <c r="G131" s="656">
        <f>C131+F131</f>
        <v>0</v>
      </c>
    </row>
    <row r="132" spans="1:13" ht="12" customHeight="1" thickBot="1" x14ac:dyDescent="0.25">
      <c r="A132" s="349" t="s">
        <v>266</v>
      </c>
      <c r="B132" s="5" t="s">
        <v>491</v>
      </c>
      <c r="C132" s="312"/>
      <c r="D132" s="312"/>
      <c r="E132" s="312"/>
      <c r="F132" s="583">
        <f>D132+E132</f>
        <v>0</v>
      </c>
      <c r="G132" s="656">
        <f>C132+F132</f>
        <v>0</v>
      </c>
    </row>
    <row r="133" spans="1:13" ht="12" customHeight="1" thickBot="1" x14ac:dyDescent="0.25">
      <c r="A133" s="26" t="s">
        <v>21</v>
      </c>
      <c r="B133" s="102" t="s">
        <v>425</v>
      </c>
      <c r="C133" s="311">
        <f>+C134+C135+C136+C137+C138+C139</f>
        <v>0</v>
      </c>
      <c r="D133" s="311">
        <f>+D134+D135+D136+D137+D138+D139</f>
        <v>0</v>
      </c>
      <c r="E133" s="311">
        <f>+E134+E135+E136+E137+E138+E139</f>
        <v>0</v>
      </c>
      <c r="F133" s="311">
        <f>+F134+F135+F136+F137+F138+F139</f>
        <v>0</v>
      </c>
      <c r="G133" s="243">
        <f>+G134+G135+G136+G137+G138+G139</f>
        <v>0</v>
      </c>
    </row>
    <row r="134" spans="1:13" ht="12" customHeight="1" x14ac:dyDescent="0.2">
      <c r="A134" s="340" t="s">
        <v>88</v>
      </c>
      <c r="B134" s="7" t="s">
        <v>434</v>
      </c>
      <c r="C134" s="312"/>
      <c r="D134" s="312"/>
      <c r="E134" s="312"/>
      <c r="F134" s="583">
        <f t="shared" ref="F134:F139" si="16">D134+E134</f>
        <v>0</v>
      </c>
      <c r="G134" s="656">
        <f t="shared" ref="G134:G139" si="17">C134+F134</f>
        <v>0</v>
      </c>
    </row>
    <row r="135" spans="1:13" ht="12" customHeight="1" x14ac:dyDescent="0.2">
      <c r="A135" s="340" t="s">
        <v>89</v>
      </c>
      <c r="B135" s="7" t="s">
        <v>426</v>
      </c>
      <c r="C135" s="312"/>
      <c r="D135" s="312"/>
      <c r="E135" s="312"/>
      <c r="F135" s="583">
        <f t="shared" si="16"/>
        <v>0</v>
      </c>
      <c r="G135" s="656">
        <f t="shared" si="17"/>
        <v>0</v>
      </c>
    </row>
    <row r="136" spans="1:13" ht="12" customHeight="1" x14ac:dyDescent="0.2">
      <c r="A136" s="340" t="s">
        <v>90</v>
      </c>
      <c r="B136" s="7" t="s">
        <v>427</v>
      </c>
      <c r="C136" s="312"/>
      <c r="D136" s="312"/>
      <c r="E136" s="312"/>
      <c r="F136" s="583">
        <f t="shared" si="16"/>
        <v>0</v>
      </c>
      <c r="G136" s="656">
        <f t="shared" si="17"/>
        <v>0</v>
      </c>
    </row>
    <row r="137" spans="1:13" ht="12" customHeight="1" x14ac:dyDescent="0.2">
      <c r="A137" s="340" t="s">
        <v>172</v>
      </c>
      <c r="B137" s="7" t="s">
        <v>490</v>
      </c>
      <c r="C137" s="312"/>
      <c r="D137" s="312"/>
      <c r="E137" s="312"/>
      <c r="F137" s="583">
        <f t="shared" si="16"/>
        <v>0</v>
      </c>
      <c r="G137" s="656">
        <f t="shared" si="17"/>
        <v>0</v>
      </c>
    </row>
    <row r="138" spans="1:13" ht="12" customHeight="1" x14ac:dyDescent="0.2">
      <c r="A138" s="340" t="s">
        <v>173</v>
      </c>
      <c r="B138" s="7" t="s">
        <v>429</v>
      </c>
      <c r="C138" s="312"/>
      <c r="D138" s="312"/>
      <c r="E138" s="312"/>
      <c r="F138" s="583">
        <f t="shared" si="16"/>
        <v>0</v>
      </c>
      <c r="G138" s="656">
        <f t="shared" si="17"/>
        <v>0</v>
      </c>
    </row>
    <row r="139" spans="1:13" s="78" customFormat="1" ht="12" customHeight="1" thickBot="1" x14ac:dyDescent="0.25">
      <c r="A139" s="349" t="s">
        <v>174</v>
      </c>
      <c r="B139" s="5" t="s">
        <v>430</v>
      </c>
      <c r="C139" s="312"/>
      <c r="D139" s="312"/>
      <c r="E139" s="312"/>
      <c r="F139" s="583">
        <f t="shared" si="16"/>
        <v>0</v>
      </c>
      <c r="G139" s="656">
        <f t="shared" si="17"/>
        <v>0</v>
      </c>
    </row>
    <row r="140" spans="1:13" ht="12" customHeight="1" thickBot="1" x14ac:dyDescent="0.25">
      <c r="A140" s="26" t="s">
        <v>22</v>
      </c>
      <c r="B140" s="102" t="s">
        <v>506</v>
      </c>
      <c r="C140" s="317">
        <f>+C141+C142+C144+C145+C143</f>
        <v>173329</v>
      </c>
      <c r="D140" s="317">
        <f>+D141+D142+D144+D145+D143</f>
        <v>3715</v>
      </c>
      <c r="E140" s="317">
        <f>+E141+E142+E144+E145+E143</f>
        <v>-3876</v>
      </c>
      <c r="F140" s="317">
        <f>+F141+F142+F144+F145+F143</f>
        <v>-161</v>
      </c>
      <c r="G140" s="246">
        <f>+G141+G142+G144+G145+G143</f>
        <v>173168</v>
      </c>
      <c r="M140" s="679"/>
    </row>
    <row r="141" spans="1:13" x14ac:dyDescent="0.2">
      <c r="A141" s="340" t="s">
        <v>91</v>
      </c>
      <c r="B141" s="7" t="s">
        <v>366</v>
      </c>
      <c r="C141" s="312"/>
      <c r="D141" s="312"/>
      <c r="E141" s="312"/>
      <c r="F141" s="583">
        <f>D141+E141</f>
        <v>0</v>
      </c>
      <c r="G141" s="656">
        <f>C141+F141</f>
        <v>0</v>
      </c>
    </row>
    <row r="142" spans="1:13" ht="12" customHeight="1" x14ac:dyDescent="0.2">
      <c r="A142" s="340" t="s">
        <v>92</v>
      </c>
      <c r="B142" s="7" t="s">
        <v>367</v>
      </c>
      <c r="C142" s="312">
        <v>15227</v>
      </c>
      <c r="D142" s="312"/>
      <c r="E142" s="312"/>
      <c r="F142" s="583">
        <f>D142+E142</f>
        <v>0</v>
      </c>
      <c r="G142" s="656">
        <f>C142+F142</f>
        <v>15227</v>
      </c>
    </row>
    <row r="143" spans="1:13" ht="12" customHeight="1" x14ac:dyDescent="0.2">
      <c r="A143" s="340" t="s">
        <v>284</v>
      </c>
      <c r="B143" s="7" t="s">
        <v>505</v>
      </c>
      <c r="C143" s="312">
        <v>158102</v>
      </c>
      <c r="D143" s="312">
        <v>3715</v>
      </c>
      <c r="E143" s="312">
        <v>-3876</v>
      </c>
      <c r="F143" s="583">
        <f>D143+E143</f>
        <v>-161</v>
      </c>
      <c r="G143" s="656">
        <f>C143+F143</f>
        <v>157941</v>
      </c>
    </row>
    <row r="144" spans="1:13" s="78" customFormat="1" ht="12" customHeight="1" x14ac:dyDescent="0.2">
      <c r="A144" s="340" t="s">
        <v>285</v>
      </c>
      <c r="B144" s="7" t="s">
        <v>439</v>
      </c>
      <c r="C144" s="312"/>
      <c r="D144" s="312"/>
      <c r="E144" s="312"/>
      <c r="F144" s="583">
        <f>D144+E144</f>
        <v>0</v>
      </c>
      <c r="G144" s="656">
        <f>C144+F144</f>
        <v>0</v>
      </c>
    </row>
    <row r="145" spans="1:7" s="78" customFormat="1" ht="12" customHeight="1" thickBot="1" x14ac:dyDescent="0.25">
      <c r="A145" s="349" t="s">
        <v>286</v>
      </c>
      <c r="B145" s="5" t="s">
        <v>386</v>
      </c>
      <c r="C145" s="312"/>
      <c r="D145" s="312"/>
      <c r="E145" s="312"/>
      <c r="F145" s="583">
        <f>D145+E145</f>
        <v>0</v>
      </c>
      <c r="G145" s="656">
        <f>C145+F145</f>
        <v>0</v>
      </c>
    </row>
    <row r="146" spans="1:7" s="78" customFormat="1" ht="12" customHeight="1" thickBot="1" x14ac:dyDescent="0.25">
      <c r="A146" s="26" t="s">
        <v>23</v>
      </c>
      <c r="B146" s="102" t="s">
        <v>440</v>
      </c>
      <c r="C146" s="388">
        <f>+C147+C148+C149+C150+C151</f>
        <v>0</v>
      </c>
      <c r="D146" s="388">
        <f>+D147+D148+D149+D150+D151</f>
        <v>0</v>
      </c>
      <c r="E146" s="388">
        <f>+E147+E148+E149+E150+E151</f>
        <v>0</v>
      </c>
      <c r="F146" s="388">
        <f>+F147+F148+F149+F150+F151</f>
        <v>0</v>
      </c>
      <c r="G146" s="248">
        <f>+G147+G148+G149+G150+G151</f>
        <v>0</v>
      </c>
    </row>
    <row r="147" spans="1:7" s="78" customFormat="1" ht="12" customHeight="1" x14ac:dyDescent="0.2">
      <c r="A147" s="340" t="s">
        <v>93</v>
      </c>
      <c r="B147" s="7" t="s">
        <v>435</v>
      </c>
      <c r="C147" s="312"/>
      <c r="D147" s="312"/>
      <c r="E147" s="312"/>
      <c r="F147" s="583">
        <f t="shared" ref="F147:F153" si="18">D147+E147</f>
        <v>0</v>
      </c>
      <c r="G147" s="656">
        <f t="shared" ref="G147:G153" si="19">C147+F147</f>
        <v>0</v>
      </c>
    </row>
    <row r="148" spans="1:7" s="78" customFormat="1" ht="12" customHeight="1" x14ac:dyDescent="0.2">
      <c r="A148" s="340" t="s">
        <v>94</v>
      </c>
      <c r="B148" s="7" t="s">
        <v>442</v>
      </c>
      <c r="C148" s="312"/>
      <c r="D148" s="312"/>
      <c r="E148" s="312"/>
      <c r="F148" s="583">
        <f t="shared" si="18"/>
        <v>0</v>
      </c>
      <c r="G148" s="656">
        <f t="shared" si="19"/>
        <v>0</v>
      </c>
    </row>
    <row r="149" spans="1:7" s="78" customFormat="1" ht="12" customHeight="1" x14ac:dyDescent="0.2">
      <c r="A149" s="340" t="s">
        <v>296</v>
      </c>
      <c r="B149" s="7" t="s">
        <v>437</v>
      </c>
      <c r="C149" s="312"/>
      <c r="D149" s="312"/>
      <c r="E149" s="312"/>
      <c r="F149" s="583">
        <f t="shared" si="18"/>
        <v>0</v>
      </c>
      <c r="G149" s="656">
        <f t="shared" si="19"/>
        <v>0</v>
      </c>
    </row>
    <row r="150" spans="1:7" s="78" customFormat="1" ht="12" customHeight="1" x14ac:dyDescent="0.2">
      <c r="A150" s="340" t="s">
        <v>297</v>
      </c>
      <c r="B150" s="7" t="s">
        <v>493</v>
      </c>
      <c r="C150" s="312"/>
      <c r="D150" s="312"/>
      <c r="E150" s="312"/>
      <c r="F150" s="583">
        <f t="shared" si="18"/>
        <v>0</v>
      </c>
      <c r="G150" s="656">
        <f t="shared" si="19"/>
        <v>0</v>
      </c>
    </row>
    <row r="151" spans="1:7" ht="12.75" customHeight="1" thickBot="1" x14ac:dyDescent="0.25">
      <c r="A151" s="349" t="s">
        <v>441</v>
      </c>
      <c r="B151" s="5" t="s">
        <v>444</v>
      </c>
      <c r="C151" s="314"/>
      <c r="D151" s="314"/>
      <c r="E151" s="314"/>
      <c r="F151" s="585">
        <f t="shared" si="18"/>
        <v>0</v>
      </c>
      <c r="G151" s="657">
        <f t="shared" si="19"/>
        <v>0</v>
      </c>
    </row>
    <row r="152" spans="1:7" ht="12.75" customHeight="1" thickBot="1" x14ac:dyDescent="0.25">
      <c r="A152" s="377" t="s">
        <v>24</v>
      </c>
      <c r="B152" s="102" t="s">
        <v>445</v>
      </c>
      <c r="C152" s="389"/>
      <c r="D152" s="389"/>
      <c r="E152" s="389"/>
      <c r="F152" s="388">
        <f t="shared" si="18"/>
        <v>0</v>
      </c>
      <c r="G152" s="248">
        <f t="shared" si="19"/>
        <v>0</v>
      </c>
    </row>
    <row r="153" spans="1:7" ht="12.75" customHeight="1" thickBot="1" x14ac:dyDescent="0.25">
      <c r="A153" s="377" t="s">
        <v>25</v>
      </c>
      <c r="B153" s="102" t="s">
        <v>446</v>
      </c>
      <c r="C153" s="389"/>
      <c r="D153" s="389"/>
      <c r="E153" s="389"/>
      <c r="F153" s="388">
        <f t="shared" si="18"/>
        <v>0</v>
      </c>
      <c r="G153" s="248">
        <f t="shared" si="19"/>
        <v>0</v>
      </c>
    </row>
    <row r="154" spans="1:7" ht="12" customHeight="1" thickBot="1" x14ac:dyDescent="0.25">
      <c r="A154" s="26" t="s">
        <v>26</v>
      </c>
      <c r="B154" s="102" t="s">
        <v>448</v>
      </c>
      <c r="C154" s="390">
        <f>+C129+C133+C140+C146+C152+C153</f>
        <v>173329</v>
      </c>
      <c r="D154" s="390">
        <f>+D129+D133+D140+D146+D152+D153</f>
        <v>3715</v>
      </c>
      <c r="E154" s="390">
        <f>+E129+E133+E140+E146+E152+E153</f>
        <v>-3876</v>
      </c>
      <c r="F154" s="390">
        <f>+F129+F133+F140+F146+F152+F153</f>
        <v>-161</v>
      </c>
      <c r="G154" s="332">
        <f>+G129+G133+G140+G146+G152+G153</f>
        <v>173168</v>
      </c>
    </row>
    <row r="155" spans="1:7" ht="15" customHeight="1" thickBot="1" x14ac:dyDescent="0.25">
      <c r="A155" s="351" t="s">
        <v>27</v>
      </c>
      <c r="B155" s="302" t="s">
        <v>447</v>
      </c>
      <c r="C155" s="390">
        <f>+C128+C154</f>
        <v>2774107</v>
      </c>
      <c r="D155" s="390">
        <f>+D128+D154</f>
        <v>-231568</v>
      </c>
      <c r="E155" s="390">
        <f>+E128+E154</f>
        <v>-248876</v>
      </c>
      <c r="F155" s="390">
        <f>+F128+F154</f>
        <v>-480444</v>
      </c>
      <c r="G155" s="332">
        <f>+G128+G154</f>
        <v>2293663</v>
      </c>
    </row>
    <row r="156" spans="1:7" ht="13.5" thickBot="1" x14ac:dyDescent="0.25">
      <c r="D156" s="685"/>
      <c r="E156" s="686"/>
      <c r="F156" s="686"/>
      <c r="G156" s="687"/>
    </row>
    <row r="157" spans="1:7" ht="15" customHeight="1" thickBot="1" x14ac:dyDescent="0.25">
      <c r="A157" s="198" t="s">
        <v>494</v>
      </c>
      <c r="B157" s="199"/>
      <c r="C157" s="688">
        <v>3</v>
      </c>
      <c r="D157" s="688">
        <v>3</v>
      </c>
      <c r="E157" s="688"/>
      <c r="F157" s="690">
        <f>D157+E157</f>
        <v>3</v>
      </c>
      <c r="G157" s="691">
        <f>C157+F157</f>
        <v>6</v>
      </c>
    </row>
    <row r="158" spans="1:7" ht="14.25" customHeight="1" thickBot="1" x14ac:dyDescent="0.25">
      <c r="A158" s="198" t="s">
        <v>201</v>
      </c>
      <c r="B158" s="199"/>
      <c r="C158" s="688">
        <v>15</v>
      </c>
      <c r="D158" s="688">
        <v>15</v>
      </c>
      <c r="E158" s="688"/>
      <c r="F158" s="690">
        <f>D158+E158</f>
        <v>15</v>
      </c>
      <c r="G158" s="691">
        <f>C158+F158</f>
        <v>30</v>
      </c>
    </row>
  </sheetData>
  <sheetProtection formatCells="0"/>
  <mergeCells count="4">
    <mergeCell ref="B2:D2"/>
    <mergeCell ref="B3:D3"/>
    <mergeCell ref="A7:G7"/>
    <mergeCell ref="A92:G92"/>
  </mergeCells>
  <phoneticPr fontId="0" type="noConversion"/>
  <printOptions horizontalCentered="1"/>
  <pageMargins left="0.39370078740157483" right="0.39370078740157483" top="0.78740157480314965" bottom="0.98425196850393704" header="0.78740157480314965" footer="0.78740157480314965"/>
  <pageSetup paperSize="9" scale="69" fitToHeight="2" orientation="portrait" verticalDpi="300" r:id="rId1"/>
  <headerFooter alignWithMargins="0">
    <oddFooter>&amp;C&amp;P</oddFooter>
  </headerFooter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M158"/>
  <sheetViews>
    <sheetView zoomScale="130" zoomScaleNormal="130" workbookViewId="0">
      <selection activeCell="K5" sqref="K5"/>
    </sheetView>
  </sheetViews>
  <sheetFormatPr defaultRowHeight="12.75" x14ac:dyDescent="0.2"/>
  <cols>
    <col min="1" max="1" width="12.5" style="683" customWidth="1"/>
    <col min="2" max="2" width="62" style="684" customWidth="1"/>
    <col min="3" max="3" width="14.83203125" style="685" customWidth="1"/>
    <col min="4" max="6" width="11.83203125" style="3" customWidth="1"/>
    <col min="7" max="7" width="14.83203125" style="3" customWidth="1"/>
    <col min="8" max="16384" width="9.33203125" style="3"/>
  </cols>
  <sheetData>
    <row r="1" spans="1:7" s="2" customFormat="1" ht="16.5" customHeight="1" thickBot="1" x14ac:dyDescent="0.25">
      <c r="A1" s="192"/>
      <c r="B1" s="193"/>
      <c r="G1" s="416" t="s">
        <v>1137</v>
      </c>
    </row>
    <row r="2" spans="1:7" s="74" customFormat="1" ht="21" customHeight="1" thickBot="1" x14ac:dyDescent="0.25">
      <c r="A2" s="644" t="s">
        <v>58</v>
      </c>
      <c r="B2" s="910" t="s">
        <v>770</v>
      </c>
      <c r="C2" s="910"/>
      <c r="D2" s="911"/>
      <c r="E2" s="645"/>
      <c r="F2" s="646"/>
      <c r="G2" s="647" t="s">
        <v>56</v>
      </c>
    </row>
    <row r="3" spans="1:7" s="74" customFormat="1" ht="36.75" thickBot="1" x14ac:dyDescent="0.25">
      <c r="A3" s="644" t="s">
        <v>199</v>
      </c>
      <c r="B3" s="912" t="s">
        <v>394</v>
      </c>
      <c r="C3" s="912"/>
      <c r="D3" s="913"/>
      <c r="E3" s="645"/>
      <c r="F3" s="646"/>
      <c r="G3" s="648" t="s">
        <v>53</v>
      </c>
    </row>
    <row r="4" spans="1:7" s="75" customFormat="1" ht="15.95" customHeight="1" thickBot="1" x14ac:dyDescent="0.3">
      <c r="A4" s="194"/>
      <c r="B4" s="194"/>
      <c r="C4" s="4"/>
      <c r="G4" s="649" t="s">
        <v>524</v>
      </c>
    </row>
    <row r="5" spans="1:7" ht="40.5" customHeight="1" thickBot="1" x14ac:dyDescent="0.25">
      <c r="A5" s="725" t="s">
        <v>200</v>
      </c>
      <c r="B5" s="195" t="s">
        <v>523</v>
      </c>
      <c r="C5" s="650" t="s">
        <v>843</v>
      </c>
      <c r="D5" s="651" t="s">
        <v>844</v>
      </c>
      <c r="E5" s="651" t="s">
        <v>1096</v>
      </c>
      <c r="F5" s="651" t="s">
        <v>845</v>
      </c>
      <c r="G5" s="652" t="s">
        <v>1104</v>
      </c>
    </row>
    <row r="6" spans="1:7" s="49" customFormat="1" ht="12.95" customHeight="1" thickBot="1" x14ac:dyDescent="0.25">
      <c r="A6" s="29" t="s">
        <v>468</v>
      </c>
      <c r="B6" s="169" t="s">
        <v>469</v>
      </c>
      <c r="C6" s="653" t="s">
        <v>470</v>
      </c>
      <c r="D6" s="654" t="s">
        <v>472</v>
      </c>
      <c r="E6" s="654" t="s">
        <v>471</v>
      </c>
      <c r="F6" s="654" t="s">
        <v>846</v>
      </c>
      <c r="G6" s="655" t="s">
        <v>847</v>
      </c>
    </row>
    <row r="7" spans="1:7" s="49" customFormat="1" ht="15.95" customHeight="1" thickBot="1" x14ac:dyDescent="0.25">
      <c r="A7" s="914" t="s">
        <v>54</v>
      </c>
      <c r="B7" s="915"/>
      <c r="C7" s="915"/>
      <c r="D7" s="915"/>
      <c r="E7" s="915"/>
      <c r="F7" s="915"/>
      <c r="G7" s="916"/>
    </row>
    <row r="8" spans="1:7" s="49" customFormat="1" ht="12" customHeight="1" thickBot="1" x14ac:dyDescent="0.25">
      <c r="A8" s="26" t="s">
        <v>17</v>
      </c>
      <c r="B8" s="19" t="s">
        <v>248</v>
      </c>
      <c r="C8" s="311">
        <f>+C9+C10+C11+C12+C13+C14</f>
        <v>0</v>
      </c>
      <c r="D8" s="311">
        <f>+D9+D10+D11+D12+D13+D14</f>
        <v>0</v>
      </c>
      <c r="E8" s="311">
        <f>+E9+E10+E11+E12+E13+E14</f>
        <v>0</v>
      </c>
      <c r="F8" s="311">
        <f>+F9+F10+F11+F12+F13+F14</f>
        <v>0</v>
      </c>
      <c r="G8" s="243">
        <f>+G9+G10+G11+G12+G13+G14</f>
        <v>0</v>
      </c>
    </row>
    <row r="9" spans="1:7" s="76" customFormat="1" ht="12" customHeight="1" x14ac:dyDescent="0.2">
      <c r="A9" s="340" t="s">
        <v>95</v>
      </c>
      <c r="B9" s="324" t="s">
        <v>249</v>
      </c>
      <c r="C9" s="313"/>
      <c r="D9" s="313"/>
      <c r="E9" s="313"/>
      <c r="F9" s="564">
        <f t="shared" ref="F9:F14" si="0">D9+E9</f>
        <v>0</v>
      </c>
      <c r="G9" s="322">
        <f t="shared" ref="G9:G14" si="1">C9+F9</f>
        <v>0</v>
      </c>
    </row>
    <row r="10" spans="1:7" s="77" customFormat="1" ht="12" customHeight="1" x14ac:dyDescent="0.2">
      <c r="A10" s="341" t="s">
        <v>96</v>
      </c>
      <c r="B10" s="325" t="s">
        <v>250</v>
      </c>
      <c r="C10" s="312"/>
      <c r="D10" s="312"/>
      <c r="E10" s="312"/>
      <c r="F10" s="564">
        <f t="shared" si="0"/>
        <v>0</v>
      </c>
      <c r="G10" s="322">
        <f t="shared" si="1"/>
        <v>0</v>
      </c>
    </row>
    <row r="11" spans="1:7" s="77" customFormat="1" ht="12" customHeight="1" x14ac:dyDescent="0.2">
      <c r="A11" s="341" t="s">
        <v>97</v>
      </c>
      <c r="B11" s="325" t="s">
        <v>251</v>
      </c>
      <c r="C11" s="312"/>
      <c r="D11" s="312"/>
      <c r="E11" s="312"/>
      <c r="F11" s="564">
        <f t="shared" si="0"/>
        <v>0</v>
      </c>
      <c r="G11" s="322">
        <f t="shared" si="1"/>
        <v>0</v>
      </c>
    </row>
    <row r="12" spans="1:7" s="77" customFormat="1" ht="12" customHeight="1" x14ac:dyDescent="0.2">
      <c r="A12" s="341" t="s">
        <v>98</v>
      </c>
      <c r="B12" s="325" t="s">
        <v>252</v>
      </c>
      <c r="C12" s="312"/>
      <c r="D12" s="312"/>
      <c r="E12" s="312"/>
      <c r="F12" s="564">
        <f t="shared" si="0"/>
        <v>0</v>
      </c>
      <c r="G12" s="322">
        <f t="shared" si="1"/>
        <v>0</v>
      </c>
    </row>
    <row r="13" spans="1:7" s="77" customFormat="1" ht="12" customHeight="1" x14ac:dyDescent="0.2">
      <c r="A13" s="341" t="s">
        <v>145</v>
      </c>
      <c r="B13" s="325" t="s">
        <v>481</v>
      </c>
      <c r="C13" s="312"/>
      <c r="D13" s="312"/>
      <c r="E13" s="312"/>
      <c r="F13" s="564">
        <f t="shared" si="0"/>
        <v>0</v>
      </c>
      <c r="G13" s="322">
        <f t="shared" si="1"/>
        <v>0</v>
      </c>
    </row>
    <row r="14" spans="1:7" s="76" customFormat="1" ht="12" customHeight="1" thickBot="1" x14ac:dyDescent="0.25">
      <c r="A14" s="342" t="s">
        <v>99</v>
      </c>
      <c r="B14" s="326" t="s">
        <v>408</v>
      </c>
      <c r="C14" s="312"/>
      <c r="D14" s="312"/>
      <c r="E14" s="312"/>
      <c r="F14" s="564">
        <f t="shared" si="0"/>
        <v>0</v>
      </c>
      <c r="G14" s="322">
        <f t="shared" si="1"/>
        <v>0</v>
      </c>
    </row>
    <row r="15" spans="1:7" s="76" customFormat="1" ht="21.75" thickBot="1" x14ac:dyDescent="0.25">
      <c r="A15" s="26" t="s">
        <v>18</v>
      </c>
      <c r="B15" s="238" t="s">
        <v>253</v>
      </c>
      <c r="C15" s="311">
        <f>+C16+C17+C18+C19+C20</f>
        <v>19901</v>
      </c>
      <c r="D15" s="311">
        <f>+D16+D17+D18+D19+D20</f>
        <v>2078</v>
      </c>
      <c r="E15" s="311">
        <f>+E16+E17+E18+E19+E20</f>
        <v>875</v>
      </c>
      <c r="F15" s="311">
        <f>+F16+F17+F18+F19+F20</f>
        <v>2953</v>
      </c>
      <c r="G15" s="243">
        <f>+G16+G17+G18+G19+G20</f>
        <v>22854</v>
      </c>
    </row>
    <row r="16" spans="1:7" s="76" customFormat="1" ht="12" customHeight="1" x14ac:dyDescent="0.2">
      <c r="A16" s="340" t="s">
        <v>101</v>
      </c>
      <c r="B16" s="324" t="s">
        <v>254</v>
      </c>
      <c r="C16" s="313"/>
      <c r="D16" s="313"/>
      <c r="E16" s="313"/>
      <c r="F16" s="564">
        <f t="shared" ref="F16:F21" si="2">D16+E16</f>
        <v>0</v>
      </c>
      <c r="G16" s="322">
        <f t="shared" ref="G16:G21" si="3">C16+F16</f>
        <v>0</v>
      </c>
    </row>
    <row r="17" spans="1:7" s="76" customFormat="1" ht="12" customHeight="1" x14ac:dyDescent="0.2">
      <c r="A17" s="341" t="s">
        <v>102</v>
      </c>
      <c r="B17" s="325" t="s">
        <v>255</v>
      </c>
      <c r="C17" s="312"/>
      <c r="D17" s="312"/>
      <c r="E17" s="312"/>
      <c r="F17" s="583">
        <f t="shared" si="2"/>
        <v>0</v>
      </c>
      <c r="G17" s="656">
        <f t="shared" si="3"/>
        <v>0</v>
      </c>
    </row>
    <row r="18" spans="1:7" s="76" customFormat="1" ht="12" customHeight="1" x14ac:dyDescent="0.2">
      <c r="A18" s="341" t="s">
        <v>103</v>
      </c>
      <c r="B18" s="325" t="s">
        <v>400</v>
      </c>
      <c r="C18" s="312"/>
      <c r="D18" s="312"/>
      <c r="E18" s="312"/>
      <c r="F18" s="583">
        <f t="shared" si="2"/>
        <v>0</v>
      </c>
      <c r="G18" s="656">
        <f t="shared" si="3"/>
        <v>0</v>
      </c>
    </row>
    <row r="19" spans="1:7" s="76" customFormat="1" ht="12" customHeight="1" x14ac:dyDescent="0.2">
      <c r="A19" s="341" t="s">
        <v>104</v>
      </c>
      <c r="B19" s="325" t="s">
        <v>401</v>
      </c>
      <c r="C19" s="312"/>
      <c r="D19" s="312"/>
      <c r="E19" s="312"/>
      <c r="F19" s="583">
        <f t="shared" si="2"/>
        <v>0</v>
      </c>
      <c r="G19" s="656">
        <f t="shared" si="3"/>
        <v>0</v>
      </c>
    </row>
    <row r="20" spans="1:7" s="76" customFormat="1" ht="12" customHeight="1" x14ac:dyDescent="0.2">
      <c r="A20" s="341" t="s">
        <v>105</v>
      </c>
      <c r="B20" s="325" t="s">
        <v>256</v>
      </c>
      <c r="C20" s="312">
        <v>19901</v>
      </c>
      <c r="D20" s="312">
        <v>2078</v>
      </c>
      <c r="E20" s="312">
        <v>875</v>
      </c>
      <c r="F20" s="583">
        <f t="shared" si="2"/>
        <v>2953</v>
      </c>
      <c r="G20" s="656">
        <f t="shared" si="3"/>
        <v>22854</v>
      </c>
    </row>
    <row r="21" spans="1:7" s="77" customFormat="1" ht="12" customHeight="1" thickBot="1" x14ac:dyDescent="0.25">
      <c r="A21" s="342" t="s">
        <v>114</v>
      </c>
      <c r="B21" s="326" t="s">
        <v>257</v>
      </c>
      <c r="C21" s="314"/>
      <c r="D21" s="314"/>
      <c r="E21" s="314"/>
      <c r="F21" s="585">
        <f t="shared" si="2"/>
        <v>0</v>
      </c>
      <c r="G21" s="657">
        <f t="shared" si="3"/>
        <v>0</v>
      </c>
    </row>
    <row r="22" spans="1:7" s="77" customFormat="1" ht="21.75" thickBot="1" x14ac:dyDescent="0.25">
      <c r="A22" s="26" t="s">
        <v>19</v>
      </c>
      <c r="B22" s="19" t="s">
        <v>258</v>
      </c>
      <c r="C22" s="311">
        <f>+C23+C24+C25+C26+C27</f>
        <v>0</v>
      </c>
      <c r="D22" s="311">
        <f>+D23+D24+D25+D26+D27</f>
        <v>0</v>
      </c>
      <c r="E22" s="311">
        <f>+E23+E24+E25+E26+E27</f>
        <v>0</v>
      </c>
      <c r="F22" s="311">
        <f>+F23+F24+F25+F26+F27</f>
        <v>0</v>
      </c>
      <c r="G22" s="243">
        <f>+G23+G24+G25+G26+G27</f>
        <v>0</v>
      </c>
    </row>
    <row r="23" spans="1:7" s="77" customFormat="1" ht="12" customHeight="1" x14ac:dyDescent="0.2">
      <c r="A23" s="340" t="s">
        <v>84</v>
      </c>
      <c r="B23" s="324" t="s">
        <v>259</v>
      </c>
      <c r="C23" s="313"/>
      <c r="D23" s="313"/>
      <c r="E23" s="313"/>
      <c r="F23" s="564">
        <f t="shared" ref="F23:F28" si="4">D23+E23</f>
        <v>0</v>
      </c>
      <c r="G23" s="322">
        <f t="shared" ref="G23:G28" si="5">C23+F23</f>
        <v>0</v>
      </c>
    </row>
    <row r="24" spans="1:7" s="76" customFormat="1" ht="12" customHeight="1" x14ac:dyDescent="0.2">
      <c r="A24" s="341" t="s">
        <v>85</v>
      </c>
      <c r="B24" s="325" t="s">
        <v>260</v>
      </c>
      <c r="C24" s="312"/>
      <c r="D24" s="312"/>
      <c r="E24" s="312"/>
      <c r="F24" s="583">
        <f t="shared" si="4"/>
        <v>0</v>
      </c>
      <c r="G24" s="656">
        <f t="shared" si="5"/>
        <v>0</v>
      </c>
    </row>
    <row r="25" spans="1:7" s="77" customFormat="1" ht="12" customHeight="1" x14ac:dyDescent="0.2">
      <c r="A25" s="341" t="s">
        <v>86</v>
      </c>
      <c r="B25" s="325" t="s">
        <v>402</v>
      </c>
      <c r="C25" s="312"/>
      <c r="D25" s="312"/>
      <c r="E25" s="312"/>
      <c r="F25" s="583">
        <f t="shared" si="4"/>
        <v>0</v>
      </c>
      <c r="G25" s="656">
        <f t="shared" si="5"/>
        <v>0</v>
      </c>
    </row>
    <row r="26" spans="1:7" s="77" customFormat="1" ht="12" customHeight="1" x14ac:dyDescent="0.2">
      <c r="A26" s="341" t="s">
        <v>87</v>
      </c>
      <c r="B26" s="325" t="s">
        <v>403</v>
      </c>
      <c r="C26" s="312"/>
      <c r="D26" s="312"/>
      <c r="E26" s="312"/>
      <c r="F26" s="583">
        <f t="shared" si="4"/>
        <v>0</v>
      </c>
      <c r="G26" s="656">
        <f t="shared" si="5"/>
        <v>0</v>
      </c>
    </row>
    <row r="27" spans="1:7" s="77" customFormat="1" ht="12" customHeight="1" x14ac:dyDescent="0.2">
      <c r="A27" s="341" t="s">
        <v>168</v>
      </c>
      <c r="B27" s="325" t="s">
        <v>261</v>
      </c>
      <c r="C27" s="312"/>
      <c r="D27" s="312"/>
      <c r="E27" s="312"/>
      <c r="F27" s="583">
        <f t="shared" si="4"/>
        <v>0</v>
      </c>
      <c r="G27" s="656">
        <f t="shared" si="5"/>
        <v>0</v>
      </c>
    </row>
    <row r="28" spans="1:7" s="77" customFormat="1" ht="12" customHeight="1" thickBot="1" x14ac:dyDescent="0.25">
      <c r="A28" s="342" t="s">
        <v>169</v>
      </c>
      <c r="B28" s="326" t="s">
        <v>262</v>
      </c>
      <c r="C28" s="314"/>
      <c r="D28" s="314"/>
      <c r="E28" s="314"/>
      <c r="F28" s="585">
        <f t="shared" si="4"/>
        <v>0</v>
      </c>
      <c r="G28" s="657">
        <f t="shared" si="5"/>
        <v>0</v>
      </c>
    </row>
    <row r="29" spans="1:7" s="77" customFormat="1" ht="12" customHeight="1" thickBot="1" x14ac:dyDescent="0.25">
      <c r="A29" s="26" t="s">
        <v>170</v>
      </c>
      <c r="B29" s="19" t="s">
        <v>522</v>
      </c>
      <c r="C29" s="317">
        <f>+C30+C31+C32+C33+C34+C35+C36</f>
        <v>5</v>
      </c>
      <c r="D29" s="317">
        <f>+D30+D31+D32+D33+D34+D35+D36</f>
        <v>0</v>
      </c>
      <c r="E29" s="317">
        <f>+E30+E31+E32+E33+E34+E35+E36</f>
        <v>0</v>
      </c>
      <c r="F29" s="317">
        <f>+F30+F31+F32+F33+F34+F35+F36</f>
        <v>0</v>
      </c>
      <c r="G29" s="246">
        <f>+G30+G31+G32+G33+G34+G35+G36</f>
        <v>5</v>
      </c>
    </row>
    <row r="30" spans="1:7" s="77" customFormat="1" ht="12" customHeight="1" x14ac:dyDescent="0.2">
      <c r="A30" s="340" t="s">
        <v>264</v>
      </c>
      <c r="B30" s="324" t="s">
        <v>518</v>
      </c>
      <c r="C30" s="313"/>
      <c r="D30" s="313"/>
      <c r="E30" s="313"/>
      <c r="F30" s="564">
        <f t="shared" ref="F30:F36" si="6">D30+E30</f>
        <v>0</v>
      </c>
      <c r="G30" s="322">
        <f t="shared" ref="G30:G36" si="7">C30+F30</f>
        <v>0</v>
      </c>
    </row>
    <row r="31" spans="1:7" s="77" customFormat="1" ht="12" customHeight="1" x14ac:dyDescent="0.2">
      <c r="A31" s="341" t="s">
        <v>265</v>
      </c>
      <c r="B31" s="325" t="s">
        <v>870</v>
      </c>
      <c r="C31" s="312"/>
      <c r="D31" s="312"/>
      <c r="E31" s="312"/>
      <c r="F31" s="583">
        <f t="shared" si="6"/>
        <v>0</v>
      </c>
      <c r="G31" s="656">
        <f t="shared" si="7"/>
        <v>0</v>
      </c>
    </row>
    <row r="32" spans="1:7" s="77" customFormat="1" ht="12" customHeight="1" x14ac:dyDescent="0.2">
      <c r="A32" s="341" t="s">
        <v>266</v>
      </c>
      <c r="B32" s="325" t="s">
        <v>519</v>
      </c>
      <c r="C32" s="312"/>
      <c r="D32" s="312"/>
      <c r="E32" s="312"/>
      <c r="F32" s="583">
        <f t="shared" si="6"/>
        <v>0</v>
      </c>
      <c r="G32" s="656">
        <f t="shared" si="7"/>
        <v>0</v>
      </c>
    </row>
    <row r="33" spans="1:7" s="77" customFormat="1" ht="12" customHeight="1" x14ac:dyDescent="0.2">
      <c r="A33" s="341" t="s">
        <v>267</v>
      </c>
      <c r="B33" s="325" t="s">
        <v>520</v>
      </c>
      <c r="C33" s="312"/>
      <c r="D33" s="312"/>
      <c r="E33" s="312"/>
      <c r="F33" s="583">
        <f t="shared" si="6"/>
        <v>0</v>
      </c>
      <c r="G33" s="656">
        <f t="shared" si="7"/>
        <v>0</v>
      </c>
    </row>
    <row r="34" spans="1:7" s="77" customFormat="1" ht="12" customHeight="1" x14ac:dyDescent="0.2">
      <c r="A34" s="341" t="s">
        <v>515</v>
      </c>
      <c r="B34" s="325" t="s">
        <v>268</v>
      </c>
      <c r="C34" s="312"/>
      <c r="D34" s="312"/>
      <c r="E34" s="312"/>
      <c r="F34" s="583">
        <f t="shared" si="6"/>
        <v>0</v>
      </c>
      <c r="G34" s="656">
        <f t="shared" si="7"/>
        <v>0</v>
      </c>
    </row>
    <row r="35" spans="1:7" s="77" customFormat="1" ht="12" customHeight="1" x14ac:dyDescent="0.2">
      <c r="A35" s="341" t="s">
        <v>516</v>
      </c>
      <c r="B35" s="325" t="s">
        <v>269</v>
      </c>
      <c r="C35" s="312"/>
      <c r="D35" s="312"/>
      <c r="E35" s="312"/>
      <c r="F35" s="583">
        <f t="shared" si="6"/>
        <v>0</v>
      </c>
      <c r="G35" s="656">
        <f t="shared" si="7"/>
        <v>0</v>
      </c>
    </row>
    <row r="36" spans="1:7" s="77" customFormat="1" ht="12" customHeight="1" thickBot="1" x14ac:dyDescent="0.25">
      <c r="A36" s="342" t="s">
        <v>517</v>
      </c>
      <c r="B36" s="326" t="s">
        <v>270</v>
      </c>
      <c r="C36" s="314">
        <v>5</v>
      </c>
      <c r="D36" s="314"/>
      <c r="E36" s="314"/>
      <c r="F36" s="585">
        <f t="shared" si="6"/>
        <v>0</v>
      </c>
      <c r="G36" s="657">
        <f t="shared" si="7"/>
        <v>5</v>
      </c>
    </row>
    <row r="37" spans="1:7" s="77" customFormat="1" ht="12" customHeight="1" thickBot="1" x14ac:dyDescent="0.25">
      <c r="A37" s="26" t="s">
        <v>21</v>
      </c>
      <c r="B37" s="19" t="s">
        <v>409</v>
      </c>
      <c r="C37" s="311">
        <f>SUM(C38:C48)</f>
        <v>2310</v>
      </c>
      <c r="D37" s="311">
        <f>SUM(D38:D48)</f>
        <v>412</v>
      </c>
      <c r="E37" s="311">
        <f>SUM(E38:E48)</f>
        <v>0</v>
      </c>
      <c r="F37" s="311">
        <f>SUM(F38:F48)</f>
        <v>412</v>
      </c>
      <c r="G37" s="243">
        <f>SUM(G38:G48)</f>
        <v>2722</v>
      </c>
    </row>
    <row r="38" spans="1:7" s="77" customFormat="1" ht="12" customHeight="1" x14ac:dyDescent="0.2">
      <c r="A38" s="340" t="s">
        <v>88</v>
      </c>
      <c r="B38" s="324" t="s">
        <v>273</v>
      </c>
      <c r="C38" s="313"/>
      <c r="D38" s="313"/>
      <c r="E38" s="313"/>
      <c r="F38" s="564">
        <f t="shared" ref="F38:F48" si="8">D38+E38</f>
        <v>0</v>
      </c>
      <c r="G38" s="322">
        <f t="shared" ref="G38:G48" si="9">C38+F38</f>
        <v>0</v>
      </c>
    </row>
    <row r="39" spans="1:7" s="77" customFormat="1" ht="12" customHeight="1" x14ac:dyDescent="0.2">
      <c r="A39" s="341" t="s">
        <v>89</v>
      </c>
      <c r="B39" s="325" t="s">
        <v>274</v>
      </c>
      <c r="C39" s="312">
        <v>210</v>
      </c>
      <c r="D39" s="312"/>
      <c r="E39" s="312"/>
      <c r="F39" s="583">
        <f t="shared" si="8"/>
        <v>0</v>
      </c>
      <c r="G39" s="656">
        <f t="shared" si="9"/>
        <v>210</v>
      </c>
    </row>
    <row r="40" spans="1:7" s="77" customFormat="1" ht="12" customHeight="1" x14ac:dyDescent="0.2">
      <c r="A40" s="341" t="s">
        <v>90</v>
      </c>
      <c r="B40" s="325" t="s">
        <v>275</v>
      </c>
      <c r="C40" s="312">
        <v>1600</v>
      </c>
      <c r="D40" s="312"/>
      <c r="E40" s="312"/>
      <c r="F40" s="583">
        <f t="shared" si="8"/>
        <v>0</v>
      </c>
      <c r="G40" s="656">
        <f t="shared" si="9"/>
        <v>1600</v>
      </c>
    </row>
    <row r="41" spans="1:7" s="77" customFormat="1" ht="12" customHeight="1" x14ac:dyDescent="0.2">
      <c r="A41" s="341" t="s">
        <v>172</v>
      </c>
      <c r="B41" s="325" t="s">
        <v>276</v>
      </c>
      <c r="C41" s="312"/>
      <c r="D41" s="312"/>
      <c r="E41" s="312"/>
      <c r="F41" s="583">
        <f t="shared" si="8"/>
        <v>0</v>
      </c>
      <c r="G41" s="656">
        <f t="shared" si="9"/>
        <v>0</v>
      </c>
    </row>
    <row r="42" spans="1:7" s="77" customFormat="1" ht="12" customHeight="1" x14ac:dyDescent="0.2">
      <c r="A42" s="341" t="s">
        <v>173</v>
      </c>
      <c r="B42" s="325" t="s">
        <v>277</v>
      </c>
      <c r="C42" s="312"/>
      <c r="D42" s="312"/>
      <c r="E42" s="312"/>
      <c r="F42" s="583">
        <f t="shared" si="8"/>
        <v>0</v>
      </c>
      <c r="G42" s="656">
        <f t="shared" si="9"/>
        <v>0</v>
      </c>
    </row>
    <row r="43" spans="1:7" s="77" customFormat="1" ht="12" customHeight="1" x14ac:dyDescent="0.2">
      <c r="A43" s="341" t="s">
        <v>174</v>
      </c>
      <c r="B43" s="325" t="s">
        <v>278</v>
      </c>
      <c r="C43" s="312">
        <v>490</v>
      </c>
      <c r="D43" s="312"/>
      <c r="E43" s="312"/>
      <c r="F43" s="583">
        <f t="shared" si="8"/>
        <v>0</v>
      </c>
      <c r="G43" s="656">
        <f t="shared" si="9"/>
        <v>490</v>
      </c>
    </row>
    <row r="44" spans="1:7" s="77" customFormat="1" ht="12" customHeight="1" x14ac:dyDescent="0.2">
      <c r="A44" s="341" t="s">
        <v>175</v>
      </c>
      <c r="B44" s="325" t="s">
        <v>279</v>
      </c>
      <c r="C44" s="312"/>
      <c r="D44" s="312">
        <v>412</v>
      </c>
      <c r="E44" s="312"/>
      <c r="F44" s="583">
        <f t="shared" si="8"/>
        <v>412</v>
      </c>
      <c r="G44" s="656">
        <f t="shared" si="9"/>
        <v>412</v>
      </c>
    </row>
    <row r="45" spans="1:7" s="77" customFormat="1" ht="12" customHeight="1" x14ac:dyDescent="0.2">
      <c r="A45" s="341" t="s">
        <v>176</v>
      </c>
      <c r="B45" s="325" t="s">
        <v>280</v>
      </c>
      <c r="C45" s="312">
        <v>5</v>
      </c>
      <c r="D45" s="312"/>
      <c r="E45" s="312"/>
      <c r="F45" s="583">
        <f t="shared" si="8"/>
        <v>0</v>
      </c>
      <c r="G45" s="656">
        <f t="shared" si="9"/>
        <v>5</v>
      </c>
    </row>
    <row r="46" spans="1:7" s="77" customFormat="1" ht="12" customHeight="1" x14ac:dyDescent="0.2">
      <c r="A46" s="341" t="s">
        <v>271</v>
      </c>
      <c r="B46" s="325" t="s">
        <v>281</v>
      </c>
      <c r="C46" s="315"/>
      <c r="D46" s="315"/>
      <c r="E46" s="315"/>
      <c r="F46" s="573">
        <f t="shared" si="8"/>
        <v>0</v>
      </c>
      <c r="G46" s="659">
        <f t="shared" si="9"/>
        <v>0</v>
      </c>
    </row>
    <row r="47" spans="1:7" s="77" customFormat="1" ht="12" customHeight="1" x14ac:dyDescent="0.2">
      <c r="A47" s="342" t="s">
        <v>272</v>
      </c>
      <c r="B47" s="326" t="s">
        <v>411</v>
      </c>
      <c r="C47" s="316"/>
      <c r="D47" s="316"/>
      <c r="E47" s="316"/>
      <c r="F47" s="661">
        <f t="shared" si="8"/>
        <v>0</v>
      </c>
      <c r="G47" s="662">
        <f t="shared" si="9"/>
        <v>0</v>
      </c>
    </row>
    <row r="48" spans="1:7" s="77" customFormat="1" ht="12" customHeight="1" thickBot="1" x14ac:dyDescent="0.25">
      <c r="A48" s="342" t="s">
        <v>410</v>
      </c>
      <c r="B48" s="326" t="s">
        <v>282</v>
      </c>
      <c r="C48" s="316">
        <v>5</v>
      </c>
      <c r="D48" s="316"/>
      <c r="E48" s="316"/>
      <c r="F48" s="661">
        <f t="shared" si="8"/>
        <v>0</v>
      </c>
      <c r="G48" s="662">
        <f t="shared" si="9"/>
        <v>5</v>
      </c>
    </row>
    <row r="49" spans="1:7" s="77" customFormat="1" ht="12" customHeight="1" thickBot="1" x14ac:dyDescent="0.25">
      <c r="A49" s="26" t="s">
        <v>22</v>
      </c>
      <c r="B49" s="19" t="s">
        <v>283</v>
      </c>
      <c r="C49" s="311">
        <f>SUM(C50:C54)</f>
        <v>0</v>
      </c>
      <c r="D49" s="311">
        <f>SUM(D50:D54)</f>
        <v>0</v>
      </c>
      <c r="E49" s="311">
        <f>SUM(E50:E54)</f>
        <v>0</v>
      </c>
      <c r="F49" s="311">
        <f>SUM(F50:F54)</f>
        <v>0</v>
      </c>
      <c r="G49" s="243">
        <f>SUM(G50:G54)</f>
        <v>0</v>
      </c>
    </row>
    <row r="50" spans="1:7" s="77" customFormat="1" ht="12" customHeight="1" x14ac:dyDescent="0.2">
      <c r="A50" s="340" t="s">
        <v>91</v>
      </c>
      <c r="B50" s="324" t="s">
        <v>287</v>
      </c>
      <c r="C50" s="356"/>
      <c r="D50" s="356"/>
      <c r="E50" s="356"/>
      <c r="F50" s="567">
        <f>D50+E50</f>
        <v>0</v>
      </c>
      <c r="G50" s="664">
        <f>C50+F50</f>
        <v>0</v>
      </c>
    </row>
    <row r="51" spans="1:7" s="77" customFormat="1" ht="12" customHeight="1" x14ac:dyDescent="0.2">
      <c r="A51" s="341" t="s">
        <v>92</v>
      </c>
      <c r="B51" s="325" t="s">
        <v>288</v>
      </c>
      <c r="C51" s="315"/>
      <c r="D51" s="315"/>
      <c r="E51" s="315"/>
      <c r="F51" s="573">
        <f>D51+E51</f>
        <v>0</v>
      </c>
      <c r="G51" s="659">
        <f>C51+F51</f>
        <v>0</v>
      </c>
    </row>
    <row r="52" spans="1:7" s="77" customFormat="1" ht="12" customHeight="1" x14ac:dyDescent="0.2">
      <c r="A52" s="341" t="s">
        <v>284</v>
      </c>
      <c r="B52" s="325" t="s">
        <v>289</v>
      </c>
      <c r="C52" s="315"/>
      <c r="D52" s="315"/>
      <c r="E52" s="315"/>
      <c r="F52" s="573">
        <f>D52+E52</f>
        <v>0</v>
      </c>
      <c r="G52" s="659">
        <f>C52+F52</f>
        <v>0</v>
      </c>
    </row>
    <row r="53" spans="1:7" s="77" customFormat="1" ht="12" customHeight="1" x14ac:dyDescent="0.2">
      <c r="A53" s="341" t="s">
        <v>285</v>
      </c>
      <c r="B53" s="325" t="s">
        <v>290</v>
      </c>
      <c r="C53" s="315"/>
      <c r="D53" s="315"/>
      <c r="E53" s="315"/>
      <c r="F53" s="573">
        <f>D53+E53</f>
        <v>0</v>
      </c>
      <c r="G53" s="659">
        <f>C53+F53</f>
        <v>0</v>
      </c>
    </row>
    <row r="54" spans="1:7" s="77" customFormat="1" ht="12" customHeight="1" thickBot="1" x14ac:dyDescent="0.25">
      <c r="A54" s="342" t="s">
        <v>286</v>
      </c>
      <c r="B54" s="326" t="s">
        <v>291</v>
      </c>
      <c r="C54" s="316"/>
      <c r="D54" s="316"/>
      <c r="E54" s="316"/>
      <c r="F54" s="661">
        <f>D54+E54</f>
        <v>0</v>
      </c>
      <c r="G54" s="662">
        <f>C54+F54</f>
        <v>0</v>
      </c>
    </row>
    <row r="55" spans="1:7" s="77" customFormat="1" ht="12" customHeight="1" thickBot="1" x14ac:dyDescent="0.25">
      <c r="A55" s="26" t="s">
        <v>177</v>
      </c>
      <c r="B55" s="19" t="s">
        <v>292</v>
      </c>
      <c r="C55" s="311">
        <f>SUM(C56:C58)</f>
        <v>0</v>
      </c>
      <c r="D55" s="311">
        <f>SUM(D56:D58)</f>
        <v>0</v>
      </c>
      <c r="E55" s="311">
        <f>SUM(E56:E58)</f>
        <v>0</v>
      </c>
      <c r="F55" s="311">
        <f>SUM(F56:F58)</f>
        <v>0</v>
      </c>
      <c r="G55" s="243">
        <f>SUM(G56:G58)</f>
        <v>0</v>
      </c>
    </row>
    <row r="56" spans="1:7" s="77" customFormat="1" ht="12" customHeight="1" x14ac:dyDescent="0.2">
      <c r="A56" s="340" t="s">
        <v>93</v>
      </c>
      <c r="B56" s="324" t="s">
        <v>293</v>
      </c>
      <c r="C56" s="313"/>
      <c r="D56" s="313"/>
      <c r="E56" s="313"/>
      <c r="F56" s="564">
        <f>D56+E56</f>
        <v>0</v>
      </c>
      <c r="G56" s="322">
        <f>C56+F56</f>
        <v>0</v>
      </c>
    </row>
    <row r="57" spans="1:7" s="77" customFormat="1" ht="12" customHeight="1" x14ac:dyDescent="0.2">
      <c r="A57" s="341" t="s">
        <v>94</v>
      </c>
      <c r="B57" s="325" t="s">
        <v>404</v>
      </c>
      <c r="C57" s="312"/>
      <c r="D57" s="312"/>
      <c r="E57" s="312"/>
      <c r="F57" s="583">
        <f>D57+E57</f>
        <v>0</v>
      </c>
      <c r="G57" s="656">
        <f>C57+F57</f>
        <v>0</v>
      </c>
    </row>
    <row r="58" spans="1:7" s="77" customFormat="1" ht="12" customHeight="1" x14ac:dyDescent="0.2">
      <c r="A58" s="341" t="s">
        <v>296</v>
      </c>
      <c r="B58" s="325" t="s">
        <v>294</v>
      </c>
      <c r="C58" s="312"/>
      <c r="D58" s="312"/>
      <c r="E58" s="312"/>
      <c r="F58" s="583">
        <f>D58+E58</f>
        <v>0</v>
      </c>
      <c r="G58" s="656">
        <f>C58+F58</f>
        <v>0</v>
      </c>
    </row>
    <row r="59" spans="1:7" s="77" customFormat="1" ht="12" customHeight="1" thickBot="1" x14ac:dyDescent="0.25">
      <c r="A59" s="342" t="s">
        <v>297</v>
      </c>
      <c r="B59" s="326" t="s">
        <v>295</v>
      </c>
      <c r="C59" s="314"/>
      <c r="D59" s="314"/>
      <c r="E59" s="314"/>
      <c r="F59" s="585">
        <f>D59+E59</f>
        <v>0</v>
      </c>
      <c r="G59" s="657">
        <f>C59+F59</f>
        <v>0</v>
      </c>
    </row>
    <row r="60" spans="1:7" s="77" customFormat="1" ht="12" customHeight="1" thickBot="1" x14ac:dyDescent="0.25">
      <c r="A60" s="26" t="s">
        <v>24</v>
      </c>
      <c r="B60" s="238" t="s">
        <v>298</v>
      </c>
      <c r="C60" s="311">
        <f>SUM(C61:C63)</f>
        <v>0</v>
      </c>
      <c r="D60" s="311">
        <f>SUM(D61:D63)</f>
        <v>0</v>
      </c>
      <c r="E60" s="311">
        <f>SUM(E61:E63)</f>
        <v>0</v>
      </c>
      <c r="F60" s="311">
        <f>SUM(F61:F63)</f>
        <v>0</v>
      </c>
      <c r="G60" s="243">
        <f>SUM(G61:G63)</f>
        <v>0</v>
      </c>
    </row>
    <row r="61" spans="1:7" s="77" customFormat="1" ht="12" customHeight="1" x14ac:dyDescent="0.2">
      <c r="A61" s="340" t="s">
        <v>178</v>
      </c>
      <c r="B61" s="324" t="s">
        <v>300</v>
      </c>
      <c r="C61" s="315"/>
      <c r="D61" s="315"/>
      <c r="E61" s="315"/>
      <c r="F61" s="573">
        <f>D61+E61</f>
        <v>0</v>
      </c>
      <c r="G61" s="659">
        <f>C61+F61</f>
        <v>0</v>
      </c>
    </row>
    <row r="62" spans="1:7" s="77" customFormat="1" ht="12" customHeight="1" x14ac:dyDescent="0.2">
      <c r="A62" s="341" t="s">
        <v>179</v>
      </c>
      <c r="B62" s="325" t="s">
        <v>405</v>
      </c>
      <c r="C62" s="315"/>
      <c r="D62" s="315"/>
      <c r="E62" s="315"/>
      <c r="F62" s="573">
        <f>D62+E62</f>
        <v>0</v>
      </c>
      <c r="G62" s="659">
        <f>C62+F62</f>
        <v>0</v>
      </c>
    </row>
    <row r="63" spans="1:7" s="77" customFormat="1" ht="12" customHeight="1" x14ac:dyDescent="0.2">
      <c r="A63" s="341" t="s">
        <v>226</v>
      </c>
      <c r="B63" s="325" t="s">
        <v>301</v>
      </c>
      <c r="C63" s="315"/>
      <c r="D63" s="315"/>
      <c r="E63" s="315"/>
      <c r="F63" s="573">
        <f>D63+E63</f>
        <v>0</v>
      </c>
      <c r="G63" s="659">
        <f>C63+F63</f>
        <v>0</v>
      </c>
    </row>
    <row r="64" spans="1:7" s="77" customFormat="1" ht="12" customHeight="1" thickBot="1" x14ac:dyDescent="0.25">
      <c r="A64" s="342" t="s">
        <v>299</v>
      </c>
      <c r="B64" s="326" t="s">
        <v>302</v>
      </c>
      <c r="C64" s="315"/>
      <c r="D64" s="315"/>
      <c r="E64" s="315"/>
      <c r="F64" s="573">
        <f>D64+E64</f>
        <v>0</v>
      </c>
      <c r="G64" s="659">
        <f>C64+F64</f>
        <v>0</v>
      </c>
    </row>
    <row r="65" spans="1:7" s="77" customFormat="1" ht="12" customHeight="1" thickBot="1" x14ac:dyDescent="0.25">
      <c r="A65" s="26" t="s">
        <v>25</v>
      </c>
      <c r="B65" s="19" t="s">
        <v>303</v>
      </c>
      <c r="C65" s="317">
        <f>+C8+C15+C22+C29+C37+C49+C55+C60</f>
        <v>22216</v>
      </c>
      <c r="D65" s="317">
        <f>+D8+D15+D22+D29+D37+D49+D55+D60</f>
        <v>2490</v>
      </c>
      <c r="E65" s="317">
        <f>+E8+E15+E22+E29+E37+E49+E55+E60</f>
        <v>875</v>
      </c>
      <c r="F65" s="317">
        <f>+F8+F15+F22+F29+F37+F49+F55+F60</f>
        <v>3365</v>
      </c>
      <c r="G65" s="246">
        <f>+G8+G15+G22+G29+G37+G49+G55+G60</f>
        <v>25581</v>
      </c>
    </row>
    <row r="66" spans="1:7" s="77" customFormat="1" ht="12" customHeight="1" thickBot="1" x14ac:dyDescent="0.2">
      <c r="A66" s="343" t="s">
        <v>390</v>
      </c>
      <c r="B66" s="238" t="s">
        <v>305</v>
      </c>
      <c r="C66" s="311">
        <f>SUM(C67:C69)</f>
        <v>0</v>
      </c>
      <c r="D66" s="311">
        <f>SUM(D67:D69)</f>
        <v>0</v>
      </c>
      <c r="E66" s="311">
        <f>SUM(E67:E69)</f>
        <v>0</v>
      </c>
      <c r="F66" s="311">
        <f>SUM(F67:F69)</f>
        <v>0</v>
      </c>
      <c r="G66" s="243">
        <f>SUM(G67:G69)</f>
        <v>0</v>
      </c>
    </row>
    <row r="67" spans="1:7" s="77" customFormat="1" ht="12" customHeight="1" x14ac:dyDescent="0.2">
      <c r="A67" s="340" t="s">
        <v>332</v>
      </c>
      <c r="B67" s="324" t="s">
        <v>306</v>
      </c>
      <c r="C67" s="315"/>
      <c r="D67" s="315"/>
      <c r="E67" s="315"/>
      <c r="F67" s="573">
        <f>D67+E67</f>
        <v>0</v>
      </c>
      <c r="G67" s="659">
        <f>C67+F67</f>
        <v>0</v>
      </c>
    </row>
    <row r="68" spans="1:7" s="77" customFormat="1" ht="12" customHeight="1" x14ac:dyDescent="0.2">
      <c r="A68" s="341" t="s">
        <v>341</v>
      </c>
      <c r="B68" s="325" t="s">
        <v>307</v>
      </c>
      <c r="C68" s="315"/>
      <c r="D68" s="315"/>
      <c r="E68" s="315"/>
      <c r="F68" s="573">
        <f>D68+E68</f>
        <v>0</v>
      </c>
      <c r="G68" s="659">
        <f>C68+F68</f>
        <v>0</v>
      </c>
    </row>
    <row r="69" spans="1:7" s="77" customFormat="1" ht="12" customHeight="1" thickBot="1" x14ac:dyDescent="0.25">
      <c r="A69" s="350" t="s">
        <v>342</v>
      </c>
      <c r="B69" s="665" t="s">
        <v>869</v>
      </c>
      <c r="C69" s="570"/>
      <c r="D69" s="570"/>
      <c r="E69" s="570"/>
      <c r="F69" s="571">
        <f>D69+E69</f>
        <v>0</v>
      </c>
      <c r="G69" s="667">
        <f>C69+F69</f>
        <v>0</v>
      </c>
    </row>
    <row r="70" spans="1:7" s="77" customFormat="1" ht="12" customHeight="1" thickBot="1" x14ac:dyDescent="0.2">
      <c r="A70" s="343" t="s">
        <v>308</v>
      </c>
      <c r="B70" s="238" t="s">
        <v>309</v>
      </c>
      <c r="C70" s="311">
        <f>SUM(C71:C74)</f>
        <v>0</v>
      </c>
      <c r="D70" s="311">
        <f>SUM(D71:D74)</f>
        <v>0</v>
      </c>
      <c r="E70" s="311">
        <f>SUM(E71:E74)</f>
        <v>0</v>
      </c>
      <c r="F70" s="311">
        <f>SUM(F71:F74)</f>
        <v>0</v>
      </c>
      <c r="G70" s="243">
        <f>SUM(G71:G74)</f>
        <v>0</v>
      </c>
    </row>
    <row r="71" spans="1:7" s="77" customFormat="1" ht="12" customHeight="1" x14ac:dyDescent="0.2">
      <c r="A71" s="340" t="s">
        <v>146</v>
      </c>
      <c r="B71" s="324" t="s">
        <v>310</v>
      </c>
      <c r="C71" s="315"/>
      <c r="D71" s="315"/>
      <c r="E71" s="315"/>
      <c r="F71" s="573">
        <f>D71+E71</f>
        <v>0</v>
      </c>
      <c r="G71" s="659">
        <f>C71+F71</f>
        <v>0</v>
      </c>
    </row>
    <row r="72" spans="1:7" s="77" customFormat="1" ht="12" customHeight="1" x14ac:dyDescent="0.2">
      <c r="A72" s="341" t="s">
        <v>147</v>
      </c>
      <c r="B72" s="324" t="s">
        <v>530</v>
      </c>
      <c r="C72" s="315"/>
      <c r="D72" s="315"/>
      <c r="E72" s="315"/>
      <c r="F72" s="573">
        <f>D72+E72</f>
        <v>0</v>
      </c>
      <c r="G72" s="659">
        <f>C72+F72</f>
        <v>0</v>
      </c>
    </row>
    <row r="73" spans="1:7" s="77" customFormat="1" ht="12" customHeight="1" x14ac:dyDescent="0.2">
      <c r="A73" s="341" t="s">
        <v>333</v>
      </c>
      <c r="B73" s="324" t="s">
        <v>311</v>
      </c>
      <c r="C73" s="315"/>
      <c r="D73" s="315"/>
      <c r="E73" s="315"/>
      <c r="F73" s="573">
        <f>D73+E73</f>
        <v>0</v>
      </c>
      <c r="G73" s="659">
        <f>C73+F73</f>
        <v>0</v>
      </c>
    </row>
    <row r="74" spans="1:7" s="77" customFormat="1" ht="12" customHeight="1" thickBot="1" x14ac:dyDescent="0.25">
      <c r="A74" s="342" t="s">
        <v>334</v>
      </c>
      <c r="B74" s="417" t="s">
        <v>531</v>
      </c>
      <c r="C74" s="315"/>
      <c r="D74" s="315"/>
      <c r="E74" s="315"/>
      <c r="F74" s="573">
        <f>D74+E74</f>
        <v>0</v>
      </c>
      <c r="G74" s="659">
        <f>C74+F74</f>
        <v>0</v>
      </c>
    </row>
    <row r="75" spans="1:7" s="77" customFormat="1" ht="12" customHeight="1" thickBot="1" x14ac:dyDescent="0.2">
      <c r="A75" s="343" t="s">
        <v>312</v>
      </c>
      <c r="B75" s="238" t="s">
        <v>313</v>
      </c>
      <c r="C75" s="311">
        <f>SUM(C76:C77)</f>
        <v>677</v>
      </c>
      <c r="D75" s="311">
        <f>SUM(D76:D77)</f>
        <v>0</v>
      </c>
      <c r="E75" s="311">
        <f>SUM(E76:E77)</f>
        <v>0</v>
      </c>
      <c r="F75" s="311">
        <f>SUM(F76:F77)</f>
        <v>0</v>
      </c>
      <c r="G75" s="243">
        <f>SUM(G76:G77)</f>
        <v>677</v>
      </c>
    </row>
    <row r="76" spans="1:7" s="77" customFormat="1" ht="12" customHeight="1" x14ac:dyDescent="0.2">
      <c r="A76" s="340" t="s">
        <v>335</v>
      </c>
      <c r="B76" s="324" t="s">
        <v>314</v>
      </c>
      <c r="C76" s="315">
        <v>677</v>
      </c>
      <c r="D76" s="315"/>
      <c r="E76" s="315"/>
      <c r="F76" s="573">
        <f>D76+E76</f>
        <v>0</v>
      </c>
      <c r="G76" s="659">
        <f>C76+F76</f>
        <v>677</v>
      </c>
    </row>
    <row r="77" spans="1:7" s="77" customFormat="1" ht="12" customHeight="1" thickBot="1" x14ac:dyDescent="0.25">
      <c r="A77" s="342" t="s">
        <v>336</v>
      </c>
      <c r="B77" s="326" t="s">
        <v>315</v>
      </c>
      <c r="C77" s="315"/>
      <c r="D77" s="315"/>
      <c r="E77" s="315"/>
      <c r="F77" s="573">
        <f>D77+E77</f>
        <v>0</v>
      </c>
      <c r="G77" s="659">
        <f>C77+F77</f>
        <v>0</v>
      </c>
    </row>
    <row r="78" spans="1:7" s="76" customFormat="1" ht="12" customHeight="1" thickBot="1" x14ac:dyDescent="0.2">
      <c r="A78" s="343" t="s">
        <v>316</v>
      </c>
      <c r="B78" s="238" t="s">
        <v>317</v>
      </c>
      <c r="C78" s="311">
        <f>SUM(C79:C81)</f>
        <v>141274</v>
      </c>
      <c r="D78" s="311">
        <f>SUM(D79:D81)</f>
        <v>3482</v>
      </c>
      <c r="E78" s="311">
        <f>SUM(E79:E81)</f>
        <v>-3138</v>
      </c>
      <c r="F78" s="311">
        <f>SUM(F79:F81)</f>
        <v>344</v>
      </c>
      <c r="G78" s="243">
        <f>SUM(G79:G81)</f>
        <v>141618</v>
      </c>
    </row>
    <row r="79" spans="1:7" s="77" customFormat="1" ht="12" customHeight="1" x14ac:dyDescent="0.2">
      <c r="A79" s="340" t="s">
        <v>337</v>
      </c>
      <c r="B79" s="324" t="s">
        <v>318</v>
      </c>
      <c r="C79" s="315"/>
      <c r="D79" s="315"/>
      <c r="E79" s="315"/>
      <c r="F79" s="573">
        <f>D79+E79</f>
        <v>0</v>
      </c>
      <c r="G79" s="659">
        <f>C79+F79</f>
        <v>0</v>
      </c>
    </row>
    <row r="80" spans="1:7" s="77" customFormat="1" ht="12" customHeight="1" x14ac:dyDescent="0.2">
      <c r="A80" s="341" t="s">
        <v>338</v>
      </c>
      <c r="B80" s="325" t="s">
        <v>319</v>
      </c>
      <c r="C80" s="315"/>
      <c r="D80" s="315"/>
      <c r="E80" s="315"/>
      <c r="F80" s="573">
        <f>D80+E80</f>
        <v>0</v>
      </c>
      <c r="G80" s="659">
        <f>C80+F80</f>
        <v>0</v>
      </c>
    </row>
    <row r="81" spans="1:7" s="77" customFormat="1" ht="12" customHeight="1" thickBot="1" x14ac:dyDescent="0.25">
      <c r="A81" s="342" t="s">
        <v>339</v>
      </c>
      <c r="B81" s="240" t="s">
        <v>396</v>
      </c>
      <c r="C81" s="315">
        <v>141274</v>
      </c>
      <c r="D81" s="315">
        <v>3482</v>
      </c>
      <c r="E81" s="315">
        <v>-3138</v>
      </c>
      <c r="F81" s="573">
        <f>D81+E81</f>
        <v>344</v>
      </c>
      <c r="G81" s="659">
        <f>C81+F81</f>
        <v>141618</v>
      </c>
    </row>
    <row r="82" spans="1:7" s="77" customFormat="1" ht="12" customHeight="1" thickBot="1" x14ac:dyDescent="0.2">
      <c r="A82" s="343" t="s">
        <v>320</v>
      </c>
      <c r="B82" s="238" t="s">
        <v>340</v>
      </c>
      <c r="C82" s="311">
        <f>SUM(C83:C86)</f>
        <v>0</v>
      </c>
      <c r="D82" s="311">
        <f>SUM(D83:D86)</f>
        <v>0</v>
      </c>
      <c r="E82" s="311">
        <f>SUM(E83:E86)</f>
        <v>0</v>
      </c>
      <c r="F82" s="311">
        <f>SUM(F83:F86)</f>
        <v>0</v>
      </c>
      <c r="G82" s="243">
        <f>SUM(G83:G86)</f>
        <v>0</v>
      </c>
    </row>
    <row r="83" spans="1:7" s="77" customFormat="1" ht="12" customHeight="1" x14ac:dyDescent="0.2">
      <c r="A83" s="344" t="s">
        <v>321</v>
      </c>
      <c r="B83" s="324" t="s">
        <v>322</v>
      </c>
      <c r="C83" s="315"/>
      <c r="D83" s="315"/>
      <c r="E83" s="315"/>
      <c r="F83" s="573">
        <f t="shared" ref="F83:F88" si="10">D83+E83</f>
        <v>0</v>
      </c>
      <c r="G83" s="659">
        <f t="shared" ref="G83:G88" si="11">C83+F83</f>
        <v>0</v>
      </c>
    </row>
    <row r="84" spans="1:7" s="77" customFormat="1" ht="12" customHeight="1" x14ac:dyDescent="0.2">
      <c r="A84" s="345" t="s">
        <v>323</v>
      </c>
      <c r="B84" s="325" t="s">
        <v>324</v>
      </c>
      <c r="C84" s="315"/>
      <c r="D84" s="315"/>
      <c r="E84" s="315"/>
      <c r="F84" s="573">
        <f t="shared" si="10"/>
        <v>0</v>
      </c>
      <c r="G84" s="659">
        <f t="shared" si="11"/>
        <v>0</v>
      </c>
    </row>
    <row r="85" spans="1:7" s="77" customFormat="1" ht="12" customHeight="1" x14ac:dyDescent="0.2">
      <c r="A85" s="345" t="s">
        <v>325</v>
      </c>
      <c r="B85" s="325" t="s">
        <v>326</v>
      </c>
      <c r="C85" s="315"/>
      <c r="D85" s="315"/>
      <c r="E85" s="315"/>
      <c r="F85" s="573">
        <f t="shared" si="10"/>
        <v>0</v>
      </c>
      <c r="G85" s="659">
        <f t="shared" si="11"/>
        <v>0</v>
      </c>
    </row>
    <row r="86" spans="1:7" s="76" customFormat="1" ht="12" customHeight="1" thickBot="1" x14ac:dyDescent="0.25">
      <c r="A86" s="346" t="s">
        <v>327</v>
      </c>
      <c r="B86" s="326" t="s">
        <v>328</v>
      </c>
      <c r="C86" s="315"/>
      <c r="D86" s="315"/>
      <c r="E86" s="315"/>
      <c r="F86" s="573">
        <f t="shared" si="10"/>
        <v>0</v>
      </c>
      <c r="G86" s="659">
        <f t="shared" si="11"/>
        <v>0</v>
      </c>
    </row>
    <row r="87" spans="1:7" s="76" customFormat="1" ht="12" customHeight="1" thickBot="1" x14ac:dyDescent="0.2">
      <c r="A87" s="343" t="s">
        <v>329</v>
      </c>
      <c r="B87" s="238" t="s">
        <v>450</v>
      </c>
      <c r="C87" s="359"/>
      <c r="D87" s="359"/>
      <c r="E87" s="359"/>
      <c r="F87" s="311">
        <f t="shared" si="10"/>
        <v>0</v>
      </c>
      <c r="G87" s="243">
        <f t="shared" si="11"/>
        <v>0</v>
      </c>
    </row>
    <row r="88" spans="1:7" s="76" customFormat="1" ht="12" customHeight="1" thickBot="1" x14ac:dyDescent="0.2">
      <c r="A88" s="343" t="s">
        <v>482</v>
      </c>
      <c r="B88" s="238" t="s">
        <v>330</v>
      </c>
      <c r="C88" s="359"/>
      <c r="D88" s="359"/>
      <c r="E88" s="359"/>
      <c r="F88" s="311">
        <f t="shared" si="10"/>
        <v>0</v>
      </c>
      <c r="G88" s="243">
        <f t="shared" si="11"/>
        <v>0</v>
      </c>
    </row>
    <row r="89" spans="1:7" s="76" customFormat="1" ht="12" customHeight="1" thickBot="1" x14ac:dyDescent="0.2">
      <c r="A89" s="343" t="s">
        <v>483</v>
      </c>
      <c r="B89" s="330" t="s">
        <v>453</v>
      </c>
      <c r="C89" s="317">
        <f>+C66+C70+C75+C78+C82+C88+C87</f>
        <v>141951</v>
      </c>
      <c r="D89" s="317">
        <f>+D66+D70+D75+D78+D82+D88+D87</f>
        <v>3482</v>
      </c>
      <c r="E89" s="317">
        <f>+E66+E70+E75+E78+E82+E88+E87</f>
        <v>-3138</v>
      </c>
      <c r="F89" s="317">
        <f>+F66+F70+F75+F78+F82+F88+F87</f>
        <v>344</v>
      </c>
      <c r="G89" s="246">
        <f>+G66+G70+G75+G78+G82+G88+G87</f>
        <v>142295</v>
      </c>
    </row>
    <row r="90" spans="1:7" s="76" customFormat="1" ht="12" customHeight="1" thickBot="1" x14ac:dyDescent="0.2">
      <c r="A90" s="347" t="s">
        <v>484</v>
      </c>
      <c r="B90" s="331" t="s">
        <v>485</v>
      </c>
      <c r="C90" s="317">
        <f>+C65+C89</f>
        <v>164167</v>
      </c>
      <c r="D90" s="317">
        <f>+D65+D89</f>
        <v>5972</v>
      </c>
      <c r="E90" s="317">
        <f>+E65+E89</f>
        <v>-2263</v>
      </c>
      <c r="F90" s="317">
        <f>+F65+F89</f>
        <v>3709</v>
      </c>
      <c r="G90" s="246">
        <f>+G65+G89</f>
        <v>167876</v>
      </c>
    </row>
    <row r="91" spans="1:7" s="77" customFormat="1" ht="15" customHeight="1" thickBot="1" x14ac:dyDescent="0.25">
      <c r="A91" s="196"/>
      <c r="B91" s="197"/>
      <c r="C91" s="292"/>
    </row>
    <row r="92" spans="1:7" s="49" customFormat="1" ht="16.5" customHeight="1" thickBot="1" x14ac:dyDescent="0.25">
      <c r="A92" s="914" t="s">
        <v>55</v>
      </c>
      <c r="B92" s="915"/>
      <c r="C92" s="915"/>
      <c r="D92" s="915"/>
      <c r="E92" s="915"/>
      <c r="F92" s="915"/>
      <c r="G92" s="916"/>
    </row>
    <row r="93" spans="1:7" s="78" customFormat="1" ht="12" customHeight="1" thickBot="1" x14ac:dyDescent="0.25">
      <c r="A93" s="320" t="s">
        <v>17</v>
      </c>
      <c r="B93" s="24" t="s">
        <v>489</v>
      </c>
      <c r="C93" s="310">
        <f>+C94+C95+C96+C97+C98+C111</f>
        <v>163267</v>
      </c>
      <c r="D93" s="310">
        <f>+D94+D95+D96+D97+D98+D111</f>
        <v>5972</v>
      </c>
      <c r="E93" s="310">
        <f>+E94+E95+E96+E97+E98+E111</f>
        <v>-2263</v>
      </c>
      <c r="F93" s="310">
        <f>+F94+F95+F96+F97+F98+F111</f>
        <v>3709</v>
      </c>
      <c r="G93" s="242">
        <f>+G94+G95+G96+G97+G98+G111</f>
        <v>166976</v>
      </c>
    </row>
    <row r="94" spans="1:7" ht="12" customHeight="1" x14ac:dyDescent="0.2">
      <c r="A94" s="348" t="s">
        <v>95</v>
      </c>
      <c r="B94" s="8" t="s">
        <v>48</v>
      </c>
      <c r="C94" s="385">
        <v>110486</v>
      </c>
      <c r="D94" s="385">
        <v>4522</v>
      </c>
      <c r="E94" s="385">
        <v>-1261</v>
      </c>
      <c r="F94" s="581">
        <f t="shared" ref="F94:F113" si="12">D94+E94</f>
        <v>3261</v>
      </c>
      <c r="G94" s="670">
        <f t="shared" ref="G94:G113" si="13">C94+F94</f>
        <v>113747</v>
      </c>
    </row>
    <row r="95" spans="1:7" ht="12" customHeight="1" x14ac:dyDescent="0.2">
      <c r="A95" s="341" t="s">
        <v>96</v>
      </c>
      <c r="B95" s="6" t="s">
        <v>180</v>
      </c>
      <c r="C95" s="312">
        <v>21854</v>
      </c>
      <c r="D95" s="312">
        <v>849</v>
      </c>
      <c r="E95" s="312">
        <v>717</v>
      </c>
      <c r="F95" s="583">
        <f t="shared" si="12"/>
        <v>1566</v>
      </c>
      <c r="G95" s="656">
        <f t="shared" si="13"/>
        <v>23420</v>
      </c>
    </row>
    <row r="96" spans="1:7" ht="12" customHeight="1" x14ac:dyDescent="0.2">
      <c r="A96" s="341" t="s">
        <v>97</v>
      </c>
      <c r="B96" s="6" t="s">
        <v>137</v>
      </c>
      <c r="C96" s="314">
        <v>30250</v>
      </c>
      <c r="D96" s="314">
        <v>601</v>
      </c>
      <c r="E96" s="314">
        <v>-1971</v>
      </c>
      <c r="F96" s="585">
        <f t="shared" si="12"/>
        <v>-1370</v>
      </c>
      <c r="G96" s="657">
        <f t="shared" si="13"/>
        <v>28880</v>
      </c>
    </row>
    <row r="97" spans="1:7" ht="12" customHeight="1" x14ac:dyDescent="0.2">
      <c r="A97" s="341" t="s">
        <v>98</v>
      </c>
      <c r="B97" s="9" t="s">
        <v>181</v>
      </c>
      <c r="C97" s="314"/>
      <c r="D97" s="314"/>
      <c r="E97" s="314"/>
      <c r="F97" s="585">
        <f t="shared" si="12"/>
        <v>0</v>
      </c>
      <c r="G97" s="657">
        <f t="shared" si="13"/>
        <v>0</v>
      </c>
    </row>
    <row r="98" spans="1:7" ht="12" customHeight="1" x14ac:dyDescent="0.2">
      <c r="A98" s="341" t="s">
        <v>109</v>
      </c>
      <c r="B98" s="17" t="s">
        <v>182</v>
      </c>
      <c r="C98" s="314">
        <v>677</v>
      </c>
      <c r="D98" s="314"/>
      <c r="E98" s="314">
        <v>252</v>
      </c>
      <c r="F98" s="585">
        <f t="shared" si="12"/>
        <v>252</v>
      </c>
      <c r="G98" s="657">
        <f t="shared" si="13"/>
        <v>929</v>
      </c>
    </row>
    <row r="99" spans="1:7" ht="12" customHeight="1" x14ac:dyDescent="0.2">
      <c r="A99" s="341" t="s">
        <v>99</v>
      </c>
      <c r="B99" s="6" t="s">
        <v>486</v>
      </c>
      <c r="C99" s="314"/>
      <c r="D99" s="314"/>
      <c r="E99" s="314"/>
      <c r="F99" s="585">
        <f t="shared" si="12"/>
        <v>0</v>
      </c>
      <c r="G99" s="657">
        <f t="shared" si="13"/>
        <v>0</v>
      </c>
    </row>
    <row r="100" spans="1:7" ht="12" customHeight="1" x14ac:dyDescent="0.2">
      <c r="A100" s="341" t="s">
        <v>100</v>
      </c>
      <c r="B100" s="117" t="s">
        <v>416</v>
      </c>
      <c r="C100" s="314"/>
      <c r="D100" s="314"/>
      <c r="E100" s="314"/>
      <c r="F100" s="585">
        <f t="shared" si="12"/>
        <v>0</v>
      </c>
      <c r="G100" s="657">
        <f t="shared" si="13"/>
        <v>0</v>
      </c>
    </row>
    <row r="101" spans="1:7" ht="12" customHeight="1" x14ac:dyDescent="0.2">
      <c r="A101" s="341" t="s">
        <v>110</v>
      </c>
      <c r="B101" s="117" t="s">
        <v>415</v>
      </c>
      <c r="C101" s="314"/>
      <c r="D101" s="314"/>
      <c r="E101" s="314"/>
      <c r="F101" s="585">
        <f t="shared" si="12"/>
        <v>0</v>
      </c>
      <c r="G101" s="657">
        <f t="shared" si="13"/>
        <v>0</v>
      </c>
    </row>
    <row r="102" spans="1:7" ht="12" customHeight="1" x14ac:dyDescent="0.2">
      <c r="A102" s="341" t="s">
        <v>111</v>
      </c>
      <c r="B102" s="117" t="s">
        <v>346</v>
      </c>
      <c r="C102" s="314"/>
      <c r="D102" s="314"/>
      <c r="E102" s="314"/>
      <c r="F102" s="585">
        <f t="shared" si="12"/>
        <v>0</v>
      </c>
      <c r="G102" s="657">
        <f t="shared" si="13"/>
        <v>0</v>
      </c>
    </row>
    <row r="103" spans="1:7" ht="12" customHeight="1" x14ac:dyDescent="0.2">
      <c r="A103" s="341" t="s">
        <v>112</v>
      </c>
      <c r="B103" s="118" t="s">
        <v>347</v>
      </c>
      <c r="C103" s="314"/>
      <c r="D103" s="314"/>
      <c r="E103" s="314"/>
      <c r="F103" s="585">
        <f t="shared" si="12"/>
        <v>0</v>
      </c>
      <c r="G103" s="657">
        <f t="shared" si="13"/>
        <v>0</v>
      </c>
    </row>
    <row r="104" spans="1:7" ht="22.5" x14ac:dyDescent="0.2">
      <c r="A104" s="341" t="s">
        <v>113</v>
      </c>
      <c r="B104" s="118" t="s">
        <v>348</v>
      </c>
      <c r="C104" s="314"/>
      <c r="D104" s="314"/>
      <c r="E104" s="314"/>
      <c r="F104" s="585">
        <f t="shared" si="12"/>
        <v>0</v>
      </c>
      <c r="G104" s="657">
        <f t="shared" si="13"/>
        <v>0</v>
      </c>
    </row>
    <row r="105" spans="1:7" ht="12" customHeight="1" x14ac:dyDescent="0.2">
      <c r="A105" s="341" t="s">
        <v>115</v>
      </c>
      <c r="B105" s="117" t="s">
        <v>349</v>
      </c>
      <c r="C105" s="314">
        <v>677</v>
      </c>
      <c r="D105" s="314"/>
      <c r="E105" s="314">
        <v>217</v>
      </c>
      <c r="F105" s="585">
        <f t="shared" si="12"/>
        <v>217</v>
      </c>
      <c r="G105" s="657">
        <f t="shared" si="13"/>
        <v>894</v>
      </c>
    </row>
    <row r="106" spans="1:7" ht="12" customHeight="1" x14ac:dyDescent="0.2">
      <c r="A106" s="341" t="s">
        <v>183</v>
      </c>
      <c r="B106" s="117" t="s">
        <v>350</v>
      </c>
      <c r="C106" s="314"/>
      <c r="D106" s="314"/>
      <c r="E106" s="314"/>
      <c r="F106" s="585">
        <f t="shared" si="12"/>
        <v>0</v>
      </c>
      <c r="G106" s="657">
        <f t="shared" si="13"/>
        <v>0</v>
      </c>
    </row>
    <row r="107" spans="1:7" ht="12" customHeight="1" x14ac:dyDescent="0.2">
      <c r="A107" s="341" t="s">
        <v>344</v>
      </c>
      <c r="B107" s="118" t="s">
        <v>351</v>
      </c>
      <c r="C107" s="312"/>
      <c r="D107" s="314"/>
      <c r="E107" s="314"/>
      <c r="F107" s="585">
        <f t="shared" si="12"/>
        <v>0</v>
      </c>
      <c r="G107" s="657">
        <f t="shared" si="13"/>
        <v>0</v>
      </c>
    </row>
    <row r="108" spans="1:7" ht="12" customHeight="1" x14ac:dyDescent="0.2">
      <c r="A108" s="349" t="s">
        <v>345</v>
      </c>
      <c r="B108" s="119" t="s">
        <v>352</v>
      </c>
      <c r="C108" s="314"/>
      <c r="D108" s="314"/>
      <c r="E108" s="314"/>
      <c r="F108" s="585">
        <f t="shared" si="12"/>
        <v>0</v>
      </c>
      <c r="G108" s="657">
        <f t="shared" si="13"/>
        <v>0</v>
      </c>
    </row>
    <row r="109" spans="1:7" ht="12" customHeight="1" x14ac:dyDescent="0.2">
      <c r="A109" s="341" t="s">
        <v>413</v>
      </c>
      <c r="B109" s="119" t="s">
        <v>353</v>
      </c>
      <c r="C109" s="314"/>
      <c r="D109" s="314"/>
      <c r="E109" s="314"/>
      <c r="F109" s="585">
        <f t="shared" si="12"/>
        <v>0</v>
      </c>
      <c r="G109" s="657">
        <f t="shared" si="13"/>
        <v>0</v>
      </c>
    </row>
    <row r="110" spans="1:7" ht="12" customHeight="1" x14ac:dyDescent="0.2">
      <c r="A110" s="341" t="s">
        <v>414</v>
      </c>
      <c r="B110" s="118" t="s">
        <v>354</v>
      </c>
      <c r="C110" s="312"/>
      <c r="D110" s="312"/>
      <c r="E110" s="312">
        <v>35</v>
      </c>
      <c r="F110" s="583">
        <f t="shared" si="12"/>
        <v>35</v>
      </c>
      <c r="G110" s="656">
        <f t="shared" si="13"/>
        <v>35</v>
      </c>
    </row>
    <row r="111" spans="1:7" ht="12" customHeight="1" x14ac:dyDescent="0.2">
      <c r="A111" s="341" t="s">
        <v>418</v>
      </c>
      <c r="B111" s="9" t="s">
        <v>49</v>
      </c>
      <c r="C111" s="312"/>
      <c r="D111" s="312"/>
      <c r="E111" s="312"/>
      <c r="F111" s="583">
        <f t="shared" si="12"/>
        <v>0</v>
      </c>
      <c r="G111" s="656">
        <f t="shared" si="13"/>
        <v>0</v>
      </c>
    </row>
    <row r="112" spans="1:7" ht="12" customHeight="1" x14ac:dyDescent="0.2">
      <c r="A112" s="342" t="s">
        <v>419</v>
      </c>
      <c r="B112" s="6" t="s">
        <v>487</v>
      </c>
      <c r="C112" s="314"/>
      <c r="D112" s="314"/>
      <c r="E112" s="314"/>
      <c r="F112" s="585">
        <f t="shared" si="12"/>
        <v>0</v>
      </c>
      <c r="G112" s="657">
        <f t="shared" si="13"/>
        <v>0</v>
      </c>
    </row>
    <row r="113" spans="1:7" ht="12" customHeight="1" thickBot="1" x14ac:dyDescent="0.25">
      <c r="A113" s="350" t="s">
        <v>420</v>
      </c>
      <c r="B113" s="120" t="s">
        <v>488</v>
      </c>
      <c r="C113" s="386"/>
      <c r="D113" s="386"/>
      <c r="E113" s="386"/>
      <c r="F113" s="587">
        <f t="shared" si="12"/>
        <v>0</v>
      </c>
      <c r="G113" s="675">
        <f t="shared" si="13"/>
        <v>0</v>
      </c>
    </row>
    <row r="114" spans="1:7" ht="12" customHeight="1" thickBot="1" x14ac:dyDescent="0.25">
      <c r="A114" s="26" t="s">
        <v>18</v>
      </c>
      <c r="B114" s="23" t="s">
        <v>355</v>
      </c>
      <c r="C114" s="311">
        <f>+C115+C117+C119</f>
        <v>900</v>
      </c>
      <c r="D114" s="311">
        <f>+D115+D117+D119</f>
        <v>0</v>
      </c>
      <c r="E114" s="311">
        <f>+E115+E117+E119</f>
        <v>0</v>
      </c>
      <c r="F114" s="311">
        <f>+F115+F117+F119</f>
        <v>0</v>
      </c>
      <c r="G114" s="243">
        <f>+G115+G117+G119</f>
        <v>900</v>
      </c>
    </row>
    <row r="115" spans="1:7" ht="12" customHeight="1" x14ac:dyDescent="0.2">
      <c r="A115" s="340" t="s">
        <v>101</v>
      </c>
      <c r="B115" s="6" t="s">
        <v>225</v>
      </c>
      <c r="C115" s="313">
        <v>900</v>
      </c>
      <c r="D115" s="313"/>
      <c r="E115" s="313"/>
      <c r="F115" s="564">
        <f t="shared" ref="F115:F127" si="14">D115+E115</f>
        <v>0</v>
      </c>
      <c r="G115" s="322">
        <f t="shared" ref="G115:G127" si="15">C115+F115</f>
        <v>900</v>
      </c>
    </row>
    <row r="116" spans="1:7" ht="12" customHeight="1" x14ac:dyDescent="0.2">
      <c r="A116" s="340" t="s">
        <v>102</v>
      </c>
      <c r="B116" s="10" t="s">
        <v>359</v>
      </c>
      <c r="C116" s="313"/>
      <c r="D116" s="313"/>
      <c r="E116" s="313"/>
      <c r="F116" s="564">
        <f t="shared" si="14"/>
        <v>0</v>
      </c>
      <c r="G116" s="322">
        <f t="shared" si="15"/>
        <v>0</v>
      </c>
    </row>
    <row r="117" spans="1:7" ht="12" customHeight="1" x14ac:dyDescent="0.2">
      <c r="A117" s="340" t="s">
        <v>103</v>
      </c>
      <c r="B117" s="10" t="s">
        <v>184</v>
      </c>
      <c r="C117" s="312"/>
      <c r="D117" s="312"/>
      <c r="E117" s="312"/>
      <c r="F117" s="583">
        <f t="shared" si="14"/>
        <v>0</v>
      </c>
      <c r="G117" s="656">
        <f t="shared" si="15"/>
        <v>0</v>
      </c>
    </row>
    <row r="118" spans="1:7" ht="12" customHeight="1" x14ac:dyDescent="0.2">
      <c r="A118" s="340" t="s">
        <v>104</v>
      </c>
      <c r="B118" s="10" t="s">
        <v>360</v>
      </c>
      <c r="C118" s="312"/>
      <c r="D118" s="312"/>
      <c r="E118" s="312"/>
      <c r="F118" s="583">
        <f t="shared" si="14"/>
        <v>0</v>
      </c>
      <c r="G118" s="656">
        <f t="shared" si="15"/>
        <v>0</v>
      </c>
    </row>
    <row r="119" spans="1:7" ht="12" customHeight="1" x14ac:dyDescent="0.2">
      <c r="A119" s="340" t="s">
        <v>105</v>
      </c>
      <c r="B119" s="240" t="s">
        <v>227</v>
      </c>
      <c r="C119" s="312"/>
      <c r="D119" s="312"/>
      <c r="E119" s="312"/>
      <c r="F119" s="583">
        <f t="shared" si="14"/>
        <v>0</v>
      </c>
      <c r="G119" s="656">
        <f t="shared" si="15"/>
        <v>0</v>
      </c>
    </row>
    <row r="120" spans="1:7" ht="12" customHeight="1" x14ac:dyDescent="0.2">
      <c r="A120" s="340" t="s">
        <v>114</v>
      </c>
      <c r="B120" s="239" t="s">
        <v>406</v>
      </c>
      <c r="C120" s="312"/>
      <c r="D120" s="312"/>
      <c r="E120" s="312"/>
      <c r="F120" s="583">
        <f t="shared" si="14"/>
        <v>0</v>
      </c>
      <c r="G120" s="656">
        <f t="shared" si="15"/>
        <v>0</v>
      </c>
    </row>
    <row r="121" spans="1:7" ht="12" customHeight="1" x14ac:dyDescent="0.2">
      <c r="A121" s="340" t="s">
        <v>116</v>
      </c>
      <c r="B121" s="323" t="s">
        <v>365</v>
      </c>
      <c r="C121" s="312"/>
      <c r="D121" s="312"/>
      <c r="E121" s="312"/>
      <c r="F121" s="583">
        <f t="shared" si="14"/>
        <v>0</v>
      </c>
      <c r="G121" s="656">
        <f t="shared" si="15"/>
        <v>0</v>
      </c>
    </row>
    <row r="122" spans="1:7" ht="22.5" x14ac:dyDescent="0.2">
      <c r="A122" s="340" t="s">
        <v>185</v>
      </c>
      <c r="B122" s="118" t="s">
        <v>348</v>
      </c>
      <c r="C122" s="312"/>
      <c r="D122" s="312"/>
      <c r="E122" s="312"/>
      <c r="F122" s="583">
        <f t="shared" si="14"/>
        <v>0</v>
      </c>
      <c r="G122" s="656">
        <f t="shared" si="15"/>
        <v>0</v>
      </c>
    </row>
    <row r="123" spans="1:7" ht="12" customHeight="1" x14ac:dyDescent="0.2">
      <c r="A123" s="340" t="s">
        <v>186</v>
      </c>
      <c r="B123" s="118" t="s">
        <v>364</v>
      </c>
      <c r="C123" s="312"/>
      <c r="D123" s="312"/>
      <c r="E123" s="312"/>
      <c r="F123" s="583">
        <f t="shared" si="14"/>
        <v>0</v>
      </c>
      <c r="G123" s="656">
        <f t="shared" si="15"/>
        <v>0</v>
      </c>
    </row>
    <row r="124" spans="1:7" ht="12" customHeight="1" x14ac:dyDescent="0.2">
      <c r="A124" s="340" t="s">
        <v>187</v>
      </c>
      <c r="B124" s="118" t="s">
        <v>363</v>
      </c>
      <c r="C124" s="312"/>
      <c r="D124" s="312"/>
      <c r="E124" s="312"/>
      <c r="F124" s="583">
        <f t="shared" si="14"/>
        <v>0</v>
      </c>
      <c r="G124" s="656">
        <f t="shared" si="15"/>
        <v>0</v>
      </c>
    </row>
    <row r="125" spans="1:7" ht="12" customHeight="1" x14ac:dyDescent="0.2">
      <c r="A125" s="340" t="s">
        <v>356</v>
      </c>
      <c r="B125" s="118" t="s">
        <v>351</v>
      </c>
      <c r="C125" s="312"/>
      <c r="D125" s="312"/>
      <c r="E125" s="312"/>
      <c r="F125" s="583">
        <f t="shared" si="14"/>
        <v>0</v>
      </c>
      <c r="G125" s="656">
        <f t="shared" si="15"/>
        <v>0</v>
      </c>
    </row>
    <row r="126" spans="1:7" ht="12" customHeight="1" x14ac:dyDescent="0.2">
      <c r="A126" s="340" t="s">
        <v>357</v>
      </c>
      <c r="B126" s="118" t="s">
        <v>362</v>
      </c>
      <c r="C126" s="312"/>
      <c r="D126" s="312"/>
      <c r="E126" s="312"/>
      <c r="F126" s="583">
        <f t="shared" si="14"/>
        <v>0</v>
      </c>
      <c r="G126" s="656">
        <f t="shared" si="15"/>
        <v>0</v>
      </c>
    </row>
    <row r="127" spans="1:7" ht="12" customHeight="1" thickBot="1" x14ac:dyDescent="0.25">
      <c r="A127" s="349" t="s">
        <v>358</v>
      </c>
      <c r="B127" s="118" t="s">
        <v>361</v>
      </c>
      <c r="C127" s="314"/>
      <c r="D127" s="314"/>
      <c r="E127" s="314"/>
      <c r="F127" s="585">
        <f t="shared" si="14"/>
        <v>0</v>
      </c>
      <c r="G127" s="657">
        <f t="shared" si="15"/>
        <v>0</v>
      </c>
    </row>
    <row r="128" spans="1:7" ht="12" customHeight="1" thickBot="1" x14ac:dyDescent="0.25">
      <c r="A128" s="26" t="s">
        <v>19</v>
      </c>
      <c r="B128" s="102" t="s">
        <v>423</v>
      </c>
      <c r="C128" s="311">
        <f>+C93+C114</f>
        <v>164167</v>
      </c>
      <c r="D128" s="311">
        <f>+D93+D114</f>
        <v>5972</v>
      </c>
      <c r="E128" s="311">
        <f>+E93+E114</f>
        <v>-2263</v>
      </c>
      <c r="F128" s="311">
        <f>+F93+F114</f>
        <v>3709</v>
      </c>
      <c r="G128" s="243">
        <f>+G93+G114</f>
        <v>167876</v>
      </c>
    </row>
    <row r="129" spans="1:13" ht="12" customHeight="1" thickBot="1" x14ac:dyDescent="0.25">
      <c r="A129" s="26" t="s">
        <v>20</v>
      </c>
      <c r="B129" s="102" t="s">
        <v>424</v>
      </c>
      <c r="C129" s="311">
        <f>+C130+C131+C132</f>
        <v>0</v>
      </c>
      <c r="D129" s="311">
        <f>+D130+D131+D132</f>
        <v>0</v>
      </c>
      <c r="E129" s="311">
        <f>+E130+E131+E132</f>
        <v>0</v>
      </c>
      <c r="F129" s="311">
        <f>+F130+F131+F132</f>
        <v>0</v>
      </c>
      <c r="G129" s="243">
        <f>+G130+G131+G132</f>
        <v>0</v>
      </c>
    </row>
    <row r="130" spans="1:13" s="78" customFormat="1" ht="12" customHeight="1" x14ac:dyDescent="0.2">
      <c r="A130" s="340" t="s">
        <v>264</v>
      </c>
      <c r="B130" s="7" t="s">
        <v>492</v>
      </c>
      <c r="C130" s="312"/>
      <c r="D130" s="312"/>
      <c r="E130" s="312"/>
      <c r="F130" s="583">
        <f>D130+E130</f>
        <v>0</v>
      </c>
      <c r="G130" s="656">
        <f>C130+F130</f>
        <v>0</v>
      </c>
    </row>
    <row r="131" spans="1:13" ht="12" customHeight="1" x14ac:dyDescent="0.2">
      <c r="A131" s="340" t="s">
        <v>265</v>
      </c>
      <c r="B131" s="7" t="s">
        <v>432</v>
      </c>
      <c r="C131" s="312"/>
      <c r="D131" s="312"/>
      <c r="E131" s="312"/>
      <c r="F131" s="583">
        <f>D131+E131</f>
        <v>0</v>
      </c>
      <c r="G131" s="656">
        <f>C131+F131</f>
        <v>0</v>
      </c>
    </row>
    <row r="132" spans="1:13" ht="12" customHeight="1" thickBot="1" x14ac:dyDescent="0.25">
      <c r="A132" s="349" t="s">
        <v>266</v>
      </c>
      <c r="B132" s="5" t="s">
        <v>491</v>
      </c>
      <c r="C132" s="312"/>
      <c r="D132" s="312"/>
      <c r="E132" s="312"/>
      <c r="F132" s="583">
        <f>D132+E132</f>
        <v>0</v>
      </c>
      <c r="G132" s="656">
        <f>C132+F132</f>
        <v>0</v>
      </c>
    </row>
    <row r="133" spans="1:13" ht="12" customHeight="1" thickBot="1" x14ac:dyDescent="0.25">
      <c r="A133" s="26" t="s">
        <v>21</v>
      </c>
      <c r="B133" s="102" t="s">
        <v>425</v>
      </c>
      <c r="C133" s="311">
        <f>+C134+C135+C136+C137+C138+C139</f>
        <v>0</v>
      </c>
      <c r="D133" s="311">
        <f>+D134+D135+D136+D137+D138+D139</f>
        <v>0</v>
      </c>
      <c r="E133" s="311">
        <f>+E134+E135+E136+E137+E138+E139</f>
        <v>0</v>
      </c>
      <c r="F133" s="311">
        <f>+F134+F135+F136+F137+F138+F139</f>
        <v>0</v>
      </c>
      <c r="G133" s="243">
        <f>+G134+G135+G136+G137+G138+G139</f>
        <v>0</v>
      </c>
    </row>
    <row r="134" spans="1:13" ht="12" customHeight="1" x14ac:dyDescent="0.2">
      <c r="A134" s="340" t="s">
        <v>88</v>
      </c>
      <c r="B134" s="7" t="s">
        <v>434</v>
      </c>
      <c r="C134" s="312"/>
      <c r="D134" s="312"/>
      <c r="E134" s="312"/>
      <c r="F134" s="583">
        <f t="shared" ref="F134:F139" si="16">D134+E134</f>
        <v>0</v>
      </c>
      <c r="G134" s="656">
        <f t="shared" ref="G134:G139" si="17">C134+F134</f>
        <v>0</v>
      </c>
    </row>
    <row r="135" spans="1:13" ht="12" customHeight="1" x14ac:dyDescent="0.2">
      <c r="A135" s="340" t="s">
        <v>89</v>
      </c>
      <c r="B135" s="7" t="s">
        <v>426</v>
      </c>
      <c r="C135" s="312"/>
      <c r="D135" s="312"/>
      <c r="E135" s="312"/>
      <c r="F135" s="583">
        <f t="shared" si="16"/>
        <v>0</v>
      </c>
      <c r="G135" s="656">
        <f t="shared" si="17"/>
        <v>0</v>
      </c>
    </row>
    <row r="136" spans="1:13" ht="12" customHeight="1" x14ac:dyDescent="0.2">
      <c r="A136" s="340" t="s">
        <v>90</v>
      </c>
      <c r="B136" s="7" t="s">
        <v>427</v>
      </c>
      <c r="C136" s="312"/>
      <c r="D136" s="312"/>
      <c r="E136" s="312"/>
      <c r="F136" s="583">
        <f t="shared" si="16"/>
        <v>0</v>
      </c>
      <c r="G136" s="656">
        <f t="shared" si="17"/>
        <v>0</v>
      </c>
    </row>
    <row r="137" spans="1:13" ht="12" customHeight="1" x14ac:dyDescent="0.2">
      <c r="A137" s="340" t="s">
        <v>172</v>
      </c>
      <c r="B137" s="7" t="s">
        <v>490</v>
      </c>
      <c r="C137" s="312"/>
      <c r="D137" s="312"/>
      <c r="E137" s="312"/>
      <c r="F137" s="583">
        <f t="shared" si="16"/>
        <v>0</v>
      </c>
      <c r="G137" s="656">
        <f t="shared" si="17"/>
        <v>0</v>
      </c>
    </row>
    <row r="138" spans="1:13" ht="12" customHeight="1" x14ac:dyDescent="0.2">
      <c r="A138" s="340" t="s">
        <v>173</v>
      </c>
      <c r="B138" s="7" t="s">
        <v>429</v>
      </c>
      <c r="C138" s="312"/>
      <c r="D138" s="312"/>
      <c r="E138" s="312"/>
      <c r="F138" s="583">
        <f t="shared" si="16"/>
        <v>0</v>
      </c>
      <c r="G138" s="656">
        <f t="shared" si="17"/>
        <v>0</v>
      </c>
    </row>
    <row r="139" spans="1:13" s="78" customFormat="1" ht="12" customHeight="1" thickBot="1" x14ac:dyDescent="0.25">
      <c r="A139" s="349" t="s">
        <v>174</v>
      </c>
      <c r="B139" s="5" t="s">
        <v>430</v>
      </c>
      <c r="C139" s="312"/>
      <c r="D139" s="312"/>
      <c r="E139" s="312"/>
      <c r="F139" s="583">
        <f t="shared" si="16"/>
        <v>0</v>
      </c>
      <c r="G139" s="656">
        <f t="shared" si="17"/>
        <v>0</v>
      </c>
    </row>
    <row r="140" spans="1:13" ht="12" customHeight="1" thickBot="1" x14ac:dyDescent="0.25">
      <c r="A140" s="26" t="s">
        <v>22</v>
      </c>
      <c r="B140" s="102" t="s">
        <v>506</v>
      </c>
      <c r="C140" s="317">
        <f>+C141+C142+C144+C145+C143</f>
        <v>0</v>
      </c>
      <c r="D140" s="317">
        <f>+D141+D142+D144+D145+D143</f>
        <v>0</v>
      </c>
      <c r="E140" s="317">
        <f>+E141+E142+E144+E145+E143</f>
        <v>0</v>
      </c>
      <c r="F140" s="317">
        <f>+F141+F142+F144+F145+F143</f>
        <v>0</v>
      </c>
      <c r="G140" s="246">
        <f>+G141+G142+G144+G145+G143</f>
        <v>0</v>
      </c>
      <c r="M140" s="679"/>
    </row>
    <row r="141" spans="1:13" x14ac:dyDescent="0.2">
      <c r="A141" s="340" t="s">
        <v>91</v>
      </c>
      <c r="B141" s="7" t="s">
        <v>366</v>
      </c>
      <c r="C141" s="312"/>
      <c r="D141" s="312"/>
      <c r="E141" s="312"/>
      <c r="F141" s="583">
        <f>D141+E141</f>
        <v>0</v>
      </c>
      <c r="G141" s="656">
        <f>C141+F141</f>
        <v>0</v>
      </c>
    </row>
    <row r="142" spans="1:13" ht="12" customHeight="1" x14ac:dyDescent="0.2">
      <c r="A142" s="340" t="s">
        <v>92</v>
      </c>
      <c r="B142" s="7" t="s">
        <v>367</v>
      </c>
      <c r="C142" s="312"/>
      <c r="D142" s="312"/>
      <c r="E142" s="312"/>
      <c r="F142" s="583">
        <f>D142+E142</f>
        <v>0</v>
      </c>
      <c r="G142" s="656">
        <f>C142+F142</f>
        <v>0</v>
      </c>
    </row>
    <row r="143" spans="1:13" ht="12" customHeight="1" x14ac:dyDescent="0.2">
      <c r="A143" s="340" t="s">
        <v>284</v>
      </c>
      <c r="B143" s="7" t="s">
        <v>505</v>
      </c>
      <c r="C143" s="312"/>
      <c r="D143" s="312"/>
      <c r="E143" s="312"/>
      <c r="F143" s="583">
        <f>D143+E143</f>
        <v>0</v>
      </c>
      <c r="G143" s="656">
        <f>C143+F143</f>
        <v>0</v>
      </c>
    </row>
    <row r="144" spans="1:13" s="78" customFormat="1" ht="12" customHeight="1" x14ac:dyDescent="0.2">
      <c r="A144" s="340" t="s">
        <v>285</v>
      </c>
      <c r="B144" s="7" t="s">
        <v>439</v>
      </c>
      <c r="C144" s="312"/>
      <c r="D144" s="312"/>
      <c r="E144" s="312"/>
      <c r="F144" s="583">
        <f>D144+E144</f>
        <v>0</v>
      </c>
      <c r="G144" s="656">
        <f>C144+F144</f>
        <v>0</v>
      </c>
    </row>
    <row r="145" spans="1:7" s="78" customFormat="1" ht="12" customHeight="1" thickBot="1" x14ac:dyDescent="0.25">
      <c r="A145" s="349" t="s">
        <v>286</v>
      </c>
      <c r="B145" s="5" t="s">
        <v>386</v>
      </c>
      <c r="C145" s="312"/>
      <c r="D145" s="312"/>
      <c r="E145" s="312"/>
      <c r="F145" s="583">
        <f>D145+E145</f>
        <v>0</v>
      </c>
      <c r="G145" s="656">
        <f>C145+F145</f>
        <v>0</v>
      </c>
    </row>
    <row r="146" spans="1:7" s="78" customFormat="1" ht="12" customHeight="1" thickBot="1" x14ac:dyDescent="0.25">
      <c r="A146" s="26" t="s">
        <v>23</v>
      </c>
      <c r="B146" s="102" t="s">
        <v>440</v>
      </c>
      <c r="C146" s="388">
        <f>+C147+C148+C149+C150+C151</f>
        <v>0</v>
      </c>
      <c r="D146" s="388">
        <f>+D147+D148+D149+D150+D151</f>
        <v>0</v>
      </c>
      <c r="E146" s="388">
        <f>+E147+E148+E149+E150+E151</f>
        <v>0</v>
      </c>
      <c r="F146" s="388">
        <f>+F147+F148+F149+F150+F151</f>
        <v>0</v>
      </c>
      <c r="G146" s="248">
        <f>+G147+G148+G149+G150+G151</f>
        <v>0</v>
      </c>
    </row>
    <row r="147" spans="1:7" s="78" customFormat="1" ht="12" customHeight="1" x14ac:dyDescent="0.2">
      <c r="A147" s="340" t="s">
        <v>93</v>
      </c>
      <c r="B147" s="7" t="s">
        <v>435</v>
      </c>
      <c r="C147" s="312"/>
      <c r="D147" s="312"/>
      <c r="E147" s="312"/>
      <c r="F147" s="583">
        <f t="shared" ref="F147:F153" si="18">D147+E147</f>
        <v>0</v>
      </c>
      <c r="G147" s="656">
        <f t="shared" ref="G147:G153" si="19">C147+F147</f>
        <v>0</v>
      </c>
    </row>
    <row r="148" spans="1:7" s="78" customFormat="1" ht="12" customHeight="1" x14ac:dyDescent="0.2">
      <c r="A148" s="340" t="s">
        <v>94</v>
      </c>
      <c r="B148" s="7" t="s">
        <v>442</v>
      </c>
      <c r="C148" s="312"/>
      <c r="D148" s="312"/>
      <c r="E148" s="312"/>
      <c r="F148" s="583">
        <f t="shared" si="18"/>
        <v>0</v>
      </c>
      <c r="G148" s="656">
        <f t="shared" si="19"/>
        <v>0</v>
      </c>
    </row>
    <row r="149" spans="1:7" s="78" customFormat="1" ht="12" customHeight="1" x14ac:dyDescent="0.2">
      <c r="A149" s="340" t="s">
        <v>296</v>
      </c>
      <c r="B149" s="7" t="s">
        <v>437</v>
      </c>
      <c r="C149" s="312"/>
      <c r="D149" s="312"/>
      <c r="E149" s="312"/>
      <c r="F149" s="583">
        <f t="shared" si="18"/>
        <v>0</v>
      </c>
      <c r="G149" s="656">
        <f t="shared" si="19"/>
        <v>0</v>
      </c>
    </row>
    <row r="150" spans="1:7" s="78" customFormat="1" ht="12" customHeight="1" x14ac:dyDescent="0.2">
      <c r="A150" s="340" t="s">
        <v>297</v>
      </c>
      <c r="B150" s="7" t="s">
        <v>493</v>
      </c>
      <c r="C150" s="312"/>
      <c r="D150" s="312"/>
      <c r="E150" s="312"/>
      <c r="F150" s="583">
        <f t="shared" si="18"/>
        <v>0</v>
      </c>
      <c r="G150" s="656">
        <f t="shared" si="19"/>
        <v>0</v>
      </c>
    </row>
    <row r="151" spans="1:7" ht="12.75" customHeight="1" thickBot="1" x14ac:dyDescent="0.25">
      <c r="A151" s="349" t="s">
        <v>441</v>
      </c>
      <c r="B151" s="5" t="s">
        <v>444</v>
      </c>
      <c r="C151" s="314"/>
      <c r="D151" s="314"/>
      <c r="E151" s="314"/>
      <c r="F151" s="585">
        <f t="shared" si="18"/>
        <v>0</v>
      </c>
      <c r="G151" s="657">
        <f t="shared" si="19"/>
        <v>0</v>
      </c>
    </row>
    <row r="152" spans="1:7" ht="12.75" customHeight="1" thickBot="1" x14ac:dyDescent="0.25">
      <c r="A152" s="377" t="s">
        <v>24</v>
      </c>
      <c r="B152" s="102" t="s">
        <v>445</v>
      </c>
      <c r="C152" s="389"/>
      <c r="D152" s="389"/>
      <c r="E152" s="389"/>
      <c r="F152" s="388">
        <f t="shared" si="18"/>
        <v>0</v>
      </c>
      <c r="G152" s="248">
        <f t="shared" si="19"/>
        <v>0</v>
      </c>
    </row>
    <row r="153" spans="1:7" ht="12.75" customHeight="1" thickBot="1" x14ac:dyDescent="0.25">
      <c r="A153" s="377" t="s">
        <v>25</v>
      </c>
      <c r="B153" s="102" t="s">
        <v>446</v>
      </c>
      <c r="C153" s="389"/>
      <c r="D153" s="389"/>
      <c r="E153" s="389"/>
      <c r="F153" s="388">
        <f t="shared" si="18"/>
        <v>0</v>
      </c>
      <c r="G153" s="248">
        <f t="shared" si="19"/>
        <v>0</v>
      </c>
    </row>
    <row r="154" spans="1:7" ht="12" customHeight="1" thickBot="1" x14ac:dyDescent="0.25">
      <c r="A154" s="26" t="s">
        <v>26</v>
      </c>
      <c r="B154" s="102" t="s">
        <v>448</v>
      </c>
      <c r="C154" s="390">
        <f>+C129+C133+C140+C146+C152+C153</f>
        <v>0</v>
      </c>
      <c r="D154" s="390"/>
      <c r="E154" s="390"/>
      <c r="F154" s="390"/>
      <c r="G154" s="332">
        <f>+G129+G133+G140+G146+G152+G153</f>
        <v>0</v>
      </c>
    </row>
    <row r="155" spans="1:7" ht="15" customHeight="1" thickBot="1" x14ac:dyDescent="0.25">
      <c r="A155" s="351" t="s">
        <v>27</v>
      </c>
      <c r="B155" s="302" t="s">
        <v>447</v>
      </c>
      <c r="C155" s="390">
        <f>+C128+C154</f>
        <v>164167</v>
      </c>
      <c r="D155" s="390">
        <f>+D128+D154</f>
        <v>5972</v>
      </c>
      <c r="E155" s="390">
        <f>+E128+E154</f>
        <v>-2263</v>
      </c>
      <c r="F155" s="390">
        <f>+F128+F154</f>
        <v>3709</v>
      </c>
      <c r="G155" s="332">
        <f>+G128+G154</f>
        <v>167876</v>
      </c>
    </row>
    <row r="156" spans="1:7" ht="13.5" thickBot="1" x14ac:dyDescent="0.25">
      <c r="D156" s="685"/>
      <c r="E156" s="686"/>
      <c r="F156" s="686"/>
      <c r="G156" s="687"/>
    </row>
    <row r="157" spans="1:7" ht="15" customHeight="1" thickBot="1" x14ac:dyDescent="0.25">
      <c r="A157" s="198" t="s">
        <v>494</v>
      </c>
      <c r="B157" s="199"/>
      <c r="C157" s="688">
        <v>30</v>
      </c>
      <c r="D157" s="688">
        <v>30</v>
      </c>
      <c r="E157" s="688"/>
      <c r="F157" s="690">
        <f>D157+E157</f>
        <v>30</v>
      </c>
      <c r="G157" s="691">
        <v>30</v>
      </c>
    </row>
    <row r="158" spans="1:7" ht="14.25" customHeight="1" thickBot="1" x14ac:dyDescent="0.25">
      <c r="A158" s="198" t="s">
        <v>201</v>
      </c>
      <c r="B158" s="199"/>
      <c r="C158" s="688">
        <v>2</v>
      </c>
      <c r="D158" s="688">
        <v>2</v>
      </c>
      <c r="E158" s="688"/>
      <c r="F158" s="690">
        <f>D158+E158</f>
        <v>2</v>
      </c>
      <c r="G158" s="691">
        <v>2</v>
      </c>
    </row>
  </sheetData>
  <sheetProtection formatCells="0"/>
  <mergeCells count="4">
    <mergeCell ref="B2:D2"/>
    <mergeCell ref="B3:D3"/>
    <mergeCell ref="A7:G7"/>
    <mergeCell ref="A92:G92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M158"/>
  <sheetViews>
    <sheetView zoomScale="145" zoomScaleNormal="145" workbookViewId="0">
      <selection activeCell="J5" sqref="J5"/>
    </sheetView>
  </sheetViews>
  <sheetFormatPr defaultRowHeight="12.75" x14ac:dyDescent="0.2"/>
  <cols>
    <col min="1" max="1" width="12.5" style="683" customWidth="1"/>
    <col min="2" max="2" width="62" style="684" customWidth="1"/>
    <col min="3" max="3" width="14.83203125" style="685" customWidth="1"/>
    <col min="4" max="6" width="11.83203125" style="3" customWidth="1"/>
    <col min="7" max="7" width="14.83203125" style="3" customWidth="1"/>
    <col min="8" max="16384" width="9.33203125" style="3"/>
  </cols>
  <sheetData>
    <row r="1" spans="1:7" s="2" customFormat="1" ht="16.5" customHeight="1" thickBot="1" x14ac:dyDescent="0.25">
      <c r="A1" s="192"/>
      <c r="B1" s="193"/>
      <c r="G1" s="416" t="s">
        <v>1138</v>
      </c>
    </row>
    <row r="2" spans="1:7" s="74" customFormat="1" ht="21" customHeight="1" thickBot="1" x14ac:dyDescent="0.25">
      <c r="A2" s="644" t="s">
        <v>58</v>
      </c>
      <c r="B2" s="910" t="s">
        <v>871</v>
      </c>
      <c r="C2" s="910"/>
      <c r="D2" s="911"/>
      <c r="E2" s="645"/>
      <c r="F2" s="646"/>
      <c r="G2" s="647" t="s">
        <v>57</v>
      </c>
    </row>
    <row r="3" spans="1:7" s="74" customFormat="1" ht="36.75" thickBot="1" x14ac:dyDescent="0.25">
      <c r="A3" s="644" t="s">
        <v>199</v>
      </c>
      <c r="B3" s="912" t="s">
        <v>394</v>
      </c>
      <c r="C3" s="912"/>
      <c r="D3" s="913"/>
      <c r="E3" s="645"/>
      <c r="F3" s="646"/>
      <c r="G3" s="648" t="s">
        <v>53</v>
      </c>
    </row>
    <row r="4" spans="1:7" s="75" customFormat="1" ht="15.95" customHeight="1" thickBot="1" x14ac:dyDescent="0.3">
      <c r="A4" s="194"/>
      <c r="B4" s="194"/>
      <c r="C4" s="4"/>
      <c r="G4" s="649" t="s">
        <v>524</v>
      </c>
    </row>
    <row r="5" spans="1:7" ht="40.5" customHeight="1" thickBot="1" x14ac:dyDescent="0.25">
      <c r="A5" s="725" t="s">
        <v>200</v>
      </c>
      <c r="B5" s="195" t="s">
        <v>523</v>
      </c>
      <c r="C5" s="650" t="s">
        <v>843</v>
      </c>
      <c r="D5" s="651" t="s">
        <v>844</v>
      </c>
      <c r="E5" s="651" t="s">
        <v>1094</v>
      </c>
      <c r="F5" s="651" t="s">
        <v>845</v>
      </c>
      <c r="G5" s="652" t="s">
        <v>1097</v>
      </c>
    </row>
    <row r="6" spans="1:7" s="49" customFormat="1" ht="12.95" customHeight="1" thickBot="1" x14ac:dyDescent="0.25">
      <c r="A6" s="29" t="s">
        <v>468</v>
      </c>
      <c r="B6" s="169" t="s">
        <v>469</v>
      </c>
      <c r="C6" s="653" t="s">
        <v>470</v>
      </c>
      <c r="D6" s="654" t="s">
        <v>472</v>
      </c>
      <c r="E6" s="654" t="s">
        <v>471</v>
      </c>
      <c r="F6" s="654" t="s">
        <v>846</v>
      </c>
      <c r="G6" s="655" t="s">
        <v>847</v>
      </c>
    </row>
    <row r="7" spans="1:7" s="49" customFormat="1" ht="15.95" customHeight="1" thickBot="1" x14ac:dyDescent="0.25">
      <c r="A7" s="914" t="s">
        <v>54</v>
      </c>
      <c r="B7" s="915"/>
      <c r="C7" s="915"/>
      <c r="D7" s="915"/>
      <c r="E7" s="915"/>
      <c r="F7" s="915"/>
      <c r="G7" s="916"/>
    </row>
    <row r="8" spans="1:7" s="49" customFormat="1" ht="12" customHeight="1" thickBot="1" x14ac:dyDescent="0.25">
      <c r="A8" s="26" t="s">
        <v>17</v>
      </c>
      <c r="B8" s="19" t="s">
        <v>248</v>
      </c>
      <c r="C8" s="311">
        <f>+C9+C10+C11+C12+C13+C14</f>
        <v>0</v>
      </c>
      <c r="D8" s="592">
        <f>+D9+D10+D11+D12+D13+D14</f>
        <v>0</v>
      </c>
      <c r="E8" s="311">
        <f>+E9+E10+E11+E12+E13+E14</f>
        <v>0</v>
      </c>
      <c r="F8" s="311">
        <f>+F9+F10+F11+F12+F13+F14</f>
        <v>0</v>
      </c>
      <c r="G8" s="243">
        <f>+G9+G10+G11+G12+G13+G14</f>
        <v>0</v>
      </c>
    </row>
    <row r="9" spans="1:7" s="76" customFormat="1" ht="12" customHeight="1" x14ac:dyDescent="0.2">
      <c r="A9" s="340" t="s">
        <v>95</v>
      </c>
      <c r="B9" s="324" t="s">
        <v>249</v>
      </c>
      <c r="C9" s="313"/>
      <c r="D9" s="589"/>
      <c r="E9" s="313"/>
      <c r="F9" s="564">
        <f t="shared" ref="F9:F14" si="0">D9+E9</f>
        <v>0</v>
      </c>
      <c r="G9" s="322">
        <f t="shared" ref="G9:G14" si="1">C9+F9</f>
        <v>0</v>
      </c>
    </row>
    <row r="10" spans="1:7" s="77" customFormat="1" ht="12" customHeight="1" x14ac:dyDescent="0.2">
      <c r="A10" s="341" t="s">
        <v>96</v>
      </c>
      <c r="B10" s="325" t="s">
        <v>250</v>
      </c>
      <c r="C10" s="312"/>
      <c r="D10" s="590"/>
      <c r="E10" s="312"/>
      <c r="F10" s="564">
        <f t="shared" si="0"/>
        <v>0</v>
      </c>
      <c r="G10" s="322">
        <f t="shared" si="1"/>
        <v>0</v>
      </c>
    </row>
    <row r="11" spans="1:7" s="77" customFormat="1" ht="12" customHeight="1" x14ac:dyDescent="0.2">
      <c r="A11" s="341" t="s">
        <v>97</v>
      </c>
      <c r="B11" s="325" t="s">
        <v>251</v>
      </c>
      <c r="C11" s="312"/>
      <c r="D11" s="590"/>
      <c r="E11" s="312"/>
      <c r="F11" s="564">
        <f t="shared" si="0"/>
        <v>0</v>
      </c>
      <c r="G11" s="322">
        <f t="shared" si="1"/>
        <v>0</v>
      </c>
    </row>
    <row r="12" spans="1:7" s="77" customFormat="1" ht="12" customHeight="1" x14ac:dyDescent="0.2">
      <c r="A12" s="341" t="s">
        <v>98</v>
      </c>
      <c r="B12" s="325" t="s">
        <v>252</v>
      </c>
      <c r="C12" s="312"/>
      <c r="D12" s="590"/>
      <c r="E12" s="312"/>
      <c r="F12" s="564">
        <f t="shared" si="0"/>
        <v>0</v>
      </c>
      <c r="G12" s="322">
        <f t="shared" si="1"/>
        <v>0</v>
      </c>
    </row>
    <row r="13" spans="1:7" s="77" customFormat="1" ht="12" customHeight="1" x14ac:dyDescent="0.2">
      <c r="A13" s="341" t="s">
        <v>145</v>
      </c>
      <c r="B13" s="325" t="s">
        <v>481</v>
      </c>
      <c r="C13" s="312"/>
      <c r="D13" s="590"/>
      <c r="E13" s="312"/>
      <c r="F13" s="564">
        <f t="shared" si="0"/>
        <v>0</v>
      </c>
      <c r="G13" s="322">
        <f t="shared" si="1"/>
        <v>0</v>
      </c>
    </row>
    <row r="14" spans="1:7" s="76" customFormat="1" ht="12" customHeight="1" thickBot="1" x14ac:dyDescent="0.25">
      <c r="A14" s="342" t="s">
        <v>99</v>
      </c>
      <c r="B14" s="326" t="s">
        <v>408</v>
      </c>
      <c r="C14" s="312"/>
      <c r="D14" s="590"/>
      <c r="E14" s="312"/>
      <c r="F14" s="564">
        <f t="shared" si="0"/>
        <v>0</v>
      </c>
      <c r="G14" s="322">
        <f t="shared" si="1"/>
        <v>0</v>
      </c>
    </row>
    <row r="15" spans="1:7" s="76" customFormat="1" ht="12" customHeight="1" thickBot="1" x14ac:dyDescent="0.25">
      <c r="A15" s="26" t="s">
        <v>18</v>
      </c>
      <c r="B15" s="238" t="s">
        <v>253</v>
      </c>
      <c r="C15" s="311">
        <f>+C16+C17+C18+C19+C20</f>
        <v>0</v>
      </c>
      <c r="D15" s="592">
        <f>+D16+D17+D18+D19+D20</f>
        <v>0</v>
      </c>
      <c r="E15" s="311">
        <f>+E16+E17+E18+E19+E20</f>
        <v>0</v>
      </c>
      <c r="F15" s="311">
        <f>+F16+F17+F18+F19+F20</f>
        <v>0</v>
      </c>
      <c r="G15" s="243">
        <f>+G16+G17+G18+G19+G20</f>
        <v>0</v>
      </c>
    </row>
    <row r="16" spans="1:7" s="76" customFormat="1" ht="12" customHeight="1" x14ac:dyDescent="0.2">
      <c r="A16" s="340" t="s">
        <v>101</v>
      </c>
      <c r="B16" s="324" t="s">
        <v>254</v>
      </c>
      <c r="C16" s="313"/>
      <c r="D16" s="589"/>
      <c r="E16" s="313"/>
      <c r="F16" s="564">
        <f t="shared" ref="F16:F21" si="2">D16+E16</f>
        <v>0</v>
      </c>
      <c r="G16" s="322">
        <f t="shared" ref="G16:G21" si="3">C16+F16</f>
        <v>0</v>
      </c>
    </row>
    <row r="17" spans="1:7" s="76" customFormat="1" ht="12" customHeight="1" x14ac:dyDescent="0.2">
      <c r="A17" s="341" t="s">
        <v>102</v>
      </c>
      <c r="B17" s="325" t="s">
        <v>255</v>
      </c>
      <c r="C17" s="312"/>
      <c r="D17" s="590"/>
      <c r="E17" s="312"/>
      <c r="F17" s="583">
        <f t="shared" si="2"/>
        <v>0</v>
      </c>
      <c r="G17" s="656">
        <f t="shared" si="3"/>
        <v>0</v>
      </c>
    </row>
    <row r="18" spans="1:7" s="76" customFormat="1" ht="12" customHeight="1" x14ac:dyDescent="0.2">
      <c r="A18" s="341" t="s">
        <v>103</v>
      </c>
      <c r="B18" s="325" t="s">
        <v>400</v>
      </c>
      <c r="C18" s="312"/>
      <c r="D18" s="590"/>
      <c r="E18" s="312"/>
      <c r="F18" s="583">
        <f t="shared" si="2"/>
        <v>0</v>
      </c>
      <c r="G18" s="656">
        <f t="shared" si="3"/>
        <v>0</v>
      </c>
    </row>
    <row r="19" spans="1:7" s="76" customFormat="1" ht="12" customHeight="1" x14ac:dyDescent="0.2">
      <c r="A19" s="341" t="s">
        <v>104</v>
      </c>
      <c r="B19" s="325" t="s">
        <v>401</v>
      </c>
      <c r="C19" s="312"/>
      <c r="D19" s="590"/>
      <c r="E19" s="312"/>
      <c r="F19" s="583">
        <f t="shared" si="2"/>
        <v>0</v>
      </c>
      <c r="G19" s="656">
        <f t="shared" si="3"/>
        <v>0</v>
      </c>
    </row>
    <row r="20" spans="1:7" s="76" customFormat="1" ht="12" customHeight="1" x14ac:dyDescent="0.2">
      <c r="A20" s="341" t="s">
        <v>105</v>
      </c>
      <c r="B20" s="325" t="s">
        <v>256</v>
      </c>
      <c r="C20" s="312"/>
      <c r="D20" s="590"/>
      <c r="E20" s="312"/>
      <c r="F20" s="583">
        <f t="shared" si="2"/>
        <v>0</v>
      </c>
      <c r="G20" s="656">
        <f t="shared" si="3"/>
        <v>0</v>
      </c>
    </row>
    <row r="21" spans="1:7" s="77" customFormat="1" ht="12" customHeight="1" thickBot="1" x14ac:dyDescent="0.25">
      <c r="A21" s="342" t="s">
        <v>114</v>
      </c>
      <c r="B21" s="326" t="s">
        <v>257</v>
      </c>
      <c r="C21" s="314"/>
      <c r="D21" s="591"/>
      <c r="E21" s="314"/>
      <c r="F21" s="585">
        <f t="shared" si="2"/>
        <v>0</v>
      </c>
      <c r="G21" s="657">
        <f t="shared" si="3"/>
        <v>0</v>
      </c>
    </row>
    <row r="22" spans="1:7" s="77" customFormat="1" ht="21.75" thickBot="1" x14ac:dyDescent="0.25">
      <c r="A22" s="26" t="s">
        <v>19</v>
      </c>
      <c r="B22" s="19" t="s">
        <v>258</v>
      </c>
      <c r="C22" s="311">
        <f>+C23+C24+C25+C26+C27</f>
        <v>0</v>
      </c>
      <c r="D22" s="592">
        <f>+D23+D24+D25+D26+D27</f>
        <v>0</v>
      </c>
      <c r="E22" s="311">
        <f>+E23+E24+E25+E26+E27</f>
        <v>0</v>
      </c>
      <c r="F22" s="311">
        <f>+F23+F24+F25+F26+F27</f>
        <v>0</v>
      </c>
      <c r="G22" s="243">
        <f>+G23+G24+G25+G26+G27</f>
        <v>0</v>
      </c>
    </row>
    <row r="23" spans="1:7" s="77" customFormat="1" ht="12" customHeight="1" x14ac:dyDescent="0.2">
      <c r="A23" s="340" t="s">
        <v>84</v>
      </c>
      <c r="B23" s="324" t="s">
        <v>259</v>
      </c>
      <c r="C23" s="313"/>
      <c r="D23" s="589"/>
      <c r="E23" s="313"/>
      <c r="F23" s="564">
        <f t="shared" ref="F23:F28" si="4">D23+E23</f>
        <v>0</v>
      </c>
      <c r="G23" s="322">
        <f t="shared" ref="G23:G28" si="5">C23+F23</f>
        <v>0</v>
      </c>
    </row>
    <row r="24" spans="1:7" s="76" customFormat="1" ht="12" customHeight="1" x14ac:dyDescent="0.2">
      <c r="A24" s="341" t="s">
        <v>85</v>
      </c>
      <c r="B24" s="325" t="s">
        <v>260</v>
      </c>
      <c r="C24" s="312"/>
      <c r="D24" s="590"/>
      <c r="E24" s="312"/>
      <c r="F24" s="583">
        <f t="shared" si="4"/>
        <v>0</v>
      </c>
      <c r="G24" s="656">
        <f t="shared" si="5"/>
        <v>0</v>
      </c>
    </row>
    <row r="25" spans="1:7" s="77" customFormat="1" ht="12" customHeight="1" x14ac:dyDescent="0.2">
      <c r="A25" s="341" t="s">
        <v>86</v>
      </c>
      <c r="B25" s="325" t="s">
        <v>402</v>
      </c>
      <c r="C25" s="312"/>
      <c r="D25" s="590"/>
      <c r="E25" s="312"/>
      <c r="F25" s="583">
        <f t="shared" si="4"/>
        <v>0</v>
      </c>
      <c r="G25" s="656">
        <f t="shared" si="5"/>
        <v>0</v>
      </c>
    </row>
    <row r="26" spans="1:7" s="77" customFormat="1" ht="12" customHeight="1" x14ac:dyDescent="0.2">
      <c r="A26" s="341" t="s">
        <v>87</v>
      </c>
      <c r="B26" s="325" t="s">
        <v>403</v>
      </c>
      <c r="C26" s="312"/>
      <c r="D26" s="590"/>
      <c r="E26" s="312"/>
      <c r="F26" s="583">
        <f t="shared" si="4"/>
        <v>0</v>
      </c>
      <c r="G26" s="656">
        <f t="shared" si="5"/>
        <v>0</v>
      </c>
    </row>
    <row r="27" spans="1:7" s="77" customFormat="1" ht="12" customHeight="1" x14ac:dyDescent="0.2">
      <c r="A27" s="341" t="s">
        <v>168</v>
      </c>
      <c r="B27" s="325" t="s">
        <v>261</v>
      </c>
      <c r="C27" s="312"/>
      <c r="D27" s="590"/>
      <c r="E27" s="312"/>
      <c r="F27" s="583">
        <f t="shared" si="4"/>
        <v>0</v>
      </c>
      <c r="G27" s="656">
        <f t="shared" si="5"/>
        <v>0</v>
      </c>
    </row>
    <row r="28" spans="1:7" s="77" customFormat="1" ht="12" customHeight="1" thickBot="1" x14ac:dyDescent="0.25">
      <c r="A28" s="342" t="s">
        <v>169</v>
      </c>
      <c r="B28" s="326" t="s">
        <v>262</v>
      </c>
      <c r="C28" s="314"/>
      <c r="D28" s="591"/>
      <c r="E28" s="314"/>
      <c r="F28" s="585">
        <f t="shared" si="4"/>
        <v>0</v>
      </c>
      <c r="G28" s="657">
        <f t="shared" si="5"/>
        <v>0</v>
      </c>
    </row>
    <row r="29" spans="1:7" s="77" customFormat="1" ht="12" customHeight="1" thickBot="1" x14ac:dyDescent="0.25">
      <c r="A29" s="26" t="s">
        <v>170</v>
      </c>
      <c r="B29" s="19" t="s">
        <v>522</v>
      </c>
      <c r="C29" s="317">
        <f>+C30+C31+C32+C33+C34+C35+C36</f>
        <v>0</v>
      </c>
      <c r="D29" s="317">
        <f>+D30+D31+D32+D33+D34+D35+D36</f>
        <v>0</v>
      </c>
      <c r="E29" s="317">
        <f>+E30+E31+E32+E33+E34+E35+E36</f>
        <v>0</v>
      </c>
      <c r="F29" s="317">
        <f>+F30+F31+F32+F33+F34+F35+F36</f>
        <v>0</v>
      </c>
      <c r="G29" s="246">
        <f>+G30+G31+G32+G33+G34+G35+G36</f>
        <v>0</v>
      </c>
    </row>
    <row r="30" spans="1:7" s="77" customFormat="1" ht="12" customHeight="1" x14ac:dyDescent="0.2">
      <c r="A30" s="340" t="s">
        <v>264</v>
      </c>
      <c r="B30" s="324" t="s">
        <v>518</v>
      </c>
      <c r="C30" s="313"/>
      <c r="D30" s="313"/>
      <c r="E30" s="313"/>
      <c r="F30" s="564">
        <f t="shared" ref="F30:F36" si="6">D30+E30</f>
        <v>0</v>
      </c>
      <c r="G30" s="322">
        <f t="shared" ref="G30:G36" si="7">C30+F30</f>
        <v>0</v>
      </c>
    </row>
    <row r="31" spans="1:7" s="77" customFormat="1" ht="12" customHeight="1" x14ac:dyDescent="0.2">
      <c r="A31" s="341" t="s">
        <v>265</v>
      </c>
      <c r="B31" s="325" t="s">
        <v>870</v>
      </c>
      <c r="C31" s="312"/>
      <c r="D31" s="312"/>
      <c r="E31" s="312"/>
      <c r="F31" s="583">
        <f t="shared" si="6"/>
        <v>0</v>
      </c>
      <c r="G31" s="656">
        <f t="shared" si="7"/>
        <v>0</v>
      </c>
    </row>
    <row r="32" spans="1:7" s="77" customFormat="1" ht="12" customHeight="1" x14ac:dyDescent="0.2">
      <c r="A32" s="341" t="s">
        <v>266</v>
      </c>
      <c r="B32" s="325" t="s">
        <v>519</v>
      </c>
      <c r="C32" s="312"/>
      <c r="D32" s="312"/>
      <c r="E32" s="312"/>
      <c r="F32" s="583">
        <f t="shared" si="6"/>
        <v>0</v>
      </c>
      <c r="G32" s="656">
        <f t="shared" si="7"/>
        <v>0</v>
      </c>
    </row>
    <row r="33" spans="1:7" s="77" customFormat="1" ht="12" customHeight="1" x14ac:dyDescent="0.2">
      <c r="A33" s="341" t="s">
        <v>267</v>
      </c>
      <c r="B33" s="325" t="s">
        <v>520</v>
      </c>
      <c r="C33" s="312"/>
      <c r="D33" s="312"/>
      <c r="E33" s="312"/>
      <c r="F33" s="583">
        <f t="shared" si="6"/>
        <v>0</v>
      </c>
      <c r="G33" s="656">
        <f t="shared" si="7"/>
        <v>0</v>
      </c>
    </row>
    <row r="34" spans="1:7" s="77" customFormat="1" ht="12" customHeight="1" x14ac:dyDescent="0.2">
      <c r="A34" s="341" t="s">
        <v>515</v>
      </c>
      <c r="B34" s="325" t="s">
        <v>268</v>
      </c>
      <c r="C34" s="312"/>
      <c r="D34" s="312"/>
      <c r="E34" s="312"/>
      <c r="F34" s="583">
        <f t="shared" si="6"/>
        <v>0</v>
      </c>
      <c r="G34" s="656">
        <f t="shared" si="7"/>
        <v>0</v>
      </c>
    </row>
    <row r="35" spans="1:7" s="77" customFormat="1" ht="12" customHeight="1" x14ac:dyDescent="0.2">
      <c r="A35" s="341" t="s">
        <v>516</v>
      </c>
      <c r="B35" s="325" t="s">
        <v>269</v>
      </c>
      <c r="C35" s="312"/>
      <c r="D35" s="312"/>
      <c r="E35" s="312"/>
      <c r="F35" s="583">
        <f t="shared" si="6"/>
        <v>0</v>
      </c>
      <c r="G35" s="656">
        <f t="shared" si="7"/>
        <v>0</v>
      </c>
    </row>
    <row r="36" spans="1:7" s="77" customFormat="1" ht="12" customHeight="1" thickBot="1" x14ac:dyDescent="0.25">
      <c r="A36" s="342" t="s">
        <v>517</v>
      </c>
      <c r="B36" s="326" t="s">
        <v>270</v>
      </c>
      <c r="C36" s="314"/>
      <c r="D36" s="314"/>
      <c r="E36" s="314"/>
      <c r="F36" s="585">
        <f t="shared" si="6"/>
        <v>0</v>
      </c>
      <c r="G36" s="657">
        <f t="shared" si="7"/>
        <v>0</v>
      </c>
    </row>
    <row r="37" spans="1:7" s="77" customFormat="1" ht="12" customHeight="1" thickBot="1" x14ac:dyDescent="0.25">
      <c r="A37" s="26" t="s">
        <v>21</v>
      </c>
      <c r="B37" s="19" t="s">
        <v>409</v>
      </c>
      <c r="C37" s="311">
        <f>SUM(C38:C48)</f>
        <v>329</v>
      </c>
      <c r="D37" s="592">
        <f>SUM(D38:D48)</f>
        <v>0</v>
      </c>
      <c r="E37" s="311">
        <f>SUM(E38:E48)</f>
        <v>0</v>
      </c>
      <c r="F37" s="311">
        <f>SUM(F38:F48)</f>
        <v>0</v>
      </c>
      <c r="G37" s="243">
        <f>SUM(G38:G48)</f>
        <v>329</v>
      </c>
    </row>
    <row r="38" spans="1:7" s="77" customFormat="1" ht="12" customHeight="1" x14ac:dyDescent="0.2">
      <c r="A38" s="340" t="s">
        <v>88</v>
      </c>
      <c r="B38" s="324" t="s">
        <v>273</v>
      </c>
      <c r="C38" s="313">
        <v>10</v>
      </c>
      <c r="D38" s="589"/>
      <c r="E38" s="313"/>
      <c r="F38" s="564">
        <f t="shared" ref="F38:F48" si="8">D38+E38</f>
        <v>0</v>
      </c>
      <c r="G38" s="322">
        <f t="shared" ref="G38:G48" si="9">C38+F38</f>
        <v>10</v>
      </c>
    </row>
    <row r="39" spans="1:7" s="77" customFormat="1" ht="12" customHeight="1" x14ac:dyDescent="0.2">
      <c r="A39" s="341" t="s">
        <v>89</v>
      </c>
      <c r="B39" s="325" t="s">
        <v>274</v>
      </c>
      <c r="C39" s="312">
        <v>300</v>
      </c>
      <c r="D39" s="590"/>
      <c r="E39" s="312"/>
      <c r="F39" s="583">
        <f t="shared" si="8"/>
        <v>0</v>
      </c>
      <c r="G39" s="656">
        <f t="shared" si="9"/>
        <v>300</v>
      </c>
    </row>
    <row r="40" spans="1:7" s="77" customFormat="1" ht="12" customHeight="1" x14ac:dyDescent="0.2">
      <c r="A40" s="341" t="s">
        <v>90</v>
      </c>
      <c r="B40" s="325" t="s">
        <v>275</v>
      </c>
      <c r="C40" s="312"/>
      <c r="D40" s="590"/>
      <c r="E40" s="312"/>
      <c r="F40" s="583">
        <f t="shared" si="8"/>
        <v>0</v>
      </c>
      <c r="G40" s="656">
        <f t="shared" si="9"/>
        <v>0</v>
      </c>
    </row>
    <row r="41" spans="1:7" s="77" customFormat="1" ht="12" customHeight="1" x14ac:dyDescent="0.2">
      <c r="A41" s="341" t="s">
        <v>172</v>
      </c>
      <c r="B41" s="325" t="s">
        <v>276</v>
      </c>
      <c r="C41" s="312"/>
      <c r="D41" s="590"/>
      <c r="E41" s="312"/>
      <c r="F41" s="583">
        <f t="shared" si="8"/>
        <v>0</v>
      </c>
      <c r="G41" s="656">
        <f t="shared" si="9"/>
        <v>0</v>
      </c>
    </row>
    <row r="42" spans="1:7" s="77" customFormat="1" ht="12" customHeight="1" x14ac:dyDescent="0.2">
      <c r="A42" s="341" t="s">
        <v>173</v>
      </c>
      <c r="B42" s="325" t="s">
        <v>277</v>
      </c>
      <c r="C42" s="312"/>
      <c r="D42" s="590"/>
      <c r="E42" s="312"/>
      <c r="F42" s="583">
        <f t="shared" si="8"/>
        <v>0</v>
      </c>
      <c r="G42" s="656">
        <f t="shared" si="9"/>
        <v>0</v>
      </c>
    </row>
    <row r="43" spans="1:7" s="77" customFormat="1" ht="12" customHeight="1" x14ac:dyDescent="0.2">
      <c r="A43" s="341" t="s">
        <v>174</v>
      </c>
      <c r="B43" s="325" t="s">
        <v>278</v>
      </c>
      <c r="C43" s="312"/>
      <c r="D43" s="590"/>
      <c r="E43" s="312"/>
      <c r="F43" s="583">
        <f t="shared" si="8"/>
        <v>0</v>
      </c>
      <c r="G43" s="656">
        <f t="shared" si="9"/>
        <v>0</v>
      </c>
    </row>
    <row r="44" spans="1:7" s="77" customFormat="1" ht="12" customHeight="1" x14ac:dyDescent="0.2">
      <c r="A44" s="341" t="s">
        <v>175</v>
      </c>
      <c r="B44" s="325" t="s">
        <v>279</v>
      </c>
      <c r="C44" s="312"/>
      <c r="D44" s="590"/>
      <c r="E44" s="312"/>
      <c r="F44" s="583">
        <f t="shared" si="8"/>
        <v>0</v>
      </c>
      <c r="G44" s="656">
        <f t="shared" si="9"/>
        <v>0</v>
      </c>
    </row>
    <row r="45" spans="1:7" s="77" customFormat="1" ht="12" customHeight="1" x14ac:dyDescent="0.2">
      <c r="A45" s="341" t="s">
        <v>176</v>
      </c>
      <c r="B45" s="325" t="s">
        <v>280</v>
      </c>
      <c r="C45" s="312">
        <v>1</v>
      </c>
      <c r="D45" s="590"/>
      <c r="E45" s="312"/>
      <c r="F45" s="583">
        <f t="shared" si="8"/>
        <v>0</v>
      </c>
      <c r="G45" s="656">
        <f t="shared" si="9"/>
        <v>1</v>
      </c>
    </row>
    <row r="46" spans="1:7" s="77" customFormat="1" ht="12" customHeight="1" x14ac:dyDescent="0.2">
      <c r="A46" s="341" t="s">
        <v>271</v>
      </c>
      <c r="B46" s="325" t="s">
        <v>281</v>
      </c>
      <c r="C46" s="315"/>
      <c r="D46" s="658"/>
      <c r="E46" s="315"/>
      <c r="F46" s="573">
        <f t="shared" si="8"/>
        <v>0</v>
      </c>
      <c r="G46" s="659">
        <f t="shared" si="9"/>
        <v>0</v>
      </c>
    </row>
    <row r="47" spans="1:7" s="77" customFormat="1" ht="12" customHeight="1" x14ac:dyDescent="0.2">
      <c r="A47" s="342" t="s">
        <v>272</v>
      </c>
      <c r="B47" s="326" t="s">
        <v>411</v>
      </c>
      <c r="C47" s="316"/>
      <c r="D47" s="660"/>
      <c r="E47" s="316"/>
      <c r="F47" s="661">
        <f t="shared" si="8"/>
        <v>0</v>
      </c>
      <c r="G47" s="662">
        <f t="shared" si="9"/>
        <v>0</v>
      </c>
    </row>
    <row r="48" spans="1:7" s="77" customFormat="1" ht="12" customHeight="1" thickBot="1" x14ac:dyDescent="0.25">
      <c r="A48" s="342" t="s">
        <v>410</v>
      </c>
      <c r="B48" s="326" t="s">
        <v>282</v>
      </c>
      <c r="C48" s="316">
        <v>18</v>
      </c>
      <c r="D48" s="660"/>
      <c r="E48" s="316"/>
      <c r="F48" s="661">
        <f t="shared" si="8"/>
        <v>0</v>
      </c>
      <c r="G48" s="662">
        <f t="shared" si="9"/>
        <v>18</v>
      </c>
    </row>
    <row r="49" spans="1:7" s="77" customFormat="1" ht="12" customHeight="1" thickBot="1" x14ac:dyDescent="0.25">
      <c r="A49" s="26" t="s">
        <v>22</v>
      </c>
      <c r="B49" s="19" t="s">
        <v>283</v>
      </c>
      <c r="C49" s="311">
        <f>SUM(C50:C54)</f>
        <v>0</v>
      </c>
      <c r="D49" s="592">
        <f>SUM(D50:D54)</f>
        <v>0</v>
      </c>
      <c r="E49" s="311">
        <f>SUM(E50:E54)</f>
        <v>0</v>
      </c>
      <c r="F49" s="311">
        <f>SUM(F50:F54)</f>
        <v>0</v>
      </c>
      <c r="G49" s="243">
        <f>SUM(G50:G54)</f>
        <v>0</v>
      </c>
    </row>
    <row r="50" spans="1:7" s="77" customFormat="1" ht="12" customHeight="1" x14ac:dyDescent="0.2">
      <c r="A50" s="340" t="s">
        <v>91</v>
      </c>
      <c r="B50" s="324" t="s">
        <v>287</v>
      </c>
      <c r="C50" s="356"/>
      <c r="D50" s="663"/>
      <c r="E50" s="356"/>
      <c r="F50" s="567">
        <f>D50+E50</f>
        <v>0</v>
      </c>
      <c r="G50" s="664">
        <f>C50+F50</f>
        <v>0</v>
      </c>
    </row>
    <row r="51" spans="1:7" s="77" customFormat="1" ht="12" customHeight="1" x14ac:dyDescent="0.2">
      <c r="A51" s="341" t="s">
        <v>92</v>
      </c>
      <c r="B51" s="325" t="s">
        <v>288</v>
      </c>
      <c r="C51" s="315"/>
      <c r="D51" s="658"/>
      <c r="E51" s="315"/>
      <c r="F51" s="573">
        <f>D51+E51</f>
        <v>0</v>
      </c>
      <c r="G51" s="659">
        <f>C51+F51</f>
        <v>0</v>
      </c>
    </row>
    <row r="52" spans="1:7" s="77" customFormat="1" ht="12" customHeight="1" x14ac:dyDescent="0.2">
      <c r="A52" s="341" t="s">
        <v>284</v>
      </c>
      <c r="B52" s="325" t="s">
        <v>289</v>
      </c>
      <c r="C52" s="315"/>
      <c r="D52" s="658"/>
      <c r="E52" s="315"/>
      <c r="F52" s="573">
        <f>D52+E52</f>
        <v>0</v>
      </c>
      <c r="G52" s="659">
        <f>C52+F52</f>
        <v>0</v>
      </c>
    </row>
    <row r="53" spans="1:7" s="77" customFormat="1" ht="12" customHeight="1" x14ac:dyDescent="0.2">
      <c r="A53" s="341" t="s">
        <v>285</v>
      </c>
      <c r="B53" s="325" t="s">
        <v>290</v>
      </c>
      <c r="C53" s="315"/>
      <c r="D53" s="658"/>
      <c r="E53" s="315"/>
      <c r="F53" s="573">
        <f>D53+E53</f>
        <v>0</v>
      </c>
      <c r="G53" s="659">
        <f>C53+F53</f>
        <v>0</v>
      </c>
    </row>
    <row r="54" spans="1:7" s="77" customFormat="1" ht="12" customHeight="1" thickBot="1" x14ac:dyDescent="0.25">
      <c r="A54" s="342" t="s">
        <v>286</v>
      </c>
      <c r="B54" s="326" t="s">
        <v>291</v>
      </c>
      <c r="C54" s="316"/>
      <c r="D54" s="660"/>
      <c r="E54" s="316"/>
      <c r="F54" s="661">
        <f>D54+E54</f>
        <v>0</v>
      </c>
      <c r="G54" s="662">
        <f>C54+F54</f>
        <v>0</v>
      </c>
    </row>
    <row r="55" spans="1:7" s="77" customFormat="1" ht="12" customHeight="1" thickBot="1" x14ac:dyDescent="0.25">
      <c r="A55" s="26" t="s">
        <v>177</v>
      </c>
      <c r="B55" s="19" t="s">
        <v>292</v>
      </c>
      <c r="C55" s="311">
        <f>SUM(C56:C58)</f>
        <v>0</v>
      </c>
      <c r="D55" s="592">
        <f>SUM(D56:D58)</f>
        <v>0</v>
      </c>
      <c r="E55" s="311">
        <f>SUM(E56:E58)</f>
        <v>0</v>
      </c>
      <c r="F55" s="311">
        <f>SUM(F56:F58)</f>
        <v>0</v>
      </c>
      <c r="G55" s="243">
        <f>SUM(G56:G58)</f>
        <v>0</v>
      </c>
    </row>
    <row r="56" spans="1:7" s="77" customFormat="1" ht="12" customHeight="1" x14ac:dyDescent="0.2">
      <c r="A56" s="340" t="s">
        <v>93</v>
      </c>
      <c r="B56" s="324" t="s">
        <v>293</v>
      </c>
      <c r="C56" s="313"/>
      <c r="D56" s="589"/>
      <c r="E56" s="313"/>
      <c r="F56" s="564">
        <f>D56+E56</f>
        <v>0</v>
      </c>
      <c r="G56" s="322">
        <f>C56+F56</f>
        <v>0</v>
      </c>
    </row>
    <row r="57" spans="1:7" s="77" customFormat="1" ht="12" customHeight="1" x14ac:dyDescent="0.2">
      <c r="A57" s="341" t="s">
        <v>94</v>
      </c>
      <c r="B57" s="325" t="s">
        <v>404</v>
      </c>
      <c r="C57" s="312"/>
      <c r="D57" s="590"/>
      <c r="E57" s="312"/>
      <c r="F57" s="583">
        <f>D57+E57</f>
        <v>0</v>
      </c>
      <c r="G57" s="656">
        <f>C57+F57</f>
        <v>0</v>
      </c>
    </row>
    <row r="58" spans="1:7" s="77" customFormat="1" ht="12" customHeight="1" x14ac:dyDescent="0.2">
      <c r="A58" s="341" t="s">
        <v>296</v>
      </c>
      <c r="B58" s="325" t="s">
        <v>294</v>
      </c>
      <c r="C58" s="312"/>
      <c r="D58" s="590"/>
      <c r="E58" s="312"/>
      <c r="F58" s="583">
        <f>D58+E58</f>
        <v>0</v>
      </c>
      <c r="G58" s="656">
        <f>C58+F58</f>
        <v>0</v>
      </c>
    </row>
    <row r="59" spans="1:7" s="77" customFormat="1" ht="12" customHeight="1" thickBot="1" x14ac:dyDescent="0.25">
      <c r="A59" s="342" t="s">
        <v>297</v>
      </c>
      <c r="B59" s="326" t="s">
        <v>295</v>
      </c>
      <c r="C59" s="314"/>
      <c r="D59" s="591"/>
      <c r="E59" s="314"/>
      <c r="F59" s="585">
        <f>D59+E59</f>
        <v>0</v>
      </c>
      <c r="G59" s="657">
        <f>C59+F59</f>
        <v>0</v>
      </c>
    </row>
    <row r="60" spans="1:7" s="77" customFormat="1" ht="12" customHeight="1" thickBot="1" x14ac:dyDescent="0.25">
      <c r="A60" s="26" t="s">
        <v>24</v>
      </c>
      <c r="B60" s="238" t="s">
        <v>298</v>
      </c>
      <c r="C60" s="311">
        <f>SUM(C61:C63)</f>
        <v>0</v>
      </c>
      <c r="D60" s="592">
        <f>SUM(D61:D63)</f>
        <v>0</v>
      </c>
      <c r="E60" s="311">
        <f>SUM(E61:E63)</f>
        <v>0</v>
      </c>
      <c r="F60" s="311">
        <f>SUM(F61:F63)</f>
        <v>0</v>
      </c>
      <c r="G60" s="243">
        <f>SUM(G61:G63)</f>
        <v>0</v>
      </c>
    </row>
    <row r="61" spans="1:7" s="77" customFormat="1" ht="12" customHeight="1" x14ac:dyDescent="0.2">
      <c r="A61" s="340" t="s">
        <v>178</v>
      </c>
      <c r="B61" s="324" t="s">
        <v>300</v>
      </c>
      <c r="C61" s="315"/>
      <c r="D61" s="658"/>
      <c r="E61" s="315"/>
      <c r="F61" s="573">
        <f>D61+E61</f>
        <v>0</v>
      </c>
      <c r="G61" s="659">
        <f>C61+F61</f>
        <v>0</v>
      </c>
    </row>
    <row r="62" spans="1:7" s="77" customFormat="1" ht="12" customHeight="1" x14ac:dyDescent="0.2">
      <c r="A62" s="341" t="s">
        <v>179</v>
      </c>
      <c r="B62" s="325" t="s">
        <v>405</v>
      </c>
      <c r="C62" s="315"/>
      <c r="D62" s="658"/>
      <c r="E62" s="315"/>
      <c r="F62" s="573">
        <f>D62+E62</f>
        <v>0</v>
      </c>
      <c r="G62" s="659">
        <f>C62+F62</f>
        <v>0</v>
      </c>
    </row>
    <row r="63" spans="1:7" s="77" customFormat="1" ht="12" customHeight="1" x14ac:dyDescent="0.2">
      <c r="A63" s="341" t="s">
        <v>226</v>
      </c>
      <c r="B63" s="325" t="s">
        <v>301</v>
      </c>
      <c r="C63" s="315"/>
      <c r="D63" s="658"/>
      <c r="E63" s="315"/>
      <c r="F63" s="573">
        <f>D63+E63</f>
        <v>0</v>
      </c>
      <c r="G63" s="659">
        <f>C63+F63</f>
        <v>0</v>
      </c>
    </row>
    <row r="64" spans="1:7" s="77" customFormat="1" ht="12" customHeight="1" thickBot="1" x14ac:dyDescent="0.25">
      <c r="A64" s="342" t="s">
        <v>299</v>
      </c>
      <c r="B64" s="326" t="s">
        <v>302</v>
      </c>
      <c r="C64" s="315"/>
      <c r="D64" s="658"/>
      <c r="E64" s="315"/>
      <c r="F64" s="573">
        <f>D64+E64</f>
        <v>0</v>
      </c>
      <c r="G64" s="659">
        <f>C64+F64</f>
        <v>0</v>
      </c>
    </row>
    <row r="65" spans="1:7" s="77" customFormat="1" ht="12" customHeight="1" thickBot="1" x14ac:dyDescent="0.25">
      <c r="A65" s="26" t="s">
        <v>25</v>
      </c>
      <c r="B65" s="19" t="s">
        <v>303</v>
      </c>
      <c r="C65" s="317">
        <f>+C8+C15+C22+C29+C37+C49+C55+C60</f>
        <v>329</v>
      </c>
      <c r="D65" s="593">
        <f>+D8+D15+D22+D29+D37+D49+D55+D60</f>
        <v>0</v>
      </c>
      <c r="E65" s="317">
        <f>+E8+E15+E22+E29+E37+E49+E55+E60</f>
        <v>0</v>
      </c>
      <c r="F65" s="317">
        <f>+F8+F15+F22+F29+F37+F49+F55+F60</f>
        <v>0</v>
      </c>
      <c r="G65" s="246">
        <f>+G8+G15+G22+G29+G37+G49+G55+G60</f>
        <v>329</v>
      </c>
    </row>
    <row r="66" spans="1:7" s="77" customFormat="1" ht="12" customHeight="1" thickBot="1" x14ac:dyDescent="0.2">
      <c r="A66" s="343" t="s">
        <v>390</v>
      </c>
      <c r="B66" s="238" t="s">
        <v>305</v>
      </c>
      <c r="C66" s="311">
        <f>SUM(C67:C69)</f>
        <v>0</v>
      </c>
      <c r="D66" s="592">
        <f>SUM(D67:D69)</f>
        <v>0</v>
      </c>
      <c r="E66" s="311">
        <f>SUM(E67:E69)</f>
        <v>0</v>
      </c>
      <c r="F66" s="311">
        <f>SUM(F67:F69)</f>
        <v>0</v>
      </c>
      <c r="G66" s="243">
        <f>SUM(G67:G69)</f>
        <v>0</v>
      </c>
    </row>
    <row r="67" spans="1:7" s="77" customFormat="1" ht="12" customHeight="1" x14ac:dyDescent="0.2">
      <c r="A67" s="340" t="s">
        <v>332</v>
      </c>
      <c r="B67" s="324" t="s">
        <v>306</v>
      </c>
      <c r="C67" s="315"/>
      <c r="D67" s="658"/>
      <c r="E67" s="315"/>
      <c r="F67" s="573">
        <f>D67+E67</f>
        <v>0</v>
      </c>
      <c r="G67" s="659">
        <f>C67+F67</f>
        <v>0</v>
      </c>
    </row>
    <row r="68" spans="1:7" s="77" customFormat="1" ht="12" customHeight="1" x14ac:dyDescent="0.2">
      <c r="A68" s="341" t="s">
        <v>341</v>
      </c>
      <c r="B68" s="325" t="s">
        <v>307</v>
      </c>
      <c r="C68" s="315"/>
      <c r="D68" s="658"/>
      <c r="E68" s="315"/>
      <c r="F68" s="573">
        <f>D68+E68</f>
        <v>0</v>
      </c>
      <c r="G68" s="659">
        <f>C68+F68</f>
        <v>0</v>
      </c>
    </row>
    <row r="69" spans="1:7" s="77" customFormat="1" ht="12" customHeight="1" thickBot="1" x14ac:dyDescent="0.25">
      <c r="A69" s="350" t="s">
        <v>342</v>
      </c>
      <c r="B69" s="665" t="s">
        <v>869</v>
      </c>
      <c r="C69" s="570"/>
      <c r="D69" s="666"/>
      <c r="E69" s="570"/>
      <c r="F69" s="571">
        <f>D69+E69</f>
        <v>0</v>
      </c>
      <c r="G69" s="667">
        <f>C69+F69</f>
        <v>0</v>
      </c>
    </row>
    <row r="70" spans="1:7" s="77" customFormat="1" ht="12" customHeight="1" thickBot="1" x14ac:dyDescent="0.2">
      <c r="A70" s="343" t="s">
        <v>308</v>
      </c>
      <c r="B70" s="238" t="s">
        <v>309</v>
      </c>
      <c r="C70" s="311">
        <f>SUM(C71:C74)</f>
        <v>0</v>
      </c>
      <c r="D70" s="311">
        <f>SUM(D71:D74)</f>
        <v>0</v>
      </c>
      <c r="E70" s="311">
        <f>SUM(E71:E74)</f>
        <v>0</v>
      </c>
      <c r="F70" s="311">
        <f>SUM(F71:F74)</f>
        <v>0</v>
      </c>
      <c r="G70" s="243">
        <f>SUM(G71:G74)</f>
        <v>0</v>
      </c>
    </row>
    <row r="71" spans="1:7" s="77" customFormat="1" ht="12" customHeight="1" x14ac:dyDescent="0.2">
      <c r="A71" s="340" t="s">
        <v>146</v>
      </c>
      <c r="B71" s="324" t="s">
        <v>310</v>
      </c>
      <c r="C71" s="315"/>
      <c r="D71" s="315"/>
      <c r="E71" s="315"/>
      <c r="F71" s="573">
        <f>D71+E71</f>
        <v>0</v>
      </c>
      <c r="G71" s="659">
        <f>C71+F71</f>
        <v>0</v>
      </c>
    </row>
    <row r="72" spans="1:7" s="77" customFormat="1" ht="12" customHeight="1" x14ac:dyDescent="0.2">
      <c r="A72" s="341" t="s">
        <v>147</v>
      </c>
      <c r="B72" s="324" t="s">
        <v>530</v>
      </c>
      <c r="C72" s="315"/>
      <c r="D72" s="315"/>
      <c r="E72" s="315"/>
      <c r="F72" s="573">
        <f>D72+E72</f>
        <v>0</v>
      </c>
      <c r="G72" s="659">
        <f>C72+F72</f>
        <v>0</v>
      </c>
    </row>
    <row r="73" spans="1:7" s="77" customFormat="1" ht="12" customHeight="1" x14ac:dyDescent="0.2">
      <c r="A73" s="341" t="s">
        <v>333</v>
      </c>
      <c r="B73" s="324" t="s">
        <v>311</v>
      </c>
      <c r="C73" s="315"/>
      <c r="D73" s="315"/>
      <c r="E73" s="315"/>
      <c r="F73" s="573">
        <f>D73+E73</f>
        <v>0</v>
      </c>
      <c r="G73" s="659">
        <f>C73+F73</f>
        <v>0</v>
      </c>
    </row>
    <row r="74" spans="1:7" s="77" customFormat="1" ht="12" customHeight="1" thickBot="1" x14ac:dyDescent="0.25">
      <c r="A74" s="342" t="s">
        <v>334</v>
      </c>
      <c r="B74" s="417" t="s">
        <v>531</v>
      </c>
      <c r="C74" s="315"/>
      <c r="D74" s="315"/>
      <c r="E74" s="315"/>
      <c r="F74" s="573">
        <f>D74+E74</f>
        <v>0</v>
      </c>
      <c r="G74" s="659">
        <f>C74+F74</f>
        <v>0</v>
      </c>
    </row>
    <row r="75" spans="1:7" s="77" customFormat="1" ht="12" customHeight="1" thickBot="1" x14ac:dyDescent="0.2">
      <c r="A75" s="343" t="s">
        <v>312</v>
      </c>
      <c r="B75" s="238" t="s">
        <v>313</v>
      </c>
      <c r="C75" s="311">
        <f>SUM(C76:C77)</f>
        <v>488</v>
      </c>
      <c r="D75" s="311">
        <f>SUM(D76:D77)</f>
        <v>0</v>
      </c>
      <c r="E75" s="311">
        <f>SUM(E76:E77)</f>
        <v>0</v>
      </c>
      <c r="F75" s="311">
        <f>SUM(F76:F77)</f>
        <v>0</v>
      </c>
      <c r="G75" s="243">
        <f>SUM(G76:G77)</f>
        <v>488</v>
      </c>
    </row>
    <row r="76" spans="1:7" s="77" customFormat="1" ht="12" customHeight="1" x14ac:dyDescent="0.2">
      <c r="A76" s="340" t="s">
        <v>335</v>
      </c>
      <c r="B76" s="324" t="s">
        <v>314</v>
      </c>
      <c r="C76" s="315">
        <v>488</v>
      </c>
      <c r="D76" s="315"/>
      <c r="E76" s="315"/>
      <c r="F76" s="573">
        <f>D76+E76</f>
        <v>0</v>
      </c>
      <c r="G76" s="659">
        <f>C76+F76</f>
        <v>488</v>
      </c>
    </row>
    <row r="77" spans="1:7" s="77" customFormat="1" ht="12" customHeight="1" thickBot="1" x14ac:dyDescent="0.25">
      <c r="A77" s="342" t="s">
        <v>336</v>
      </c>
      <c r="B77" s="326" t="s">
        <v>315</v>
      </c>
      <c r="C77" s="315"/>
      <c r="D77" s="315"/>
      <c r="E77" s="315"/>
      <c r="F77" s="573">
        <f>D77+E77</f>
        <v>0</v>
      </c>
      <c r="G77" s="659">
        <f>C77+F77</f>
        <v>0</v>
      </c>
    </row>
    <row r="78" spans="1:7" s="76" customFormat="1" ht="12" customHeight="1" thickBot="1" x14ac:dyDescent="0.2">
      <c r="A78" s="343" t="s">
        <v>316</v>
      </c>
      <c r="B78" s="238" t="s">
        <v>317</v>
      </c>
      <c r="C78" s="311">
        <f>SUM(C79:C81)</f>
        <v>16828</v>
      </c>
      <c r="D78" s="311">
        <f>SUM(D79:D81)</f>
        <v>233</v>
      </c>
      <c r="E78" s="311">
        <f>SUM(E79:E81)</f>
        <v>-738</v>
      </c>
      <c r="F78" s="311">
        <f>SUM(F79:F81)</f>
        <v>-505</v>
      </c>
      <c r="G78" s="243">
        <f>SUM(G79:G81)</f>
        <v>16323</v>
      </c>
    </row>
    <row r="79" spans="1:7" s="77" customFormat="1" ht="12" customHeight="1" x14ac:dyDescent="0.2">
      <c r="A79" s="340" t="s">
        <v>337</v>
      </c>
      <c r="B79" s="324" t="s">
        <v>318</v>
      </c>
      <c r="C79" s="315"/>
      <c r="D79" s="315"/>
      <c r="E79" s="315"/>
      <c r="F79" s="573">
        <f>D79+E79</f>
        <v>0</v>
      </c>
      <c r="G79" s="659">
        <f>C79+F79</f>
        <v>0</v>
      </c>
    </row>
    <row r="80" spans="1:7" s="77" customFormat="1" ht="12" customHeight="1" x14ac:dyDescent="0.2">
      <c r="A80" s="341" t="s">
        <v>338</v>
      </c>
      <c r="B80" s="325" t="s">
        <v>319</v>
      </c>
      <c r="C80" s="315"/>
      <c r="D80" s="315"/>
      <c r="E80" s="315"/>
      <c r="F80" s="573">
        <f>D80+E80</f>
        <v>0</v>
      </c>
      <c r="G80" s="659">
        <f>C80+F80</f>
        <v>0</v>
      </c>
    </row>
    <row r="81" spans="1:7" s="77" customFormat="1" ht="12" customHeight="1" thickBot="1" x14ac:dyDescent="0.25">
      <c r="A81" s="342" t="s">
        <v>339</v>
      </c>
      <c r="B81" s="240" t="s">
        <v>396</v>
      </c>
      <c r="C81" s="315">
        <v>16828</v>
      </c>
      <c r="D81" s="315">
        <v>233</v>
      </c>
      <c r="E81" s="315">
        <v>-738</v>
      </c>
      <c r="F81" s="573">
        <f>D81+E81</f>
        <v>-505</v>
      </c>
      <c r="G81" s="659">
        <f>C81+F81</f>
        <v>16323</v>
      </c>
    </row>
    <row r="82" spans="1:7" s="77" customFormat="1" ht="12" customHeight="1" thickBot="1" x14ac:dyDescent="0.2">
      <c r="A82" s="343" t="s">
        <v>320</v>
      </c>
      <c r="B82" s="238" t="s">
        <v>340</v>
      </c>
      <c r="C82" s="311">
        <f>SUM(C83:C86)</f>
        <v>0</v>
      </c>
      <c r="D82" s="311">
        <f>SUM(D83:D86)</f>
        <v>0</v>
      </c>
      <c r="E82" s="311">
        <f>SUM(E83:E86)</f>
        <v>0</v>
      </c>
      <c r="F82" s="311">
        <f>SUM(F83:F86)</f>
        <v>0</v>
      </c>
      <c r="G82" s="243">
        <f>SUM(G83:G86)</f>
        <v>0</v>
      </c>
    </row>
    <row r="83" spans="1:7" s="77" customFormat="1" ht="12" customHeight="1" x14ac:dyDescent="0.2">
      <c r="A83" s="344" t="s">
        <v>321</v>
      </c>
      <c r="B83" s="324" t="s">
        <v>322</v>
      </c>
      <c r="C83" s="315"/>
      <c r="D83" s="315"/>
      <c r="E83" s="315"/>
      <c r="F83" s="573">
        <f t="shared" ref="F83:F88" si="10">D83+E83</f>
        <v>0</v>
      </c>
      <c r="G83" s="659">
        <f t="shared" ref="G83:G88" si="11">C83+F83</f>
        <v>0</v>
      </c>
    </row>
    <row r="84" spans="1:7" s="77" customFormat="1" ht="12" customHeight="1" x14ac:dyDescent="0.2">
      <c r="A84" s="345" t="s">
        <v>323</v>
      </c>
      <c r="B84" s="325" t="s">
        <v>324</v>
      </c>
      <c r="C84" s="315"/>
      <c r="D84" s="315"/>
      <c r="E84" s="315"/>
      <c r="F84" s="573">
        <f t="shared" si="10"/>
        <v>0</v>
      </c>
      <c r="G84" s="659">
        <f t="shared" si="11"/>
        <v>0</v>
      </c>
    </row>
    <row r="85" spans="1:7" s="77" customFormat="1" ht="12" customHeight="1" x14ac:dyDescent="0.2">
      <c r="A85" s="345" t="s">
        <v>325</v>
      </c>
      <c r="B85" s="325" t="s">
        <v>326</v>
      </c>
      <c r="C85" s="315"/>
      <c r="D85" s="315"/>
      <c r="E85" s="315"/>
      <c r="F85" s="573">
        <f t="shared" si="10"/>
        <v>0</v>
      </c>
      <c r="G85" s="659">
        <f t="shared" si="11"/>
        <v>0</v>
      </c>
    </row>
    <row r="86" spans="1:7" s="76" customFormat="1" ht="12" customHeight="1" thickBot="1" x14ac:dyDescent="0.25">
      <c r="A86" s="346" t="s">
        <v>327</v>
      </c>
      <c r="B86" s="326" t="s">
        <v>328</v>
      </c>
      <c r="C86" s="315"/>
      <c r="D86" s="315"/>
      <c r="E86" s="315"/>
      <c r="F86" s="573">
        <f t="shared" si="10"/>
        <v>0</v>
      </c>
      <c r="G86" s="659">
        <f t="shared" si="11"/>
        <v>0</v>
      </c>
    </row>
    <row r="87" spans="1:7" s="76" customFormat="1" ht="12" customHeight="1" thickBot="1" x14ac:dyDescent="0.2">
      <c r="A87" s="343" t="s">
        <v>329</v>
      </c>
      <c r="B87" s="238" t="s">
        <v>450</v>
      </c>
      <c r="C87" s="359"/>
      <c r="D87" s="359"/>
      <c r="E87" s="359"/>
      <c r="F87" s="311">
        <f t="shared" si="10"/>
        <v>0</v>
      </c>
      <c r="G87" s="243">
        <f t="shared" si="11"/>
        <v>0</v>
      </c>
    </row>
    <row r="88" spans="1:7" s="76" customFormat="1" ht="12" customHeight="1" thickBot="1" x14ac:dyDescent="0.2">
      <c r="A88" s="343" t="s">
        <v>482</v>
      </c>
      <c r="B88" s="238" t="s">
        <v>330</v>
      </c>
      <c r="C88" s="359"/>
      <c r="D88" s="359"/>
      <c r="E88" s="359"/>
      <c r="F88" s="311">
        <f t="shared" si="10"/>
        <v>0</v>
      </c>
      <c r="G88" s="243">
        <f t="shared" si="11"/>
        <v>0</v>
      </c>
    </row>
    <row r="89" spans="1:7" s="76" customFormat="1" ht="12" customHeight="1" thickBot="1" x14ac:dyDescent="0.2">
      <c r="A89" s="343" t="s">
        <v>483</v>
      </c>
      <c r="B89" s="330" t="s">
        <v>453</v>
      </c>
      <c r="C89" s="317">
        <f>+C66+C70+C75+C78+C82+C88+C87</f>
        <v>17316</v>
      </c>
      <c r="D89" s="317">
        <f>+D66+D70+D75+D78+D82+D88+D87</f>
        <v>233</v>
      </c>
      <c r="E89" s="317">
        <f>+E66+E70+E75+E78+E82+E88+E87</f>
        <v>-738</v>
      </c>
      <c r="F89" s="317">
        <f>+F66+F70+F75+F78+F82+F88+F87</f>
        <v>-505</v>
      </c>
      <c r="G89" s="246">
        <f>+G66+G70+G75+G78+G82+G88+G87</f>
        <v>16811</v>
      </c>
    </row>
    <row r="90" spans="1:7" s="76" customFormat="1" ht="12" customHeight="1" thickBot="1" x14ac:dyDescent="0.2">
      <c r="A90" s="347" t="s">
        <v>484</v>
      </c>
      <c r="B90" s="331" t="s">
        <v>485</v>
      </c>
      <c r="C90" s="317">
        <f>+C65+C89</f>
        <v>17645</v>
      </c>
      <c r="D90" s="317">
        <f>+D65+D89</f>
        <v>233</v>
      </c>
      <c r="E90" s="317">
        <f>+E65+E89</f>
        <v>-738</v>
      </c>
      <c r="F90" s="317">
        <f>+F65+F89</f>
        <v>-505</v>
      </c>
      <c r="G90" s="246">
        <f>+G65+G89</f>
        <v>17140</v>
      </c>
    </row>
    <row r="91" spans="1:7" s="77" customFormat="1" ht="15" customHeight="1" thickBot="1" x14ac:dyDescent="0.25">
      <c r="A91" s="196"/>
      <c r="B91" s="197"/>
      <c r="C91" s="292"/>
    </row>
    <row r="92" spans="1:7" s="49" customFormat="1" ht="16.5" customHeight="1" thickBot="1" x14ac:dyDescent="0.25">
      <c r="A92" s="914" t="s">
        <v>55</v>
      </c>
      <c r="B92" s="915"/>
      <c r="C92" s="915"/>
      <c r="D92" s="915"/>
      <c r="E92" s="915"/>
      <c r="F92" s="915"/>
      <c r="G92" s="916"/>
    </row>
    <row r="93" spans="1:7" s="78" customFormat="1" ht="12" customHeight="1" thickBot="1" x14ac:dyDescent="0.25">
      <c r="A93" s="320" t="s">
        <v>17</v>
      </c>
      <c r="B93" s="24" t="s">
        <v>489</v>
      </c>
      <c r="C93" s="310">
        <f>+C94+C95+C96+C97+C98+C111</f>
        <v>16705</v>
      </c>
      <c r="D93" s="668">
        <f>+D94+D95+D96+D97+D98+D111</f>
        <v>233</v>
      </c>
      <c r="E93" s="310">
        <f>+E94+E95+E96+E97+E98+E111</f>
        <v>-738</v>
      </c>
      <c r="F93" s="310">
        <f>+F94+F95+F96+F97+F98+F111</f>
        <v>-505</v>
      </c>
      <c r="G93" s="242">
        <f>+G94+G95+G96+G97+G98+G111</f>
        <v>16200</v>
      </c>
    </row>
    <row r="94" spans="1:7" ht="12" customHeight="1" x14ac:dyDescent="0.2">
      <c r="A94" s="348" t="s">
        <v>95</v>
      </c>
      <c r="B94" s="8" t="s">
        <v>48</v>
      </c>
      <c r="C94" s="385">
        <v>6730</v>
      </c>
      <c r="D94" s="669">
        <v>195</v>
      </c>
      <c r="E94" s="385">
        <v>-714</v>
      </c>
      <c r="F94" s="581">
        <f t="shared" ref="F94:F113" si="12">D94+E94</f>
        <v>-519</v>
      </c>
      <c r="G94" s="670">
        <f t="shared" ref="G94:G113" si="13">C94+F94</f>
        <v>6211</v>
      </c>
    </row>
    <row r="95" spans="1:7" ht="12" customHeight="1" x14ac:dyDescent="0.2">
      <c r="A95" s="341" t="s">
        <v>96</v>
      </c>
      <c r="B95" s="6" t="s">
        <v>180</v>
      </c>
      <c r="C95" s="312">
        <v>1324</v>
      </c>
      <c r="D95" s="671">
        <v>38</v>
      </c>
      <c r="E95" s="312">
        <v>30</v>
      </c>
      <c r="F95" s="583">
        <f t="shared" si="12"/>
        <v>68</v>
      </c>
      <c r="G95" s="656">
        <f t="shared" si="13"/>
        <v>1392</v>
      </c>
    </row>
    <row r="96" spans="1:7" ht="12" customHeight="1" x14ac:dyDescent="0.2">
      <c r="A96" s="341" t="s">
        <v>97</v>
      </c>
      <c r="B96" s="6" t="s">
        <v>137</v>
      </c>
      <c r="C96" s="314">
        <v>8651</v>
      </c>
      <c r="D96" s="671"/>
      <c r="E96" s="314">
        <v>-54</v>
      </c>
      <c r="F96" s="585">
        <f t="shared" si="12"/>
        <v>-54</v>
      </c>
      <c r="G96" s="657">
        <f t="shared" si="13"/>
        <v>8597</v>
      </c>
    </row>
    <row r="97" spans="1:7" ht="12" customHeight="1" x14ac:dyDescent="0.2">
      <c r="A97" s="341" t="s">
        <v>98</v>
      </c>
      <c r="B97" s="9" t="s">
        <v>181</v>
      </c>
      <c r="C97" s="314"/>
      <c r="D97" s="672"/>
      <c r="E97" s="314"/>
      <c r="F97" s="585">
        <f t="shared" si="12"/>
        <v>0</v>
      </c>
      <c r="G97" s="657">
        <f t="shared" si="13"/>
        <v>0</v>
      </c>
    </row>
    <row r="98" spans="1:7" ht="12" customHeight="1" x14ac:dyDescent="0.2">
      <c r="A98" s="341" t="s">
        <v>109</v>
      </c>
      <c r="B98" s="17" t="s">
        <v>182</v>
      </c>
      <c r="C98" s="314"/>
      <c r="D98" s="672"/>
      <c r="E98" s="314"/>
      <c r="F98" s="585">
        <f t="shared" si="12"/>
        <v>0</v>
      </c>
      <c r="G98" s="657">
        <f t="shared" si="13"/>
        <v>0</v>
      </c>
    </row>
    <row r="99" spans="1:7" ht="12" customHeight="1" x14ac:dyDescent="0.2">
      <c r="A99" s="341" t="s">
        <v>99</v>
      </c>
      <c r="B99" s="6" t="s">
        <v>486</v>
      </c>
      <c r="C99" s="314"/>
      <c r="D99" s="672"/>
      <c r="E99" s="314"/>
      <c r="F99" s="585">
        <f t="shared" si="12"/>
        <v>0</v>
      </c>
      <c r="G99" s="657">
        <f t="shared" si="13"/>
        <v>0</v>
      </c>
    </row>
    <row r="100" spans="1:7" ht="12" customHeight="1" x14ac:dyDescent="0.2">
      <c r="A100" s="341" t="s">
        <v>100</v>
      </c>
      <c r="B100" s="117" t="s">
        <v>416</v>
      </c>
      <c r="C100" s="314"/>
      <c r="D100" s="672"/>
      <c r="E100" s="314"/>
      <c r="F100" s="585">
        <f t="shared" si="12"/>
        <v>0</v>
      </c>
      <c r="G100" s="657">
        <f t="shared" si="13"/>
        <v>0</v>
      </c>
    </row>
    <row r="101" spans="1:7" ht="12" customHeight="1" x14ac:dyDescent="0.2">
      <c r="A101" s="341" t="s">
        <v>110</v>
      </c>
      <c r="B101" s="117" t="s">
        <v>415</v>
      </c>
      <c r="C101" s="314"/>
      <c r="D101" s="672"/>
      <c r="E101" s="314"/>
      <c r="F101" s="585">
        <f t="shared" si="12"/>
        <v>0</v>
      </c>
      <c r="G101" s="657">
        <f t="shared" si="13"/>
        <v>0</v>
      </c>
    </row>
    <row r="102" spans="1:7" ht="12" customHeight="1" x14ac:dyDescent="0.2">
      <c r="A102" s="341" t="s">
        <v>111</v>
      </c>
      <c r="B102" s="117" t="s">
        <v>346</v>
      </c>
      <c r="C102" s="314"/>
      <c r="D102" s="672"/>
      <c r="E102" s="314"/>
      <c r="F102" s="585">
        <f t="shared" si="12"/>
        <v>0</v>
      </c>
      <c r="G102" s="657">
        <f t="shared" si="13"/>
        <v>0</v>
      </c>
    </row>
    <row r="103" spans="1:7" x14ac:dyDescent="0.2">
      <c r="A103" s="341" t="s">
        <v>112</v>
      </c>
      <c r="B103" s="118" t="s">
        <v>347</v>
      </c>
      <c r="C103" s="314"/>
      <c r="D103" s="672"/>
      <c r="E103" s="314"/>
      <c r="F103" s="585">
        <f t="shared" si="12"/>
        <v>0</v>
      </c>
      <c r="G103" s="657">
        <f t="shared" si="13"/>
        <v>0</v>
      </c>
    </row>
    <row r="104" spans="1:7" ht="22.5" x14ac:dyDescent="0.2">
      <c r="A104" s="341" t="s">
        <v>113</v>
      </c>
      <c r="B104" s="118" t="s">
        <v>348</v>
      </c>
      <c r="C104" s="314"/>
      <c r="D104" s="672"/>
      <c r="E104" s="314"/>
      <c r="F104" s="585">
        <f t="shared" si="12"/>
        <v>0</v>
      </c>
      <c r="G104" s="657">
        <f t="shared" si="13"/>
        <v>0</v>
      </c>
    </row>
    <row r="105" spans="1:7" ht="12" customHeight="1" x14ac:dyDescent="0.2">
      <c r="A105" s="341" t="s">
        <v>115</v>
      </c>
      <c r="B105" s="117" t="s">
        <v>349</v>
      </c>
      <c r="C105" s="314"/>
      <c r="D105" s="672"/>
      <c r="E105" s="314"/>
      <c r="F105" s="585">
        <f t="shared" si="12"/>
        <v>0</v>
      </c>
      <c r="G105" s="657">
        <f t="shared" si="13"/>
        <v>0</v>
      </c>
    </row>
    <row r="106" spans="1:7" ht="12" customHeight="1" x14ac:dyDescent="0.2">
      <c r="A106" s="341" t="s">
        <v>183</v>
      </c>
      <c r="B106" s="117" t="s">
        <v>350</v>
      </c>
      <c r="C106" s="314"/>
      <c r="D106" s="672"/>
      <c r="E106" s="314"/>
      <c r="F106" s="585">
        <f t="shared" si="12"/>
        <v>0</v>
      </c>
      <c r="G106" s="657">
        <f t="shared" si="13"/>
        <v>0</v>
      </c>
    </row>
    <row r="107" spans="1:7" ht="12" customHeight="1" x14ac:dyDescent="0.2">
      <c r="A107" s="341" t="s">
        <v>344</v>
      </c>
      <c r="B107" s="118" t="s">
        <v>351</v>
      </c>
      <c r="C107" s="312"/>
      <c r="D107" s="672"/>
      <c r="E107" s="314"/>
      <c r="F107" s="585">
        <f t="shared" si="12"/>
        <v>0</v>
      </c>
      <c r="G107" s="657">
        <f t="shared" si="13"/>
        <v>0</v>
      </c>
    </row>
    <row r="108" spans="1:7" ht="12" customHeight="1" x14ac:dyDescent="0.2">
      <c r="A108" s="349" t="s">
        <v>345</v>
      </c>
      <c r="B108" s="119" t="s">
        <v>352</v>
      </c>
      <c r="C108" s="314"/>
      <c r="D108" s="672"/>
      <c r="E108" s="314"/>
      <c r="F108" s="585">
        <f t="shared" si="12"/>
        <v>0</v>
      </c>
      <c r="G108" s="657">
        <f t="shared" si="13"/>
        <v>0</v>
      </c>
    </row>
    <row r="109" spans="1:7" ht="12" customHeight="1" x14ac:dyDescent="0.2">
      <c r="A109" s="341" t="s">
        <v>413</v>
      </c>
      <c r="B109" s="119" t="s">
        <v>353</v>
      </c>
      <c r="C109" s="314"/>
      <c r="D109" s="672"/>
      <c r="E109" s="314"/>
      <c r="F109" s="585">
        <f t="shared" si="12"/>
        <v>0</v>
      </c>
      <c r="G109" s="657">
        <f t="shared" si="13"/>
        <v>0</v>
      </c>
    </row>
    <row r="110" spans="1:7" ht="12" customHeight="1" x14ac:dyDescent="0.2">
      <c r="A110" s="341" t="s">
        <v>414</v>
      </c>
      <c r="B110" s="118" t="s">
        <v>354</v>
      </c>
      <c r="C110" s="312"/>
      <c r="D110" s="673"/>
      <c r="E110" s="312"/>
      <c r="F110" s="583">
        <f t="shared" si="12"/>
        <v>0</v>
      </c>
      <c r="G110" s="656">
        <f t="shared" si="13"/>
        <v>0</v>
      </c>
    </row>
    <row r="111" spans="1:7" ht="12" customHeight="1" x14ac:dyDescent="0.2">
      <c r="A111" s="341" t="s">
        <v>418</v>
      </c>
      <c r="B111" s="9" t="s">
        <v>49</v>
      </c>
      <c r="C111" s="312"/>
      <c r="D111" s="673"/>
      <c r="E111" s="312"/>
      <c r="F111" s="583">
        <f t="shared" si="12"/>
        <v>0</v>
      </c>
      <c r="G111" s="656">
        <f t="shared" si="13"/>
        <v>0</v>
      </c>
    </row>
    <row r="112" spans="1:7" ht="12" customHeight="1" x14ac:dyDescent="0.2">
      <c r="A112" s="342" t="s">
        <v>419</v>
      </c>
      <c r="B112" s="6" t="s">
        <v>487</v>
      </c>
      <c r="C112" s="314"/>
      <c r="D112" s="672"/>
      <c r="E112" s="314"/>
      <c r="F112" s="585">
        <f t="shared" si="12"/>
        <v>0</v>
      </c>
      <c r="G112" s="657">
        <f t="shared" si="13"/>
        <v>0</v>
      </c>
    </row>
    <row r="113" spans="1:7" ht="12" customHeight="1" thickBot="1" x14ac:dyDescent="0.25">
      <c r="A113" s="350" t="s">
        <v>420</v>
      </c>
      <c r="B113" s="120" t="s">
        <v>488</v>
      </c>
      <c r="C113" s="386"/>
      <c r="D113" s="674"/>
      <c r="E113" s="386"/>
      <c r="F113" s="587">
        <f t="shared" si="12"/>
        <v>0</v>
      </c>
      <c r="G113" s="675">
        <f t="shared" si="13"/>
        <v>0</v>
      </c>
    </row>
    <row r="114" spans="1:7" ht="12" customHeight="1" thickBot="1" x14ac:dyDescent="0.25">
      <c r="A114" s="26" t="s">
        <v>18</v>
      </c>
      <c r="B114" s="23" t="s">
        <v>355</v>
      </c>
      <c r="C114" s="311">
        <f>+C115+C117+C119</f>
        <v>940</v>
      </c>
      <c r="D114" s="676">
        <f>+D115+D117+D119</f>
        <v>0</v>
      </c>
      <c r="E114" s="311">
        <f>+E115+E117+E119</f>
        <v>0</v>
      </c>
      <c r="F114" s="311">
        <f>+F115+F117+F119</f>
        <v>0</v>
      </c>
      <c r="G114" s="243">
        <f>+G115+G117+G119</f>
        <v>940</v>
      </c>
    </row>
    <row r="115" spans="1:7" ht="12" customHeight="1" x14ac:dyDescent="0.2">
      <c r="A115" s="340" t="s">
        <v>101</v>
      </c>
      <c r="B115" s="6" t="s">
        <v>225</v>
      </c>
      <c r="C115" s="313">
        <v>940</v>
      </c>
      <c r="D115" s="677"/>
      <c r="E115" s="313"/>
      <c r="F115" s="564">
        <f t="shared" ref="F115:F127" si="14">D115+E115</f>
        <v>0</v>
      </c>
      <c r="G115" s="322">
        <f t="shared" ref="G115:G127" si="15">C115+F115</f>
        <v>940</v>
      </c>
    </row>
    <row r="116" spans="1:7" ht="12" customHeight="1" x14ac:dyDescent="0.2">
      <c r="A116" s="340" t="s">
        <v>102</v>
      </c>
      <c r="B116" s="10" t="s">
        <v>359</v>
      </c>
      <c r="C116" s="313"/>
      <c r="D116" s="677"/>
      <c r="E116" s="313"/>
      <c r="F116" s="564">
        <f t="shared" si="14"/>
        <v>0</v>
      </c>
      <c r="G116" s="322">
        <f t="shared" si="15"/>
        <v>0</v>
      </c>
    </row>
    <row r="117" spans="1:7" ht="12" customHeight="1" x14ac:dyDescent="0.2">
      <c r="A117" s="340" t="s">
        <v>103</v>
      </c>
      <c r="B117" s="10" t="s">
        <v>184</v>
      </c>
      <c r="C117" s="312"/>
      <c r="D117" s="673"/>
      <c r="E117" s="312"/>
      <c r="F117" s="583">
        <f t="shared" si="14"/>
        <v>0</v>
      </c>
      <c r="G117" s="656">
        <f t="shared" si="15"/>
        <v>0</v>
      </c>
    </row>
    <row r="118" spans="1:7" ht="12" customHeight="1" x14ac:dyDescent="0.2">
      <c r="A118" s="340" t="s">
        <v>104</v>
      </c>
      <c r="B118" s="10" t="s">
        <v>360</v>
      </c>
      <c r="C118" s="312"/>
      <c r="D118" s="673"/>
      <c r="E118" s="312"/>
      <c r="F118" s="583">
        <f t="shared" si="14"/>
        <v>0</v>
      </c>
      <c r="G118" s="656">
        <f t="shared" si="15"/>
        <v>0</v>
      </c>
    </row>
    <row r="119" spans="1:7" ht="12" customHeight="1" x14ac:dyDescent="0.2">
      <c r="A119" s="340" t="s">
        <v>105</v>
      </c>
      <c r="B119" s="240" t="s">
        <v>227</v>
      </c>
      <c r="C119" s="312"/>
      <c r="D119" s="673"/>
      <c r="E119" s="312"/>
      <c r="F119" s="583">
        <f t="shared" si="14"/>
        <v>0</v>
      </c>
      <c r="G119" s="656">
        <f t="shared" si="15"/>
        <v>0</v>
      </c>
    </row>
    <row r="120" spans="1:7" ht="12" customHeight="1" x14ac:dyDescent="0.2">
      <c r="A120" s="340" t="s">
        <v>114</v>
      </c>
      <c r="B120" s="239" t="s">
        <v>406</v>
      </c>
      <c r="C120" s="312"/>
      <c r="D120" s="673"/>
      <c r="E120" s="312"/>
      <c r="F120" s="583">
        <f t="shared" si="14"/>
        <v>0</v>
      </c>
      <c r="G120" s="656">
        <f t="shared" si="15"/>
        <v>0</v>
      </c>
    </row>
    <row r="121" spans="1:7" ht="12" customHeight="1" x14ac:dyDescent="0.2">
      <c r="A121" s="340" t="s">
        <v>116</v>
      </c>
      <c r="B121" s="323" t="s">
        <v>365</v>
      </c>
      <c r="C121" s="312"/>
      <c r="D121" s="673"/>
      <c r="E121" s="312"/>
      <c r="F121" s="583">
        <f t="shared" si="14"/>
        <v>0</v>
      </c>
      <c r="G121" s="656">
        <f t="shared" si="15"/>
        <v>0</v>
      </c>
    </row>
    <row r="122" spans="1:7" ht="12" customHeight="1" x14ac:dyDescent="0.2">
      <c r="A122" s="340" t="s">
        <v>185</v>
      </c>
      <c r="B122" s="118" t="s">
        <v>348</v>
      </c>
      <c r="C122" s="312"/>
      <c r="D122" s="673"/>
      <c r="E122" s="312"/>
      <c r="F122" s="583">
        <f t="shared" si="14"/>
        <v>0</v>
      </c>
      <c r="G122" s="656">
        <f t="shared" si="15"/>
        <v>0</v>
      </c>
    </row>
    <row r="123" spans="1:7" ht="12" customHeight="1" x14ac:dyDescent="0.2">
      <c r="A123" s="340" t="s">
        <v>186</v>
      </c>
      <c r="B123" s="118" t="s">
        <v>364</v>
      </c>
      <c r="C123" s="312"/>
      <c r="D123" s="673"/>
      <c r="E123" s="312"/>
      <c r="F123" s="583">
        <f t="shared" si="14"/>
        <v>0</v>
      </c>
      <c r="G123" s="656">
        <f t="shared" si="15"/>
        <v>0</v>
      </c>
    </row>
    <row r="124" spans="1:7" ht="12" customHeight="1" x14ac:dyDescent="0.2">
      <c r="A124" s="340" t="s">
        <v>187</v>
      </c>
      <c r="B124" s="118" t="s">
        <v>363</v>
      </c>
      <c r="C124" s="312"/>
      <c r="D124" s="673"/>
      <c r="E124" s="312"/>
      <c r="F124" s="583">
        <f t="shared" si="14"/>
        <v>0</v>
      </c>
      <c r="G124" s="656">
        <f t="shared" si="15"/>
        <v>0</v>
      </c>
    </row>
    <row r="125" spans="1:7" ht="12" customHeight="1" x14ac:dyDescent="0.2">
      <c r="A125" s="340" t="s">
        <v>356</v>
      </c>
      <c r="B125" s="118" t="s">
        <v>351</v>
      </c>
      <c r="C125" s="312"/>
      <c r="D125" s="673"/>
      <c r="E125" s="312"/>
      <c r="F125" s="583">
        <f t="shared" si="14"/>
        <v>0</v>
      </c>
      <c r="G125" s="656">
        <f t="shared" si="15"/>
        <v>0</v>
      </c>
    </row>
    <row r="126" spans="1:7" ht="12" customHeight="1" x14ac:dyDescent="0.2">
      <c r="A126" s="340" t="s">
        <v>357</v>
      </c>
      <c r="B126" s="118" t="s">
        <v>362</v>
      </c>
      <c r="C126" s="312"/>
      <c r="D126" s="673"/>
      <c r="E126" s="312"/>
      <c r="F126" s="583">
        <f t="shared" si="14"/>
        <v>0</v>
      </c>
      <c r="G126" s="656">
        <f t="shared" si="15"/>
        <v>0</v>
      </c>
    </row>
    <row r="127" spans="1:7" ht="12" customHeight="1" thickBot="1" x14ac:dyDescent="0.25">
      <c r="A127" s="349" t="s">
        <v>358</v>
      </c>
      <c r="B127" s="118" t="s">
        <v>361</v>
      </c>
      <c r="C127" s="314"/>
      <c r="D127" s="672"/>
      <c r="E127" s="314"/>
      <c r="F127" s="585">
        <f t="shared" si="14"/>
        <v>0</v>
      </c>
      <c r="G127" s="657">
        <f t="shared" si="15"/>
        <v>0</v>
      </c>
    </row>
    <row r="128" spans="1:7" ht="12" customHeight="1" thickBot="1" x14ac:dyDescent="0.25">
      <c r="A128" s="26" t="s">
        <v>19</v>
      </c>
      <c r="B128" s="102" t="s">
        <v>423</v>
      </c>
      <c r="C128" s="311">
        <f>+C93+C114</f>
        <v>17645</v>
      </c>
      <c r="D128" s="676">
        <f>+D93+D114</f>
        <v>233</v>
      </c>
      <c r="E128" s="311">
        <f>+E93+E114</f>
        <v>-738</v>
      </c>
      <c r="F128" s="311">
        <f>+F93+F114</f>
        <v>-505</v>
      </c>
      <c r="G128" s="243">
        <f>+G93+G114</f>
        <v>17140</v>
      </c>
    </row>
    <row r="129" spans="1:13" ht="12" customHeight="1" thickBot="1" x14ac:dyDescent="0.25">
      <c r="A129" s="26" t="s">
        <v>20</v>
      </c>
      <c r="B129" s="102" t="s">
        <v>424</v>
      </c>
      <c r="C129" s="311">
        <f>+C130+C131+C132</f>
        <v>0</v>
      </c>
      <c r="D129" s="676">
        <f>+D130+D131+D132</f>
        <v>0</v>
      </c>
      <c r="E129" s="311">
        <f>+E130+E131+E132</f>
        <v>0</v>
      </c>
      <c r="F129" s="311">
        <f>+F130+F131+F132</f>
        <v>0</v>
      </c>
      <c r="G129" s="243">
        <f>+G130+G131+G132</f>
        <v>0</v>
      </c>
    </row>
    <row r="130" spans="1:13" s="78" customFormat="1" ht="12" customHeight="1" x14ac:dyDescent="0.2">
      <c r="A130" s="340" t="s">
        <v>264</v>
      </c>
      <c r="B130" s="7" t="s">
        <v>492</v>
      </c>
      <c r="C130" s="312"/>
      <c r="D130" s="673"/>
      <c r="E130" s="312"/>
      <c r="F130" s="583">
        <f>D130+E130</f>
        <v>0</v>
      </c>
      <c r="G130" s="656">
        <f>C130+F130</f>
        <v>0</v>
      </c>
    </row>
    <row r="131" spans="1:13" ht="12" customHeight="1" x14ac:dyDescent="0.2">
      <c r="A131" s="340" t="s">
        <v>265</v>
      </c>
      <c r="B131" s="7" t="s">
        <v>432</v>
      </c>
      <c r="C131" s="312"/>
      <c r="D131" s="673"/>
      <c r="E131" s="312"/>
      <c r="F131" s="583">
        <f>D131+E131</f>
        <v>0</v>
      </c>
      <c r="G131" s="656">
        <f>C131+F131</f>
        <v>0</v>
      </c>
    </row>
    <row r="132" spans="1:13" ht="12" customHeight="1" thickBot="1" x14ac:dyDescent="0.25">
      <c r="A132" s="349" t="s">
        <v>266</v>
      </c>
      <c r="B132" s="5" t="s">
        <v>491</v>
      </c>
      <c r="C132" s="312"/>
      <c r="D132" s="673"/>
      <c r="E132" s="312"/>
      <c r="F132" s="583">
        <f>D132+E132</f>
        <v>0</v>
      </c>
      <c r="G132" s="656">
        <f>C132+F132</f>
        <v>0</v>
      </c>
    </row>
    <row r="133" spans="1:13" ht="12" customHeight="1" thickBot="1" x14ac:dyDescent="0.25">
      <c r="A133" s="26" t="s">
        <v>21</v>
      </c>
      <c r="B133" s="102" t="s">
        <v>425</v>
      </c>
      <c r="C133" s="311">
        <f>+C134+C135+C136+C137+C138+C139</f>
        <v>0</v>
      </c>
      <c r="D133" s="676">
        <f>+D134+D135+D136+D137+D138+D139</f>
        <v>0</v>
      </c>
      <c r="E133" s="311">
        <f>+E134+E135+E136+E137+E138+E139</f>
        <v>0</v>
      </c>
      <c r="F133" s="311">
        <f>+F134+F135+F136+F137+F138+F139</f>
        <v>0</v>
      </c>
      <c r="G133" s="243">
        <f>+G134+G135+G136+G137+G138+G139</f>
        <v>0</v>
      </c>
    </row>
    <row r="134" spans="1:13" ht="12" customHeight="1" x14ac:dyDescent="0.2">
      <c r="A134" s="340" t="s">
        <v>88</v>
      </c>
      <c r="B134" s="7" t="s">
        <v>434</v>
      </c>
      <c r="C134" s="312"/>
      <c r="D134" s="673"/>
      <c r="E134" s="312"/>
      <c r="F134" s="583">
        <f t="shared" ref="F134:F139" si="16">D134+E134</f>
        <v>0</v>
      </c>
      <c r="G134" s="656">
        <f t="shared" ref="G134:G139" si="17">C134+F134</f>
        <v>0</v>
      </c>
    </row>
    <row r="135" spans="1:13" ht="12" customHeight="1" x14ac:dyDescent="0.2">
      <c r="A135" s="340" t="s">
        <v>89</v>
      </c>
      <c r="B135" s="7" t="s">
        <v>426</v>
      </c>
      <c r="C135" s="312"/>
      <c r="D135" s="673"/>
      <c r="E135" s="312"/>
      <c r="F135" s="583">
        <f t="shared" si="16"/>
        <v>0</v>
      </c>
      <c r="G135" s="656">
        <f t="shared" si="17"/>
        <v>0</v>
      </c>
    </row>
    <row r="136" spans="1:13" ht="12" customHeight="1" x14ac:dyDescent="0.2">
      <c r="A136" s="340" t="s">
        <v>90</v>
      </c>
      <c r="B136" s="7" t="s">
        <v>427</v>
      </c>
      <c r="C136" s="312"/>
      <c r="D136" s="673"/>
      <c r="E136" s="312"/>
      <c r="F136" s="583">
        <f t="shared" si="16"/>
        <v>0</v>
      </c>
      <c r="G136" s="656">
        <f t="shared" si="17"/>
        <v>0</v>
      </c>
    </row>
    <row r="137" spans="1:13" ht="12" customHeight="1" x14ac:dyDescent="0.2">
      <c r="A137" s="340" t="s">
        <v>172</v>
      </c>
      <c r="B137" s="7" t="s">
        <v>490</v>
      </c>
      <c r="C137" s="312"/>
      <c r="D137" s="673"/>
      <c r="E137" s="312"/>
      <c r="F137" s="583">
        <f t="shared" si="16"/>
        <v>0</v>
      </c>
      <c r="G137" s="656">
        <f t="shared" si="17"/>
        <v>0</v>
      </c>
    </row>
    <row r="138" spans="1:13" ht="12" customHeight="1" x14ac:dyDescent="0.2">
      <c r="A138" s="340" t="s">
        <v>173</v>
      </c>
      <c r="B138" s="7" t="s">
        <v>429</v>
      </c>
      <c r="C138" s="312"/>
      <c r="D138" s="673"/>
      <c r="E138" s="312"/>
      <c r="F138" s="583">
        <f t="shared" si="16"/>
        <v>0</v>
      </c>
      <c r="G138" s="656">
        <f t="shared" si="17"/>
        <v>0</v>
      </c>
    </row>
    <row r="139" spans="1:13" s="78" customFormat="1" ht="12" customHeight="1" thickBot="1" x14ac:dyDescent="0.25">
      <c r="A139" s="349" t="s">
        <v>174</v>
      </c>
      <c r="B139" s="5" t="s">
        <v>430</v>
      </c>
      <c r="C139" s="312"/>
      <c r="D139" s="673"/>
      <c r="E139" s="312"/>
      <c r="F139" s="583">
        <f t="shared" si="16"/>
        <v>0</v>
      </c>
      <c r="G139" s="656">
        <f t="shared" si="17"/>
        <v>0</v>
      </c>
    </row>
    <row r="140" spans="1:13" ht="12" customHeight="1" thickBot="1" x14ac:dyDescent="0.25">
      <c r="A140" s="26" t="s">
        <v>22</v>
      </c>
      <c r="B140" s="102" t="s">
        <v>506</v>
      </c>
      <c r="C140" s="317">
        <f>+C141+C142+C144+C145+C143</f>
        <v>0</v>
      </c>
      <c r="D140" s="678">
        <f>+D141+D142+D144+D145+D143</f>
        <v>0</v>
      </c>
      <c r="E140" s="317">
        <f>+E141+E142+E144+E145+E143</f>
        <v>0</v>
      </c>
      <c r="F140" s="317">
        <f>+F141+F142+F144+F145+F143</f>
        <v>0</v>
      </c>
      <c r="G140" s="246">
        <f>+G141+G142+G144+G145+G143</f>
        <v>0</v>
      </c>
      <c r="M140" s="679"/>
    </row>
    <row r="141" spans="1:13" x14ac:dyDescent="0.2">
      <c r="A141" s="340" t="s">
        <v>91</v>
      </c>
      <c r="B141" s="7" t="s">
        <v>366</v>
      </c>
      <c r="C141" s="312"/>
      <c r="D141" s="673"/>
      <c r="E141" s="312"/>
      <c r="F141" s="583">
        <f>D141+E141</f>
        <v>0</v>
      </c>
      <c r="G141" s="656">
        <f>C141+F141</f>
        <v>0</v>
      </c>
    </row>
    <row r="142" spans="1:13" ht="12" customHeight="1" x14ac:dyDescent="0.2">
      <c r="A142" s="340" t="s">
        <v>92</v>
      </c>
      <c r="B142" s="7" t="s">
        <v>367</v>
      </c>
      <c r="C142" s="312"/>
      <c r="D142" s="673"/>
      <c r="E142" s="312"/>
      <c r="F142" s="583">
        <f>D142+E142</f>
        <v>0</v>
      </c>
      <c r="G142" s="656">
        <f>C142+F142</f>
        <v>0</v>
      </c>
    </row>
    <row r="143" spans="1:13" ht="12" customHeight="1" x14ac:dyDescent="0.2">
      <c r="A143" s="340" t="s">
        <v>284</v>
      </c>
      <c r="B143" s="7" t="s">
        <v>505</v>
      </c>
      <c r="C143" s="312"/>
      <c r="D143" s="673"/>
      <c r="E143" s="312"/>
      <c r="F143" s="583">
        <f>D143+E143</f>
        <v>0</v>
      </c>
      <c r="G143" s="656">
        <f>C143+F143</f>
        <v>0</v>
      </c>
    </row>
    <row r="144" spans="1:13" s="78" customFormat="1" ht="12" customHeight="1" x14ac:dyDescent="0.2">
      <c r="A144" s="340" t="s">
        <v>285</v>
      </c>
      <c r="B144" s="7" t="s">
        <v>439</v>
      </c>
      <c r="C144" s="312"/>
      <c r="D144" s="673"/>
      <c r="E144" s="312"/>
      <c r="F144" s="583">
        <f>D144+E144</f>
        <v>0</v>
      </c>
      <c r="G144" s="656">
        <f>C144+F144</f>
        <v>0</v>
      </c>
    </row>
    <row r="145" spans="1:7" s="78" customFormat="1" ht="12" customHeight="1" thickBot="1" x14ac:dyDescent="0.25">
      <c r="A145" s="349" t="s">
        <v>286</v>
      </c>
      <c r="B145" s="5" t="s">
        <v>386</v>
      </c>
      <c r="C145" s="312"/>
      <c r="D145" s="673"/>
      <c r="E145" s="312"/>
      <c r="F145" s="583">
        <f>D145+E145</f>
        <v>0</v>
      </c>
      <c r="G145" s="656">
        <f>C145+F145</f>
        <v>0</v>
      </c>
    </row>
    <row r="146" spans="1:7" s="78" customFormat="1" ht="12" customHeight="1" thickBot="1" x14ac:dyDescent="0.25">
      <c r="A146" s="26" t="s">
        <v>23</v>
      </c>
      <c r="B146" s="102" t="s">
        <v>440</v>
      </c>
      <c r="C146" s="388">
        <f>+C147+C148+C149+C150+C151</f>
        <v>0</v>
      </c>
      <c r="D146" s="680">
        <f>+D147+D148+D149+D150+D151</f>
        <v>0</v>
      </c>
      <c r="E146" s="388">
        <f>+E147+E148+E149+E150+E151</f>
        <v>0</v>
      </c>
      <c r="F146" s="388">
        <f>+F147+F148+F149+F150+F151</f>
        <v>0</v>
      </c>
      <c r="G146" s="248">
        <f>+G147+G148+G149+G150+G151</f>
        <v>0</v>
      </c>
    </row>
    <row r="147" spans="1:7" s="78" customFormat="1" ht="12" customHeight="1" x14ac:dyDescent="0.2">
      <c r="A147" s="340" t="s">
        <v>93</v>
      </c>
      <c r="B147" s="7" t="s">
        <v>435</v>
      </c>
      <c r="C147" s="312"/>
      <c r="D147" s="673"/>
      <c r="E147" s="312"/>
      <c r="F147" s="583">
        <f t="shared" ref="F147:F153" si="18">D147+E147</f>
        <v>0</v>
      </c>
      <c r="G147" s="656">
        <f t="shared" ref="G147:G153" si="19">C147+F147</f>
        <v>0</v>
      </c>
    </row>
    <row r="148" spans="1:7" s="78" customFormat="1" ht="12" customHeight="1" x14ac:dyDescent="0.2">
      <c r="A148" s="340" t="s">
        <v>94</v>
      </c>
      <c r="B148" s="7" t="s">
        <v>442</v>
      </c>
      <c r="C148" s="312"/>
      <c r="D148" s="673"/>
      <c r="E148" s="312"/>
      <c r="F148" s="583">
        <f t="shared" si="18"/>
        <v>0</v>
      </c>
      <c r="G148" s="656">
        <f t="shared" si="19"/>
        <v>0</v>
      </c>
    </row>
    <row r="149" spans="1:7" s="78" customFormat="1" ht="12" customHeight="1" x14ac:dyDescent="0.2">
      <c r="A149" s="340" t="s">
        <v>296</v>
      </c>
      <c r="B149" s="7" t="s">
        <v>437</v>
      </c>
      <c r="C149" s="312"/>
      <c r="D149" s="673"/>
      <c r="E149" s="312"/>
      <c r="F149" s="583">
        <f t="shared" si="18"/>
        <v>0</v>
      </c>
      <c r="G149" s="656">
        <f t="shared" si="19"/>
        <v>0</v>
      </c>
    </row>
    <row r="150" spans="1:7" s="78" customFormat="1" ht="12" customHeight="1" x14ac:dyDescent="0.2">
      <c r="A150" s="340" t="s">
        <v>297</v>
      </c>
      <c r="B150" s="7" t="s">
        <v>493</v>
      </c>
      <c r="C150" s="312"/>
      <c r="D150" s="673"/>
      <c r="E150" s="312"/>
      <c r="F150" s="583">
        <f t="shared" si="18"/>
        <v>0</v>
      </c>
      <c r="G150" s="656">
        <f t="shared" si="19"/>
        <v>0</v>
      </c>
    </row>
    <row r="151" spans="1:7" ht="12.75" customHeight="1" thickBot="1" x14ac:dyDescent="0.25">
      <c r="A151" s="349" t="s">
        <v>441</v>
      </c>
      <c r="B151" s="5" t="s">
        <v>444</v>
      </c>
      <c r="C151" s="314"/>
      <c r="D151" s="672"/>
      <c r="E151" s="314"/>
      <c r="F151" s="585">
        <f t="shared" si="18"/>
        <v>0</v>
      </c>
      <c r="G151" s="657">
        <f t="shared" si="19"/>
        <v>0</v>
      </c>
    </row>
    <row r="152" spans="1:7" ht="12.75" customHeight="1" thickBot="1" x14ac:dyDescent="0.25">
      <c r="A152" s="377" t="s">
        <v>24</v>
      </c>
      <c r="B152" s="102" t="s">
        <v>445</v>
      </c>
      <c r="C152" s="389"/>
      <c r="D152" s="681"/>
      <c r="E152" s="389"/>
      <c r="F152" s="388">
        <f t="shared" si="18"/>
        <v>0</v>
      </c>
      <c r="G152" s="248">
        <f t="shared" si="19"/>
        <v>0</v>
      </c>
    </row>
    <row r="153" spans="1:7" ht="12.75" customHeight="1" thickBot="1" x14ac:dyDescent="0.25">
      <c r="A153" s="377" t="s">
        <v>25</v>
      </c>
      <c r="B153" s="102" t="s">
        <v>446</v>
      </c>
      <c r="C153" s="389"/>
      <c r="D153" s="681"/>
      <c r="E153" s="389"/>
      <c r="F153" s="388">
        <f t="shared" si="18"/>
        <v>0</v>
      </c>
      <c r="G153" s="248">
        <f t="shared" si="19"/>
        <v>0</v>
      </c>
    </row>
    <row r="154" spans="1:7" ht="12" customHeight="1" thickBot="1" x14ac:dyDescent="0.25">
      <c r="A154" s="26" t="s">
        <v>26</v>
      </c>
      <c r="B154" s="102" t="s">
        <v>448</v>
      </c>
      <c r="C154" s="390">
        <f>+C129+C133+C140+C146+C152+C153</f>
        <v>0</v>
      </c>
      <c r="D154" s="682">
        <f>+D129+D133+D140+D146+D152+D153</f>
        <v>0</v>
      </c>
      <c r="E154" s="390"/>
      <c r="F154" s="390"/>
      <c r="G154" s="332">
        <f>+G129+G133+G140+G146+G152+G153</f>
        <v>0</v>
      </c>
    </row>
    <row r="155" spans="1:7" ht="15" customHeight="1" thickBot="1" x14ac:dyDescent="0.25">
      <c r="A155" s="351" t="s">
        <v>27</v>
      </c>
      <c r="B155" s="302" t="s">
        <v>447</v>
      </c>
      <c r="C155" s="390">
        <f>+C128+C154</f>
        <v>17645</v>
      </c>
      <c r="D155" s="682">
        <f>+D128+D154</f>
        <v>233</v>
      </c>
      <c r="E155" s="390">
        <f>+E128+E154</f>
        <v>-738</v>
      </c>
      <c r="F155" s="390">
        <f>+F128+F154</f>
        <v>-505</v>
      </c>
      <c r="G155" s="332">
        <f>+G128+G154</f>
        <v>17140</v>
      </c>
    </row>
    <row r="156" spans="1:7" ht="13.5" thickBot="1" x14ac:dyDescent="0.25">
      <c r="D156" s="685"/>
      <c r="E156" s="686"/>
      <c r="F156" s="686"/>
      <c r="G156" s="687"/>
    </row>
    <row r="157" spans="1:7" ht="15" customHeight="1" thickBot="1" x14ac:dyDescent="0.25">
      <c r="A157" s="198" t="s">
        <v>494</v>
      </c>
      <c r="B157" s="199"/>
      <c r="C157" s="688">
        <v>2</v>
      </c>
      <c r="D157" s="689"/>
      <c r="E157" s="688"/>
      <c r="F157" s="690">
        <f>D157+E157</f>
        <v>0</v>
      </c>
      <c r="G157" s="691">
        <f>C157+F157</f>
        <v>2</v>
      </c>
    </row>
    <row r="158" spans="1:7" ht="14.25" customHeight="1" thickBot="1" x14ac:dyDescent="0.25">
      <c r="A158" s="198" t="s">
        <v>201</v>
      </c>
      <c r="B158" s="199"/>
      <c r="C158" s="688">
        <v>0</v>
      </c>
      <c r="D158" s="689"/>
      <c r="E158" s="688"/>
      <c r="F158" s="690">
        <f>D158+E158</f>
        <v>0</v>
      </c>
      <c r="G158" s="691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32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26"/>
  <sheetViews>
    <sheetView view="pageLayout" topLeftCell="B1" zoomScaleNormal="130" workbookViewId="0">
      <selection activeCell="G23" sqref="G23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25">
      <c r="A1" s="918" t="s">
        <v>2</v>
      </c>
      <c r="B1" s="918"/>
      <c r="C1" s="918"/>
      <c r="D1" s="918"/>
      <c r="E1" s="918"/>
      <c r="F1" s="918"/>
      <c r="G1" s="918"/>
    </row>
    <row r="3" spans="1:7" s="137" customFormat="1" ht="27" customHeight="1" x14ac:dyDescent="0.25">
      <c r="A3" s="135" t="s">
        <v>205</v>
      </c>
      <c r="B3" s="136"/>
      <c r="C3" s="917" t="s">
        <v>830</v>
      </c>
      <c r="D3" s="917"/>
      <c r="E3" s="917"/>
      <c r="F3" s="917"/>
      <c r="G3" s="917"/>
    </row>
    <row r="4" spans="1:7" s="137" customFormat="1" ht="15.75" x14ac:dyDescent="0.25">
      <c r="A4" s="136"/>
      <c r="B4" s="136"/>
      <c r="C4" s="136"/>
      <c r="D4" s="136"/>
      <c r="E4" s="136"/>
      <c r="F4" s="136"/>
      <c r="G4" s="136"/>
    </row>
    <row r="5" spans="1:7" s="137" customFormat="1" ht="24.75" customHeight="1" x14ac:dyDescent="0.25">
      <c r="A5" s="135" t="s">
        <v>207</v>
      </c>
      <c r="B5" s="136"/>
      <c r="C5" s="917" t="s">
        <v>206</v>
      </c>
      <c r="D5" s="917"/>
      <c r="E5" s="917"/>
      <c r="F5" s="917"/>
      <c r="G5" s="136"/>
    </row>
    <row r="6" spans="1:7" s="138" customFormat="1" x14ac:dyDescent="0.2">
      <c r="A6"/>
      <c r="B6"/>
      <c r="C6"/>
      <c r="D6"/>
      <c r="E6"/>
      <c r="F6"/>
      <c r="G6"/>
    </row>
    <row r="7" spans="1:7" s="139" customFormat="1" ht="15" customHeight="1" x14ac:dyDescent="0.25">
      <c r="A7" s="214" t="s">
        <v>526</v>
      </c>
      <c r="B7" s="213"/>
      <c r="C7" s="213"/>
    </row>
    <row r="8" spans="1:7" s="139" customFormat="1" ht="15" customHeight="1" thickBot="1" x14ac:dyDescent="0.3">
      <c r="A8" s="214" t="s">
        <v>208</v>
      </c>
      <c r="B8" s="213"/>
      <c r="C8" s="213"/>
      <c r="D8" s="213"/>
      <c r="E8" s="213"/>
      <c r="F8" s="213"/>
      <c r="G8" s="403" t="s">
        <v>738</v>
      </c>
    </row>
    <row r="9" spans="1:7" s="56" customFormat="1" ht="42" customHeight="1" thickBot="1" x14ac:dyDescent="0.25">
      <c r="A9" s="55" t="s">
        <v>15</v>
      </c>
      <c r="B9" s="167" t="s">
        <v>209</v>
      </c>
      <c r="C9" s="167" t="s">
        <v>210</v>
      </c>
      <c r="D9" s="167" t="s">
        <v>211</v>
      </c>
      <c r="E9" s="167" t="s">
        <v>212</v>
      </c>
      <c r="F9" s="167" t="s">
        <v>213</v>
      </c>
      <c r="G9" s="168" t="s">
        <v>52</v>
      </c>
    </row>
    <row r="10" spans="1:7" ht="24" customHeight="1" x14ac:dyDescent="0.2">
      <c r="A10" s="200" t="s">
        <v>17</v>
      </c>
      <c r="B10" s="174" t="s">
        <v>214</v>
      </c>
      <c r="C10" s="140"/>
      <c r="D10" s="140"/>
      <c r="E10" s="140"/>
      <c r="F10" s="140"/>
      <c r="G10" s="201">
        <f>SUM(C10:F10)</f>
        <v>0</v>
      </c>
    </row>
    <row r="11" spans="1:7" ht="24" customHeight="1" x14ac:dyDescent="0.2">
      <c r="A11" s="202" t="s">
        <v>18</v>
      </c>
      <c r="B11" s="175" t="s">
        <v>215</v>
      </c>
      <c r="C11" s="141">
        <v>15227022</v>
      </c>
      <c r="D11" s="141"/>
      <c r="E11" s="141"/>
      <c r="F11" s="141"/>
      <c r="G11" s="203">
        <f t="shared" ref="G11:G16" si="0">SUM(C11:F11)</f>
        <v>15227022</v>
      </c>
    </row>
    <row r="12" spans="1:7" ht="24" customHeight="1" x14ac:dyDescent="0.2">
      <c r="A12" s="202" t="s">
        <v>19</v>
      </c>
      <c r="B12" s="175" t="s">
        <v>216</v>
      </c>
      <c r="C12" s="141"/>
      <c r="D12" s="141"/>
      <c r="E12" s="141"/>
      <c r="F12" s="141"/>
      <c r="G12" s="203">
        <f t="shared" si="0"/>
        <v>0</v>
      </c>
    </row>
    <row r="13" spans="1:7" ht="24" customHeight="1" x14ac:dyDescent="0.2">
      <c r="A13" s="202" t="s">
        <v>20</v>
      </c>
      <c r="B13" s="175" t="s">
        <v>217</v>
      </c>
      <c r="C13" s="141"/>
      <c r="D13" s="141"/>
      <c r="E13" s="141"/>
      <c r="F13" s="141"/>
      <c r="G13" s="203">
        <f t="shared" si="0"/>
        <v>0</v>
      </c>
    </row>
    <row r="14" spans="1:7" ht="24" customHeight="1" x14ac:dyDescent="0.2">
      <c r="A14" s="202" t="s">
        <v>21</v>
      </c>
      <c r="B14" s="175" t="s">
        <v>218</v>
      </c>
      <c r="C14" s="141"/>
      <c r="D14" s="141"/>
      <c r="E14" s="141"/>
      <c r="F14" s="141"/>
      <c r="G14" s="203">
        <f t="shared" si="0"/>
        <v>0</v>
      </c>
    </row>
    <row r="15" spans="1:7" ht="24" customHeight="1" thickBot="1" x14ac:dyDescent="0.25">
      <c r="A15" s="204" t="s">
        <v>22</v>
      </c>
      <c r="B15" s="205" t="s">
        <v>219</v>
      </c>
      <c r="C15" s="142"/>
      <c r="D15" s="142">
        <v>127000</v>
      </c>
      <c r="E15" s="142">
        <v>258704</v>
      </c>
      <c r="F15" s="142"/>
      <c r="G15" s="206">
        <f t="shared" si="0"/>
        <v>385704</v>
      </c>
    </row>
    <row r="16" spans="1:7" s="143" customFormat="1" ht="24" customHeight="1" thickBot="1" x14ac:dyDescent="0.25">
      <c r="A16" s="207" t="s">
        <v>23</v>
      </c>
      <c r="B16" s="208" t="s">
        <v>52</v>
      </c>
      <c r="C16" s="209">
        <f>SUM(C10:C15)</f>
        <v>15227022</v>
      </c>
      <c r="D16" s="209">
        <f>SUM(D10:D15)</f>
        <v>127000</v>
      </c>
      <c r="E16" s="209">
        <f>SUM(E10:E15)</f>
        <v>258704</v>
      </c>
      <c r="F16" s="209">
        <f>SUM(F10:F15)</f>
        <v>0</v>
      </c>
      <c r="G16" s="210">
        <f t="shared" si="0"/>
        <v>15612726</v>
      </c>
    </row>
    <row r="17" spans="1:7" s="138" customFormat="1" x14ac:dyDescent="0.2">
      <c r="A17"/>
      <c r="B17"/>
      <c r="C17"/>
      <c r="D17"/>
      <c r="E17"/>
      <c r="F17"/>
      <c r="G17"/>
    </row>
    <row r="18" spans="1:7" s="138" customFormat="1" x14ac:dyDescent="0.2">
      <c r="A18"/>
      <c r="B18"/>
      <c r="C18"/>
      <c r="D18"/>
      <c r="E18"/>
      <c r="F18"/>
      <c r="G18"/>
    </row>
    <row r="19" spans="1:7" s="138" customFormat="1" x14ac:dyDescent="0.2">
      <c r="A19"/>
      <c r="B19"/>
      <c r="C19"/>
      <c r="D19"/>
      <c r="E19"/>
      <c r="F19"/>
      <c r="G19"/>
    </row>
    <row r="20" spans="1:7" s="138" customFormat="1" ht="15.75" x14ac:dyDescent="0.25">
      <c r="A20" s="137" t="str">
        <f>+CONCATENATE("......................, ",LEFT(ÖSSZEFÜGGÉSEK!A5,4),". .......................... hó ..... nap")</f>
        <v>......................, 2018. .......................... hó ..... nap</v>
      </c>
      <c r="D20"/>
      <c r="E20"/>
      <c r="F20"/>
      <c r="G20"/>
    </row>
    <row r="21" spans="1:7" s="138" customFormat="1" x14ac:dyDescent="0.2">
      <c r="A21"/>
      <c r="B21"/>
      <c r="C21"/>
      <c r="D21"/>
      <c r="E21"/>
      <c r="F21"/>
      <c r="G21"/>
    </row>
    <row r="23" spans="1:7" x14ac:dyDescent="0.2">
      <c r="C23" s="138"/>
      <c r="D23" s="138"/>
      <c r="E23" s="138"/>
      <c r="F23" s="138"/>
    </row>
    <row r="24" spans="1:7" ht="13.5" x14ac:dyDescent="0.25">
      <c r="C24" s="211"/>
      <c r="D24" s="212" t="s">
        <v>220</v>
      </c>
      <c r="E24" s="212"/>
      <c r="F24" s="211"/>
    </row>
    <row r="25" spans="1:7" ht="13.5" x14ac:dyDescent="0.25">
      <c r="D25" s="144"/>
      <c r="E25" s="144"/>
    </row>
    <row r="26" spans="1:7" ht="13.5" x14ac:dyDescent="0.25">
      <c r="D26" s="144"/>
      <c r="E26" s="144"/>
    </row>
  </sheetData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3/2018. (II. 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I159"/>
  <sheetViews>
    <sheetView view="pageLayout" topLeftCell="B1" zoomScaleNormal="100" workbookViewId="0">
      <selection activeCell="N157" sqref="N157"/>
    </sheetView>
  </sheetViews>
  <sheetFormatPr defaultRowHeight="15" x14ac:dyDescent="0.25"/>
  <cols>
    <col min="1" max="1" width="5.5" style="701" customWidth="1"/>
    <col min="2" max="2" width="15.33203125" style="701" bestFit="1" customWidth="1"/>
    <col min="3" max="3" width="72" style="701" customWidth="1"/>
    <col min="4" max="4" width="20.33203125" style="701" customWidth="1"/>
    <col min="5" max="5" width="11.33203125" bestFit="1" customWidth="1"/>
    <col min="6" max="7" width="9.33203125" style="721"/>
    <col min="256" max="256" width="5.5" customWidth="1"/>
    <col min="257" max="257" width="15.33203125" bestFit="1" customWidth="1"/>
    <col min="258" max="258" width="66.6640625" bestFit="1" customWidth="1"/>
    <col min="259" max="259" width="20.33203125" customWidth="1"/>
    <col min="260" max="260" width="11.33203125" bestFit="1" customWidth="1"/>
    <col min="512" max="512" width="5.5" customWidth="1"/>
    <col min="513" max="513" width="15.33203125" bestFit="1" customWidth="1"/>
    <col min="514" max="514" width="66.6640625" bestFit="1" customWidth="1"/>
    <col min="515" max="515" width="20.33203125" customWidth="1"/>
    <col min="516" max="516" width="11.33203125" bestFit="1" customWidth="1"/>
    <col min="768" max="768" width="5.5" customWidth="1"/>
    <col min="769" max="769" width="15.33203125" bestFit="1" customWidth="1"/>
    <col min="770" max="770" width="66.6640625" bestFit="1" customWidth="1"/>
    <col min="771" max="771" width="20.33203125" customWidth="1"/>
    <col min="772" max="772" width="11.33203125" bestFit="1" customWidth="1"/>
    <col min="1024" max="1024" width="5.5" customWidth="1"/>
    <col min="1025" max="1025" width="15.33203125" bestFit="1" customWidth="1"/>
    <col min="1026" max="1026" width="66.6640625" bestFit="1" customWidth="1"/>
    <col min="1027" max="1027" width="20.33203125" customWidth="1"/>
    <col min="1028" max="1028" width="11.33203125" bestFit="1" customWidth="1"/>
    <col min="1280" max="1280" width="5.5" customWidth="1"/>
    <col min="1281" max="1281" width="15.33203125" bestFit="1" customWidth="1"/>
    <col min="1282" max="1282" width="66.6640625" bestFit="1" customWidth="1"/>
    <col min="1283" max="1283" width="20.33203125" customWidth="1"/>
    <col min="1284" max="1284" width="11.33203125" bestFit="1" customWidth="1"/>
    <col min="1536" max="1536" width="5.5" customWidth="1"/>
    <col min="1537" max="1537" width="15.33203125" bestFit="1" customWidth="1"/>
    <col min="1538" max="1538" width="66.6640625" bestFit="1" customWidth="1"/>
    <col min="1539" max="1539" width="20.33203125" customWidth="1"/>
    <col min="1540" max="1540" width="11.33203125" bestFit="1" customWidth="1"/>
    <col min="1792" max="1792" width="5.5" customWidth="1"/>
    <col min="1793" max="1793" width="15.33203125" bestFit="1" customWidth="1"/>
    <col min="1794" max="1794" width="66.6640625" bestFit="1" customWidth="1"/>
    <col min="1795" max="1795" width="20.33203125" customWidth="1"/>
    <col min="1796" max="1796" width="11.33203125" bestFit="1" customWidth="1"/>
    <col min="2048" max="2048" width="5.5" customWidth="1"/>
    <col min="2049" max="2049" width="15.33203125" bestFit="1" customWidth="1"/>
    <col min="2050" max="2050" width="66.6640625" bestFit="1" customWidth="1"/>
    <col min="2051" max="2051" width="20.33203125" customWidth="1"/>
    <col min="2052" max="2052" width="11.33203125" bestFit="1" customWidth="1"/>
    <col min="2304" max="2304" width="5.5" customWidth="1"/>
    <col min="2305" max="2305" width="15.33203125" bestFit="1" customWidth="1"/>
    <col min="2306" max="2306" width="66.6640625" bestFit="1" customWidth="1"/>
    <col min="2307" max="2307" width="20.33203125" customWidth="1"/>
    <col min="2308" max="2308" width="11.33203125" bestFit="1" customWidth="1"/>
    <col min="2560" max="2560" width="5.5" customWidth="1"/>
    <col min="2561" max="2561" width="15.33203125" bestFit="1" customWidth="1"/>
    <col min="2562" max="2562" width="66.6640625" bestFit="1" customWidth="1"/>
    <col min="2563" max="2563" width="20.33203125" customWidth="1"/>
    <col min="2564" max="2564" width="11.33203125" bestFit="1" customWidth="1"/>
    <col min="2816" max="2816" width="5.5" customWidth="1"/>
    <col min="2817" max="2817" width="15.33203125" bestFit="1" customWidth="1"/>
    <col min="2818" max="2818" width="66.6640625" bestFit="1" customWidth="1"/>
    <col min="2819" max="2819" width="20.33203125" customWidth="1"/>
    <col min="2820" max="2820" width="11.33203125" bestFit="1" customWidth="1"/>
    <col min="3072" max="3072" width="5.5" customWidth="1"/>
    <col min="3073" max="3073" width="15.33203125" bestFit="1" customWidth="1"/>
    <col min="3074" max="3074" width="66.6640625" bestFit="1" customWidth="1"/>
    <col min="3075" max="3075" width="20.33203125" customWidth="1"/>
    <col min="3076" max="3076" width="11.33203125" bestFit="1" customWidth="1"/>
    <col min="3328" max="3328" width="5.5" customWidth="1"/>
    <col min="3329" max="3329" width="15.33203125" bestFit="1" customWidth="1"/>
    <col min="3330" max="3330" width="66.6640625" bestFit="1" customWidth="1"/>
    <col min="3331" max="3331" width="20.33203125" customWidth="1"/>
    <col min="3332" max="3332" width="11.33203125" bestFit="1" customWidth="1"/>
    <col min="3584" max="3584" width="5.5" customWidth="1"/>
    <col min="3585" max="3585" width="15.33203125" bestFit="1" customWidth="1"/>
    <col min="3586" max="3586" width="66.6640625" bestFit="1" customWidth="1"/>
    <col min="3587" max="3587" width="20.33203125" customWidth="1"/>
    <col min="3588" max="3588" width="11.33203125" bestFit="1" customWidth="1"/>
    <col min="3840" max="3840" width="5.5" customWidth="1"/>
    <col min="3841" max="3841" width="15.33203125" bestFit="1" customWidth="1"/>
    <col min="3842" max="3842" width="66.6640625" bestFit="1" customWidth="1"/>
    <col min="3843" max="3843" width="20.33203125" customWidth="1"/>
    <col min="3844" max="3844" width="11.33203125" bestFit="1" customWidth="1"/>
    <col min="4096" max="4096" width="5.5" customWidth="1"/>
    <col min="4097" max="4097" width="15.33203125" bestFit="1" customWidth="1"/>
    <col min="4098" max="4098" width="66.6640625" bestFit="1" customWidth="1"/>
    <col min="4099" max="4099" width="20.33203125" customWidth="1"/>
    <col min="4100" max="4100" width="11.33203125" bestFit="1" customWidth="1"/>
    <col min="4352" max="4352" width="5.5" customWidth="1"/>
    <col min="4353" max="4353" width="15.33203125" bestFit="1" customWidth="1"/>
    <col min="4354" max="4354" width="66.6640625" bestFit="1" customWidth="1"/>
    <col min="4355" max="4355" width="20.33203125" customWidth="1"/>
    <col min="4356" max="4356" width="11.33203125" bestFit="1" customWidth="1"/>
    <col min="4608" max="4608" width="5.5" customWidth="1"/>
    <col min="4609" max="4609" width="15.33203125" bestFit="1" customWidth="1"/>
    <col min="4610" max="4610" width="66.6640625" bestFit="1" customWidth="1"/>
    <col min="4611" max="4611" width="20.33203125" customWidth="1"/>
    <col min="4612" max="4612" width="11.33203125" bestFit="1" customWidth="1"/>
    <col min="4864" max="4864" width="5.5" customWidth="1"/>
    <col min="4865" max="4865" width="15.33203125" bestFit="1" customWidth="1"/>
    <col min="4866" max="4866" width="66.6640625" bestFit="1" customWidth="1"/>
    <col min="4867" max="4867" width="20.33203125" customWidth="1"/>
    <col min="4868" max="4868" width="11.33203125" bestFit="1" customWidth="1"/>
    <col min="5120" max="5120" width="5.5" customWidth="1"/>
    <col min="5121" max="5121" width="15.33203125" bestFit="1" customWidth="1"/>
    <col min="5122" max="5122" width="66.6640625" bestFit="1" customWidth="1"/>
    <col min="5123" max="5123" width="20.33203125" customWidth="1"/>
    <col min="5124" max="5124" width="11.33203125" bestFit="1" customWidth="1"/>
    <col min="5376" max="5376" width="5.5" customWidth="1"/>
    <col min="5377" max="5377" width="15.33203125" bestFit="1" customWidth="1"/>
    <col min="5378" max="5378" width="66.6640625" bestFit="1" customWidth="1"/>
    <col min="5379" max="5379" width="20.33203125" customWidth="1"/>
    <col min="5380" max="5380" width="11.33203125" bestFit="1" customWidth="1"/>
    <col min="5632" max="5632" width="5.5" customWidth="1"/>
    <col min="5633" max="5633" width="15.33203125" bestFit="1" customWidth="1"/>
    <col min="5634" max="5634" width="66.6640625" bestFit="1" customWidth="1"/>
    <col min="5635" max="5635" width="20.33203125" customWidth="1"/>
    <col min="5636" max="5636" width="11.33203125" bestFit="1" customWidth="1"/>
    <col min="5888" max="5888" width="5.5" customWidth="1"/>
    <col min="5889" max="5889" width="15.33203125" bestFit="1" customWidth="1"/>
    <col min="5890" max="5890" width="66.6640625" bestFit="1" customWidth="1"/>
    <col min="5891" max="5891" width="20.33203125" customWidth="1"/>
    <col min="5892" max="5892" width="11.33203125" bestFit="1" customWidth="1"/>
    <col min="6144" max="6144" width="5.5" customWidth="1"/>
    <col min="6145" max="6145" width="15.33203125" bestFit="1" customWidth="1"/>
    <col min="6146" max="6146" width="66.6640625" bestFit="1" customWidth="1"/>
    <col min="6147" max="6147" width="20.33203125" customWidth="1"/>
    <col min="6148" max="6148" width="11.33203125" bestFit="1" customWidth="1"/>
    <col min="6400" max="6400" width="5.5" customWidth="1"/>
    <col min="6401" max="6401" width="15.33203125" bestFit="1" customWidth="1"/>
    <col min="6402" max="6402" width="66.6640625" bestFit="1" customWidth="1"/>
    <col min="6403" max="6403" width="20.33203125" customWidth="1"/>
    <col min="6404" max="6404" width="11.33203125" bestFit="1" customWidth="1"/>
    <col min="6656" max="6656" width="5.5" customWidth="1"/>
    <col min="6657" max="6657" width="15.33203125" bestFit="1" customWidth="1"/>
    <col min="6658" max="6658" width="66.6640625" bestFit="1" customWidth="1"/>
    <col min="6659" max="6659" width="20.33203125" customWidth="1"/>
    <col min="6660" max="6660" width="11.33203125" bestFit="1" customWidth="1"/>
    <col min="6912" max="6912" width="5.5" customWidth="1"/>
    <col min="6913" max="6913" width="15.33203125" bestFit="1" customWidth="1"/>
    <col min="6914" max="6914" width="66.6640625" bestFit="1" customWidth="1"/>
    <col min="6915" max="6915" width="20.33203125" customWidth="1"/>
    <col min="6916" max="6916" width="11.33203125" bestFit="1" customWidth="1"/>
    <col min="7168" max="7168" width="5.5" customWidth="1"/>
    <col min="7169" max="7169" width="15.33203125" bestFit="1" customWidth="1"/>
    <col min="7170" max="7170" width="66.6640625" bestFit="1" customWidth="1"/>
    <col min="7171" max="7171" width="20.33203125" customWidth="1"/>
    <col min="7172" max="7172" width="11.33203125" bestFit="1" customWidth="1"/>
    <col min="7424" max="7424" width="5.5" customWidth="1"/>
    <col min="7425" max="7425" width="15.33203125" bestFit="1" customWidth="1"/>
    <col min="7426" max="7426" width="66.6640625" bestFit="1" customWidth="1"/>
    <col min="7427" max="7427" width="20.33203125" customWidth="1"/>
    <col min="7428" max="7428" width="11.33203125" bestFit="1" customWidth="1"/>
    <col min="7680" max="7680" width="5.5" customWidth="1"/>
    <col min="7681" max="7681" width="15.33203125" bestFit="1" customWidth="1"/>
    <col min="7682" max="7682" width="66.6640625" bestFit="1" customWidth="1"/>
    <col min="7683" max="7683" width="20.33203125" customWidth="1"/>
    <col min="7684" max="7684" width="11.33203125" bestFit="1" customWidth="1"/>
    <col min="7936" max="7936" width="5.5" customWidth="1"/>
    <col min="7937" max="7937" width="15.33203125" bestFit="1" customWidth="1"/>
    <col min="7938" max="7938" width="66.6640625" bestFit="1" customWidth="1"/>
    <col min="7939" max="7939" width="20.33203125" customWidth="1"/>
    <col min="7940" max="7940" width="11.33203125" bestFit="1" customWidth="1"/>
    <col min="8192" max="8192" width="5.5" customWidth="1"/>
    <col min="8193" max="8193" width="15.33203125" bestFit="1" customWidth="1"/>
    <col min="8194" max="8194" width="66.6640625" bestFit="1" customWidth="1"/>
    <col min="8195" max="8195" width="20.33203125" customWidth="1"/>
    <col min="8196" max="8196" width="11.33203125" bestFit="1" customWidth="1"/>
    <col min="8448" max="8448" width="5.5" customWidth="1"/>
    <col min="8449" max="8449" width="15.33203125" bestFit="1" customWidth="1"/>
    <col min="8450" max="8450" width="66.6640625" bestFit="1" customWidth="1"/>
    <col min="8451" max="8451" width="20.33203125" customWidth="1"/>
    <col min="8452" max="8452" width="11.33203125" bestFit="1" customWidth="1"/>
    <col min="8704" max="8704" width="5.5" customWidth="1"/>
    <col min="8705" max="8705" width="15.33203125" bestFit="1" customWidth="1"/>
    <col min="8706" max="8706" width="66.6640625" bestFit="1" customWidth="1"/>
    <col min="8707" max="8707" width="20.33203125" customWidth="1"/>
    <col min="8708" max="8708" width="11.33203125" bestFit="1" customWidth="1"/>
    <col min="8960" max="8960" width="5.5" customWidth="1"/>
    <col min="8961" max="8961" width="15.33203125" bestFit="1" customWidth="1"/>
    <col min="8962" max="8962" width="66.6640625" bestFit="1" customWidth="1"/>
    <col min="8963" max="8963" width="20.33203125" customWidth="1"/>
    <col min="8964" max="8964" width="11.33203125" bestFit="1" customWidth="1"/>
    <col min="9216" max="9216" width="5.5" customWidth="1"/>
    <col min="9217" max="9217" width="15.33203125" bestFit="1" customWidth="1"/>
    <col min="9218" max="9218" width="66.6640625" bestFit="1" customWidth="1"/>
    <col min="9219" max="9219" width="20.33203125" customWidth="1"/>
    <col min="9220" max="9220" width="11.33203125" bestFit="1" customWidth="1"/>
    <col min="9472" max="9472" width="5.5" customWidth="1"/>
    <col min="9473" max="9473" width="15.33203125" bestFit="1" customWidth="1"/>
    <col min="9474" max="9474" width="66.6640625" bestFit="1" customWidth="1"/>
    <col min="9475" max="9475" width="20.33203125" customWidth="1"/>
    <col min="9476" max="9476" width="11.33203125" bestFit="1" customWidth="1"/>
    <col min="9728" max="9728" width="5.5" customWidth="1"/>
    <col min="9729" max="9729" width="15.33203125" bestFit="1" customWidth="1"/>
    <col min="9730" max="9730" width="66.6640625" bestFit="1" customWidth="1"/>
    <col min="9731" max="9731" width="20.33203125" customWidth="1"/>
    <col min="9732" max="9732" width="11.33203125" bestFit="1" customWidth="1"/>
    <col min="9984" max="9984" width="5.5" customWidth="1"/>
    <col min="9985" max="9985" width="15.33203125" bestFit="1" customWidth="1"/>
    <col min="9986" max="9986" width="66.6640625" bestFit="1" customWidth="1"/>
    <col min="9987" max="9987" width="20.33203125" customWidth="1"/>
    <col min="9988" max="9988" width="11.33203125" bestFit="1" customWidth="1"/>
    <col min="10240" max="10240" width="5.5" customWidth="1"/>
    <col min="10241" max="10241" width="15.33203125" bestFit="1" customWidth="1"/>
    <col min="10242" max="10242" width="66.6640625" bestFit="1" customWidth="1"/>
    <col min="10243" max="10243" width="20.33203125" customWidth="1"/>
    <col min="10244" max="10244" width="11.33203125" bestFit="1" customWidth="1"/>
    <col min="10496" max="10496" width="5.5" customWidth="1"/>
    <col min="10497" max="10497" width="15.33203125" bestFit="1" customWidth="1"/>
    <col min="10498" max="10498" width="66.6640625" bestFit="1" customWidth="1"/>
    <col min="10499" max="10499" width="20.33203125" customWidth="1"/>
    <col min="10500" max="10500" width="11.33203125" bestFit="1" customWidth="1"/>
    <col min="10752" max="10752" width="5.5" customWidth="1"/>
    <col min="10753" max="10753" width="15.33203125" bestFit="1" customWidth="1"/>
    <col min="10754" max="10754" width="66.6640625" bestFit="1" customWidth="1"/>
    <col min="10755" max="10755" width="20.33203125" customWidth="1"/>
    <col min="10756" max="10756" width="11.33203125" bestFit="1" customWidth="1"/>
    <col min="11008" max="11008" width="5.5" customWidth="1"/>
    <col min="11009" max="11009" width="15.33203125" bestFit="1" customWidth="1"/>
    <col min="11010" max="11010" width="66.6640625" bestFit="1" customWidth="1"/>
    <col min="11011" max="11011" width="20.33203125" customWidth="1"/>
    <col min="11012" max="11012" width="11.33203125" bestFit="1" customWidth="1"/>
    <col min="11264" max="11264" width="5.5" customWidth="1"/>
    <col min="11265" max="11265" width="15.33203125" bestFit="1" customWidth="1"/>
    <col min="11266" max="11266" width="66.6640625" bestFit="1" customWidth="1"/>
    <col min="11267" max="11267" width="20.33203125" customWidth="1"/>
    <col min="11268" max="11268" width="11.33203125" bestFit="1" customWidth="1"/>
    <col min="11520" max="11520" width="5.5" customWidth="1"/>
    <col min="11521" max="11521" width="15.33203125" bestFit="1" customWidth="1"/>
    <col min="11522" max="11522" width="66.6640625" bestFit="1" customWidth="1"/>
    <col min="11523" max="11523" width="20.33203125" customWidth="1"/>
    <col min="11524" max="11524" width="11.33203125" bestFit="1" customWidth="1"/>
    <col min="11776" max="11776" width="5.5" customWidth="1"/>
    <col min="11777" max="11777" width="15.33203125" bestFit="1" customWidth="1"/>
    <col min="11778" max="11778" width="66.6640625" bestFit="1" customWidth="1"/>
    <col min="11779" max="11779" width="20.33203125" customWidth="1"/>
    <col min="11780" max="11780" width="11.33203125" bestFit="1" customWidth="1"/>
    <col min="12032" max="12032" width="5.5" customWidth="1"/>
    <col min="12033" max="12033" width="15.33203125" bestFit="1" customWidth="1"/>
    <col min="12034" max="12034" width="66.6640625" bestFit="1" customWidth="1"/>
    <col min="12035" max="12035" width="20.33203125" customWidth="1"/>
    <col min="12036" max="12036" width="11.33203125" bestFit="1" customWidth="1"/>
    <col min="12288" max="12288" width="5.5" customWidth="1"/>
    <col min="12289" max="12289" width="15.33203125" bestFit="1" customWidth="1"/>
    <col min="12290" max="12290" width="66.6640625" bestFit="1" customWidth="1"/>
    <col min="12291" max="12291" width="20.33203125" customWidth="1"/>
    <col min="12292" max="12292" width="11.33203125" bestFit="1" customWidth="1"/>
    <col min="12544" max="12544" width="5.5" customWidth="1"/>
    <col min="12545" max="12545" width="15.33203125" bestFit="1" customWidth="1"/>
    <col min="12546" max="12546" width="66.6640625" bestFit="1" customWidth="1"/>
    <col min="12547" max="12547" width="20.33203125" customWidth="1"/>
    <col min="12548" max="12548" width="11.33203125" bestFit="1" customWidth="1"/>
    <col min="12800" max="12800" width="5.5" customWidth="1"/>
    <col min="12801" max="12801" width="15.33203125" bestFit="1" customWidth="1"/>
    <col min="12802" max="12802" width="66.6640625" bestFit="1" customWidth="1"/>
    <col min="12803" max="12803" width="20.33203125" customWidth="1"/>
    <col min="12804" max="12804" width="11.33203125" bestFit="1" customWidth="1"/>
    <col min="13056" max="13056" width="5.5" customWidth="1"/>
    <col min="13057" max="13057" width="15.33203125" bestFit="1" customWidth="1"/>
    <col min="13058" max="13058" width="66.6640625" bestFit="1" customWidth="1"/>
    <col min="13059" max="13059" width="20.33203125" customWidth="1"/>
    <col min="13060" max="13060" width="11.33203125" bestFit="1" customWidth="1"/>
    <col min="13312" max="13312" width="5.5" customWidth="1"/>
    <col min="13313" max="13313" width="15.33203125" bestFit="1" customWidth="1"/>
    <col min="13314" max="13314" width="66.6640625" bestFit="1" customWidth="1"/>
    <col min="13315" max="13315" width="20.33203125" customWidth="1"/>
    <col min="13316" max="13316" width="11.33203125" bestFit="1" customWidth="1"/>
    <col min="13568" max="13568" width="5.5" customWidth="1"/>
    <col min="13569" max="13569" width="15.33203125" bestFit="1" customWidth="1"/>
    <col min="13570" max="13570" width="66.6640625" bestFit="1" customWidth="1"/>
    <col min="13571" max="13571" width="20.33203125" customWidth="1"/>
    <col min="13572" max="13572" width="11.33203125" bestFit="1" customWidth="1"/>
    <col min="13824" max="13824" width="5.5" customWidth="1"/>
    <col min="13825" max="13825" width="15.33203125" bestFit="1" customWidth="1"/>
    <col min="13826" max="13826" width="66.6640625" bestFit="1" customWidth="1"/>
    <col min="13827" max="13827" width="20.33203125" customWidth="1"/>
    <col min="13828" max="13828" width="11.33203125" bestFit="1" customWidth="1"/>
    <col min="14080" max="14080" width="5.5" customWidth="1"/>
    <col min="14081" max="14081" width="15.33203125" bestFit="1" customWidth="1"/>
    <col min="14082" max="14082" width="66.6640625" bestFit="1" customWidth="1"/>
    <col min="14083" max="14083" width="20.33203125" customWidth="1"/>
    <col min="14084" max="14084" width="11.33203125" bestFit="1" customWidth="1"/>
    <col min="14336" max="14336" width="5.5" customWidth="1"/>
    <col min="14337" max="14337" width="15.33203125" bestFit="1" customWidth="1"/>
    <col min="14338" max="14338" width="66.6640625" bestFit="1" customWidth="1"/>
    <col min="14339" max="14339" width="20.33203125" customWidth="1"/>
    <col min="14340" max="14340" width="11.33203125" bestFit="1" customWidth="1"/>
    <col min="14592" max="14592" width="5.5" customWidth="1"/>
    <col min="14593" max="14593" width="15.33203125" bestFit="1" customWidth="1"/>
    <col min="14594" max="14594" width="66.6640625" bestFit="1" customWidth="1"/>
    <col min="14595" max="14595" width="20.33203125" customWidth="1"/>
    <col min="14596" max="14596" width="11.33203125" bestFit="1" customWidth="1"/>
    <col min="14848" max="14848" width="5.5" customWidth="1"/>
    <col min="14849" max="14849" width="15.33203125" bestFit="1" customWidth="1"/>
    <col min="14850" max="14850" width="66.6640625" bestFit="1" customWidth="1"/>
    <col min="14851" max="14851" width="20.33203125" customWidth="1"/>
    <col min="14852" max="14852" width="11.33203125" bestFit="1" customWidth="1"/>
    <col min="15104" max="15104" width="5.5" customWidth="1"/>
    <col min="15105" max="15105" width="15.33203125" bestFit="1" customWidth="1"/>
    <col min="15106" max="15106" width="66.6640625" bestFit="1" customWidth="1"/>
    <col min="15107" max="15107" width="20.33203125" customWidth="1"/>
    <col min="15108" max="15108" width="11.33203125" bestFit="1" customWidth="1"/>
    <col min="15360" max="15360" width="5.5" customWidth="1"/>
    <col min="15361" max="15361" width="15.33203125" bestFit="1" customWidth="1"/>
    <col min="15362" max="15362" width="66.6640625" bestFit="1" customWidth="1"/>
    <col min="15363" max="15363" width="20.33203125" customWidth="1"/>
    <col min="15364" max="15364" width="11.33203125" bestFit="1" customWidth="1"/>
    <col min="15616" max="15616" width="5.5" customWidth="1"/>
    <col min="15617" max="15617" width="15.33203125" bestFit="1" customWidth="1"/>
    <col min="15618" max="15618" width="66.6640625" bestFit="1" customWidth="1"/>
    <col min="15619" max="15619" width="20.33203125" customWidth="1"/>
    <col min="15620" max="15620" width="11.33203125" bestFit="1" customWidth="1"/>
    <col min="15872" max="15872" width="5.5" customWidth="1"/>
    <col min="15873" max="15873" width="15.33203125" bestFit="1" customWidth="1"/>
    <col min="15874" max="15874" width="66.6640625" bestFit="1" customWidth="1"/>
    <col min="15875" max="15875" width="20.33203125" customWidth="1"/>
    <col min="15876" max="15876" width="11.33203125" bestFit="1" customWidth="1"/>
    <col min="16128" max="16128" width="5.5" customWidth="1"/>
    <col min="16129" max="16129" width="15.33203125" bestFit="1" customWidth="1"/>
    <col min="16130" max="16130" width="66.6640625" bestFit="1" customWidth="1"/>
    <col min="16131" max="16131" width="20.33203125" customWidth="1"/>
    <col min="16132" max="16132" width="11.33203125" bestFit="1" customWidth="1"/>
  </cols>
  <sheetData>
    <row r="1" spans="1:5" x14ac:dyDescent="0.25">
      <c r="D1" s="702" t="s">
        <v>911</v>
      </c>
      <c r="E1" s="702" t="s">
        <v>912</v>
      </c>
    </row>
    <row r="2" spans="1:5" ht="15.75" x14ac:dyDescent="0.25">
      <c r="A2" s="703"/>
      <c r="B2" s="703"/>
      <c r="C2" s="704" t="s">
        <v>913</v>
      </c>
      <c r="D2" s="705">
        <v>15436000</v>
      </c>
      <c r="E2" s="706">
        <v>15436</v>
      </c>
    </row>
    <row r="3" spans="1:5" x14ac:dyDescent="0.25">
      <c r="A3" s="703" t="s">
        <v>22</v>
      </c>
      <c r="B3" s="703" t="s">
        <v>914</v>
      </c>
      <c r="C3" s="707" t="s">
        <v>915</v>
      </c>
      <c r="D3" s="708">
        <v>-771119</v>
      </c>
      <c r="E3" s="709">
        <v>-771</v>
      </c>
    </row>
    <row r="4" spans="1:5" x14ac:dyDescent="0.25">
      <c r="A4" s="703" t="s">
        <v>23</v>
      </c>
      <c r="B4" s="703" t="s">
        <v>916</v>
      </c>
      <c r="C4" s="707" t="s">
        <v>917</v>
      </c>
      <c r="D4" s="708">
        <v>-1594598</v>
      </c>
      <c r="E4" s="709">
        <v>-1595</v>
      </c>
    </row>
    <row r="5" spans="1:5" x14ac:dyDescent="0.25">
      <c r="A5" s="703" t="s">
        <v>24</v>
      </c>
      <c r="B5" s="703" t="s">
        <v>918</v>
      </c>
      <c r="C5" s="707" t="s">
        <v>919</v>
      </c>
      <c r="D5" s="708">
        <v>-50000</v>
      </c>
      <c r="E5" s="709">
        <v>-50</v>
      </c>
    </row>
    <row r="6" spans="1:5" x14ac:dyDescent="0.25">
      <c r="A6" s="703" t="s">
        <v>18</v>
      </c>
      <c r="B6" s="703" t="s">
        <v>920</v>
      </c>
      <c r="C6" s="707" t="s">
        <v>921</v>
      </c>
      <c r="D6" s="708">
        <v>-50000</v>
      </c>
      <c r="E6" s="709">
        <v>-50</v>
      </c>
    </row>
    <row r="7" spans="1:5" x14ac:dyDescent="0.25">
      <c r="A7" s="703" t="s">
        <v>26</v>
      </c>
      <c r="B7" s="703" t="s">
        <v>922</v>
      </c>
      <c r="C7" s="710" t="s">
        <v>923</v>
      </c>
      <c r="D7" s="945">
        <v>-1000000</v>
      </c>
      <c r="E7" s="709">
        <v>-1000</v>
      </c>
    </row>
    <row r="8" spans="1:5" x14ac:dyDescent="0.25">
      <c r="A8" s="703" t="s">
        <v>27</v>
      </c>
      <c r="B8" s="703" t="s">
        <v>924</v>
      </c>
      <c r="C8" s="710" t="s">
        <v>925</v>
      </c>
      <c r="D8" s="945">
        <v>-576800</v>
      </c>
      <c r="E8" s="709">
        <v>-577</v>
      </c>
    </row>
    <row r="9" spans="1:5" x14ac:dyDescent="0.25">
      <c r="A9" s="703"/>
      <c r="B9" s="703" t="s">
        <v>926</v>
      </c>
      <c r="C9" s="710" t="s">
        <v>927</v>
      </c>
      <c r="D9" s="945">
        <v>-197099</v>
      </c>
      <c r="E9" s="709">
        <v>-197</v>
      </c>
    </row>
    <row r="10" spans="1:5" x14ac:dyDescent="0.25">
      <c r="A10" s="703" t="s">
        <v>28</v>
      </c>
      <c r="B10" s="703" t="s">
        <v>928</v>
      </c>
      <c r="C10" s="710" t="s">
        <v>929</v>
      </c>
      <c r="D10" s="945">
        <v>-50000</v>
      </c>
      <c r="E10" s="709">
        <v>-50</v>
      </c>
    </row>
    <row r="11" spans="1:5" x14ac:dyDescent="0.25">
      <c r="A11" s="703" t="s">
        <v>29</v>
      </c>
      <c r="B11" s="703" t="s">
        <v>930</v>
      </c>
      <c r="C11" s="711" t="s">
        <v>931</v>
      </c>
      <c r="D11" s="712">
        <v>-120000</v>
      </c>
      <c r="E11" s="709">
        <v>-120</v>
      </c>
    </row>
    <row r="12" spans="1:5" x14ac:dyDescent="0.25">
      <c r="A12" s="703" t="s">
        <v>30</v>
      </c>
      <c r="B12" s="703" t="s">
        <v>932</v>
      </c>
      <c r="C12" s="713" t="s">
        <v>933</v>
      </c>
      <c r="D12" s="946">
        <v>-381000</v>
      </c>
      <c r="E12" s="709">
        <v>-381</v>
      </c>
    </row>
    <row r="13" spans="1:5" x14ac:dyDescent="0.25">
      <c r="A13" s="703"/>
      <c r="B13" s="703" t="s">
        <v>885</v>
      </c>
      <c r="C13" s="711" t="s">
        <v>934</v>
      </c>
      <c r="D13" s="947">
        <v>-2609088</v>
      </c>
      <c r="E13" s="709">
        <v>-2609</v>
      </c>
    </row>
    <row r="14" spans="1:5" ht="30" x14ac:dyDescent="0.25">
      <c r="A14" s="703"/>
      <c r="B14" s="703" t="s">
        <v>887</v>
      </c>
      <c r="C14" s="714" t="s">
        <v>935</v>
      </c>
      <c r="D14" s="633">
        <v>-5394452</v>
      </c>
      <c r="E14" s="709">
        <v>-5395</v>
      </c>
    </row>
    <row r="15" spans="1:5" ht="30" x14ac:dyDescent="0.25">
      <c r="A15" s="703"/>
      <c r="B15" s="703" t="s">
        <v>936</v>
      </c>
      <c r="C15" s="714" t="s">
        <v>937</v>
      </c>
      <c r="D15" s="633">
        <v>-284480</v>
      </c>
      <c r="E15" s="709">
        <v>-284</v>
      </c>
    </row>
    <row r="16" spans="1:5" ht="15.75" x14ac:dyDescent="0.25">
      <c r="A16" s="703"/>
      <c r="B16" s="703"/>
      <c r="C16" s="715" t="s">
        <v>938</v>
      </c>
      <c r="D16" s="947">
        <v>27875000</v>
      </c>
      <c r="E16" s="709">
        <v>27875</v>
      </c>
    </row>
    <row r="17" spans="1:5" x14ac:dyDescent="0.25">
      <c r="A17" s="703" t="s">
        <v>31</v>
      </c>
      <c r="B17" s="703" t="s">
        <v>939</v>
      </c>
      <c r="C17" s="711" t="s">
        <v>940</v>
      </c>
      <c r="D17" s="712">
        <v>-300000</v>
      </c>
      <c r="E17" s="709">
        <v>-300</v>
      </c>
    </row>
    <row r="18" spans="1:5" ht="15.75" x14ac:dyDescent="0.25">
      <c r="A18" s="703" t="s">
        <v>32</v>
      </c>
      <c r="B18" s="703" t="s">
        <v>941</v>
      </c>
      <c r="C18" s="715" t="s">
        <v>942</v>
      </c>
      <c r="D18" s="948">
        <v>-757000</v>
      </c>
      <c r="E18" s="709">
        <v>-757</v>
      </c>
    </row>
    <row r="19" spans="1:5" ht="15.75" x14ac:dyDescent="0.25">
      <c r="A19" s="703"/>
      <c r="B19" s="703"/>
      <c r="C19" s="715" t="s">
        <v>943</v>
      </c>
      <c r="D19" s="949">
        <v>3000000</v>
      </c>
      <c r="E19" s="709">
        <v>3000</v>
      </c>
    </row>
    <row r="20" spans="1:5" ht="15.75" x14ac:dyDescent="0.25">
      <c r="A20" s="703"/>
      <c r="B20" s="703" t="s">
        <v>944</v>
      </c>
      <c r="C20" s="715" t="s">
        <v>945</v>
      </c>
      <c r="D20" s="949">
        <v>-479195</v>
      </c>
      <c r="E20" s="709">
        <v>-479</v>
      </c>
    </row>
    <row r="21" spans="1:5" ht="15.75" x14ac:dyDescent="0.25">
      <c r="A21" s="703"/>
      <c r="B21" s="703" t="s">
        <v>946</v>
      </c>
      <c r="C21" s="715" t="s">
        <v>947</v>
      </c>
      <c r="D21" s="943">
        <v>-1766571</v>
      </c>
      <c r="E21" s="709">
        <v>-1766</v>
      </c>
    </row>
    <row r="22" spans="1:5" ht="15.75" x14ac:dyDescent="0.25">
      <c r="A22" s="703"/>
      <c r="B22" s="703" t="s">
        <v>948</v>
      </c>
      <c r="C22" s="715" t="s">
        <v>949</v>
      </c>
      <c r="D22" s="943">
        <v>-310000</v>
      </c>
      <c r="E22" s="709">
        <v>-310</v>
      </c>
    </row>
    <row r="23" spans="1:5" ht="15.75" x14ac:dyDescent="0.25">
      <c r="A23" s="703"/>
      <c r="B23" s="703" t="s">
        <v>950</v>
      </c>
      <c r="C23" s="715" t="s">
        <v>951</v>
      </c>
      <c r="D23" s="943">
        <v>-50000</v>
      </c>
      <c r="E23" s="709">
        <v>-50</v>
      </c>
    </row>
    <row r="24" spans="1:5" ht="15.75" x14ac:dyDescent="0.25">
      <c r="A24" s="703"/>
      <c r="B24" s="703" t="s">
        <v>952</v>
      </c>
      <c r="C24" s="715" t="s">
        <v>953</v>
      </c>
      <c r="D24" s="943">
        <v>-4000000</v>
      </c>
      <c r="E24" s="709">
        <v>-4000</v>
      </c>
    </row>
    <row r="25" spans="1:5" ht="15.75" x14ac:dyDescent="0.25">
      <c r="A25" s="703"/>
      <c r="B25" s="703" t="s">
        <v>954</v>
      </c>
      <c r="C25" s="715" t="s">
        <v>955</v>
      </c>
      <c r="D25" s="943">
        <v>-6200000</v>
      </c>
      <c r="E25" s="709">
        <v>-6200</v>
      </c>
    </row>
    <row r="26" spans="1:5" ht="15.75" x14ac:dyDescent="0.25">
      <c r="A26" s="703"/>
      <c r="B26" s="703" t="s">
        <v>956</v>
      </c>
      <c r="C26" s="715" t="s">
        <v>957</v>
      </c>
      <c r="D26" s="943">
        <v>400000</v>
      </c>
      <c r="E26" s="709">
        <v>400</v>
      </c>
    </row>
    <row r="27" spans="1:5" ht="15.75" x14ac:dyDescent="0.25">
      <c r="A27" s="703"/>
      <c r="B27" s="703" t="s">
        <v>958</v>
      </c>
      <c r="C27" s="715" t="s">
        <v>959</v>
      </c>
      <c r="D27" s="943">
        <v>-50000</v>
      </c>
      <c r="E27" s="709">
        <v>-50</v>
      </c>
    </row>
    <row r="28" spans="1:5" ht="15.75" x14ac:dyDescent="0.25">
      <c r="A28" s="703"/>
      <c r="B28" s="703"/>
      <c r="C28" s="715" t="s">
        <v>960</v>
      </c>
      <c r="D28" s="950">
        <v>117000</v>
      </c>
      <c r="E28" s="709">
        <v>117</v>
      </c>
    </row>
    <row r="29" spans="1:5" ht="15.75" x14ac:dyDescent="0.25">
      <c r="A29" s="703"/>
      <c r="B29" s="703"/>
      <c r="C29" s="715" t="s">
        <v>961</v>
      </c>
      <c r="D29" s="950">
        <v>396000</v>
      </c>
      <c r="E29" s="709">
        <v>396</v>
      </c>
    </row>
    <row r="30" spans="1:5" ht="15.75" x14ac:dyDescent="0.25">
      <c r="A30" s="703"/>
      <c r="B30" s="703"/>
      <c r="C30" s="715" t="s">
        <v>962</v>
      </c>
      <c r="D30" s="950">
        <v>-79602</v>
      </c>
      <c r="E30" s="709">
        <v>-80</v>
      </c>
    </row>
    <row r="31" spans="1:5" x14ac:dyDescent="0.25">
      <c r="A31" s="703"/>
      <c r="B31" s="703" t="s">
        <v>963</v>
      </c>
      <c r="C31" s="714" t="s">
        <v>964</v>
      </c>
      <c r="D31" s="633">
        <v>-417000</v>
      </c>
      <c r="E31" s="709">
        <v>-417</v>
      </c>
    </row>
    <row r="32" spans="1:5" ht="15.75" thickBot="1" x14ac:dyDescent="0.3">
      <c r="A32" s="716"/>
      <c r="B32" s="716" t="s">
        <v>891</v>
      </c>
      <c r="C32" s="717" t="s">
        <v>965</v>
      </c>
      <c r="D32" s="718">
        <v>-387400</v>
      </c>
      <c r="E32" s="719">
        <v>-387</v>
      </c>
    </row>
    <row r="33" spans="1:5" s="721" customFormat="1" x14ac:dyDescent="0.25">
      <c r="A33" s="720"/>
      <c r="B33" s="741" t="s">
        <v>966</v>
      </c>
      <c r="C33" s="742" t="s">
        <v>967</v>
      </c>
      <c r="D33" s="743">
        <v>-100000</v>
      </c>
      <c r="E33" s="744">
        <v>-100</v>
      </c>
    </row>
    <row r="34" spans="1:5" s="721" customFormat="1" ht="15.75" x14ac:dyDescent="0.25">
      <c r="A34" s="722"/>
      <c r="B34" s="745" t="s">
        <v>968</v>
      </c>
      <c r="C34" s="746" t="s">
        <v>969</v>
      </c>
      <c r="D34" s="747">
        <v>-4000000</v>
      </c>
      <c r="E34" s="747">
        <v>-4000</v>
      </c>
    </row>
    <row r="35" spans="1:5" s="721" customFormat="1" ht="15.75" x14ac:dyDescent="0.25">
      <c r="A35" s="722"/>
      <c r="B35" s="745" t="s">
        <v>970</v>
      </c>
      <c r="C35" s="746" t="s">
        <v>971</v>
      </c>
      <c r="D35" s="747">
        <v>-520952</v>
      </c>
      <c r="E35" s="747">
        <v>-521</v>
      </c>
    </row>
    <row r="36" spans="1:5" s="721" customFormat="1" ht="15.75" x14ac:dyDescent="0.25">
      <c r="A36" s="722"/>
      <c r="B36" s="745" t="s">
        <v>972</v>
      </c>
      <c r="C36" s="746" t="s">
        <v>973</v>
      </c>
      <c r="D36" s="747">
        <v>-50000</v>
      </c>
      <c r="E36" s="747">
        <v>-50</v>
      </c>
    </row>
    <row r="37" spans="1:5" s="721" customFormat="1" ht="15.75" x14ac:dyDescent="0.25">
      <c r="A37" s="722"/>
      <c r="B37" s="745" t="s">
        <v>974</v>
      </c>
      <c r="C37" s="746" t="s">
        <v>975</v>
      </c>
      <c r="D37" s="747">
        <v>-330000</v>
      </c>
      <c r="E37" s="747">
        <v>-330</v>
      </c>
    </row>
    <row r="38" spans="1:5" s="721" customFormat="1" ht="15.75" x14ac:dyDescent="0.25">
      <c r="A38" s="722"/>
      <c r="B38" s="745" t="s">
        <v>976</v>
      </c>
      <c r="C38" s="746" t="s">
        <v>977</v>
      </c>
      <c r="D38" s="747">
        <v>-877365</v>
      </c>
      <c r="E38" s="747">
        <v>-877</v>
      </c>
    </row>
    <row r="39" spans="1:5" s="721" customFormat="1" ht="15.75" x14ac:dyDescent="0.25">
      <c r="A39" s="722"/>
      <c r="B39" s="745" t="s">
        <v>978</v>
      </c>
      <c r="C39" s="746" t="s">
        <v>979</v>
      </c>
      <c r="D39" s="747">
        <v>-6000000</v>
      </c>
      <c r="E39" s="747">
        <v>-6000</v>
      </c>
    </row>
    <row r="40" spans="1:5" s="721" customFormat="1" ht="15.75" x14ac:dyDescent="0.25">
      <c r="A40" s="722"/>
      <c r="B40" s="745" t="s">
        <v>980</v>
      </c>
      <c r="C40" s="746" t="s">
        <v>981</v>
      </c>
      <c r="D40" s="747">
        <v>850761</v>
      </c>
      <c r="E40" s="747">
        <v>850</v>
      </c>
    </row>
    <row r="41" spans="1:5" s="721" customFormat="1" ht="15.75" x14ac:dyDescent="0.25">
      <c r="A41" s="722"/>
      <c r="B41" s="745" t="s">
        <v>982</v>
      </c>
      <c r="C41" s="746" t="s">
        <v>983</v>
      </c>
      <c r="D41" s="747">
        <v>-250000</v>
      </c>
      <c r="E41" s="747">
        <v>-250</v>
      </c>
    </row>
    <row r="42" spans="1:5" s="721" customFormat="1" ht="16.5" thickBot="1" x14ac:dyDescent="0.3">
      <c r="A42" s="748"/>
      <c r="B42" s="716"/>
      <c r="C42" s="749" t="s">
        <v>984</v>
      </c>
      <c r="D42" s="750">
        <v>1935294</v>
      </c>
      <c r="E42" s="750">
        <v>1935</v>
      </c>
    </row>
    <row r="43" spans="1:5" s="721" customFormat="1" ht="15.75" x14ac:dyDescent="0.25">
      <c r="A43" s="720"/>
      <c r="B43" s="782" t="s">
        <v>996</v>
      </c>
      <c r="C43" s="783" t="s">
        <v>997</v>
      </c>
      <c r="D43" s="784">
        <v>-1407969</v>
      </c>
      <c r="E43" s="784">
        <v>-1408</v>
      </c>
    </row>
    <row r="44" spans="1:5" s="721" customFormat="1" ht="15.75" x14ac:dyDescent="0.25">
      <c r="A44" s="720"/>
      <c r="B44" s="782" t="s">
        <v>998</v>
      </c>
      <c r="C44" s="783" t="s">
        <v>999</v>
      </c>
      <c r="D44" s="784">
        <v>-717000</v>
      </c>
      <c r="E44" s="784">
        <v>-717</v>
      </c>
    </row>
    <row r="45" spans="1:5" s="721" customFormat="1" ht="15.75" x14ac:dyDescent="0.25">
      <c r="A45" s="720"/>
      <c r="B45" s="782" t="s">
        <v>1000</v>
      </c>
      <c r="C45" s="783" t="s">
        <v>992</v>
      </c>
      <c r="D45" s="784">
        <v>-381000</v>
      </c>
      <c r="E45" s="784">
        <v>-381</v>
      </c>
    </row>
    <row r="46" spans="1:5" s="721" customFormat="1" ht="15.75" x14ac:dyDescent="0.25">
      <c r="A46" s="720"/>
      <c r="B46" s="782" t="s">
        <v>1001</v>
      </c>
      <c r="C46" s="783" t="s">
        <v>1002</v>
      </c>
      <c r="D46" s="784">
        <v>-1800000</v>
      </c>
      <c r="E46" s="784">
        <v>-1800</v>
      </c>
    </row>
    <row r="47" spans="1:5" s="721" customFormat="1" ht="15.75" x14ac:dyDescent="0.25">
      <c r="A47" s="720"/>
      <c r="B47" s="782" t="s">
        <v>1003</v>
      </c>
      <c r="C47" s="783" t="s">
        <v>1004</v>
      </c>
      <c r="D47" s="784">
        <v>884370</v>
      </c>
      <c r="E47" s="784">
        <v>884</v>
      </c>
    </row>
    <row r="48" spans="1:5" s="721" customFormat="1" ht="15.75" x14ac:dyDescent="0.25">
      <c r="A48" s="720"/>
      <c r="B48" s="782" t="s">
        <v>1003</v>
      </c>
      <c r="C48" s="783" t="s">
        <v>1005</v>
      </c>
      <c r="D48" s="784">
        <v>2945584</v>
      </c>
      <c r="E48" s="784">
        <v>2946</v>
      </c>
    </row>
    <row r="49" spans="1:5" s="721" customFormat="1" ht="15.75" x14ac:dyDescent="0.25">
      <c r="A49" s="720"/>
      <c r="B49" s="782" t="s">
        <v>1006</v>
      </c>
      <c r="C49" s="783" t="s">
        <v>994</v>
      </c>
      <c r="D49" s="784">
        <v>-350000</v>
      </c>
      <c r="E49" s="784">
        <v>-350</v>
      </c>
    </row>
    <row r="50" spans="1:5" s="721" customFormat="1" ht="15.75" x14ac:dyDescent="0.25">
      <c r="A50" s="720"/>
      <c r="B50" s="782" t="s">
        <v>1006</v>
      </c>
      <c r="C50" s="783" t="s">
        <v>995</v>
      </c>
      <c r="D50" s="784">
        <v>-61000</v>
      </c>
      <c r="E50" s="784">
        <v>-61</v>
      </c>
    </row>
    <row r="51" spans="1:5" s="721" customFormat="1" ht="15.75" x14ac:dyDescent="0.25">
      <c r="A51" s="720"/>
      <c r="B51" s="782" t="s">
        <v>1007</v>
      </c>
      <c r="C51" s="783" t="s">
        <v>1014</v>
      </c>
      <c r="D51" s="784">
        <v>-300000</v>
      </c>
      <c r="E51" s="784">
        <v>-300</v>
      </c>
    </row>
    <row r="52" spans="1:5" s="721" customFormat="1" ht="16.5" thickBot="1" x14ac:dyDescent="0.3">
      <c r="A52" s="785"/>
      <c r="B52" s="782" t="s">
        <v>1008</v>
      </c>
      <c r="C52" s="783" t="s">
        <v>1009</v>
      </c>
      <c r="D52" s="784">
        <v>6000000</v>
      </c>
      <c r="E52" s="784">
        <v>6000</v>
      </c>
    </row>
    <row r="53" spans="1:5" s="787" customFormat="1" ht="16.5" thickTop="1" x14ac:dyDescent="0.25">
      <c r="A53" s="786"/>
      <c r="B53" s="951" t="s">
        <v>1057</v>
      </c>
      <c r="C53" s="952" t="s">
        <v>1058</v>
      </c>
      <c r="D53" s="953">
        <v>-1870065</v>
      </c>
      <c r="E53" s="953">
        <v>-1870</v>
      </c>
    </row>
    <row r="54" spans="1:5" s="787" customFormat="1" ht="15.75" x14ac:dyDescent="0.25">
      <c r="A54" s="786"/>
      <c r="B54" s="954" t="s">
        <v>1059</v>
      </c>
      <c r="C54" s="955" t="s">
        <v>1060</v>
      </c>
      <c r="D54" s="956">
        <v>-240692</v>
      </c>
      <c r="E54" s="956">
        <v>-241</v>
      </c>
    </row>
    <row r="55" spans="1:5" s="787" customFormat="1" ht="15.75" x14ac:dyDescent="0.25">
      <c r="A55" s="786"/>
      <c r="B55" s="957"/>
      <c r="C55" s="958" t="s">
        <v>1061</v>
      </c>
      <c r="D55" s="959">
        <v>9811000</v>
      </c>
      <c r="E55" s="959">
        <v>9811</v>
      </c>
    </row>
    <row r="56" spans="1:5" s="787" customFormat="1" ht="15.75" x14ac:dyDescent="0.25">
      <c r="A56" s="786"/>
      <c r="B56" s="957"/>
      <c r="C56" s="958" t="s">
        <v>1062</v>
      </c>
      <c r="D56" s="959">
        <v>-20000000</v>
      </c>
      <c r="E56" s="959">
        <v>-20000</v>
      </c>
    </row>
    <row r="57" spans="1:5" s="787" customFormat="1" ht="15.75" x14ac:dyDescent="0.25">
      <c r="A57" s="786"/>
      <c r="B57" s="957"/>
      <c r="C57" s="958" t="s">
        <v>1063</v>
      </c>
      <c r="D57" s="959">
        <v>1500000</v>
      </c>
      <c r="E57" s="959">
        <v>1500</v>
      </c>
    </row>
    <row r="58" spans="1:5" s="787" customFormat="1" ht="15.75" x14ac:dyDescent="0.25">
      <c r="A58" s="786"/>
      <c r="B58" s="957"/>
      <c r="C58" s="958" t="s">
        <v>1064</v>
      </c>
      <c r="D58" s="959">
        <v>10000000</v>
      </c>
      <c r="E58" s="959">
        <v>10000</v>
      </c>
    </row>
    <row r="59" spans="1:5" s="787" customFormat="1" ht="15.75" x14ac:dyDescent="0.25">
      <c r="A59" s="786"/>
      <c r="B59" s="957"/>
      <c r="C59" s="958" t="s">
        <v>1065</v>
      </c>
      <c r="D59" s="959">
        <v>1250000</v>
      </c>
      <c r="E59" s="959">
        <v>1250</v>
      </c>
    </row>
    <row r="60" spans="1:5" s="787" customFormat="1" ht="15.75" x14ac:dyDescent="0.25">
      <c r="A60" s="786"/>
      <c r="B60" s="957"/>
      <c r="C60" s="958" t="s">
        <v>1066</v>
      </c>
      <c r="D60" s="959">
        <v>750000</v>
      </c>
      <c r="E60" s="959">
        <v>750</v>
      </c>
    </row>
    <row r="61" spans="1:5" s="787" customFormat="1" ht="15.75" x14ac:dyDescent="0.25">
      <c r="A61" s="786"/>
      <c r="B61" s="957"/>
      <c r="C61" s="958" t="s">
        <v>1067</v>
      </c>
      <c r="D61" s="959">
        <v>4200000</v>
      </c>
      <c r="E61" s="959">
        <v>4200</v>
      </c>
    </row>
    <row r="62" spans="1:5" s="787" customFormat="1" ht="31.5" x14ac:dyDescent="0.25">
      <c r="A62" s="786"/>
      <c r="B62" s="957"/>
      <c r="C62" s="958" t="s">
        <v>1068</v>
      </c>
      <c r="D62" s="959">
        <v>6000000</v>
      </c>
      <c r="E62" s="959">
        <v>6000</v>
      </c>
    </row>
    <row r="63" spans="1:5" s="787" customFormat="1" ht="15.75" x14ac:dyDescent="0.25">
      <c r="A63" s="786"/>
      <c r="B63" s="957"/>
      <c r="C63" s="958" t="s">
        <v>1069</v>
      </c>
      <c r="D63" s="959">
        <v>6087000</v>
      </c>
      <c r="E63" s="959">
        <v>6087</v>
      </c>
    </row>
    <row r="64" spans="1:5" s="787" customFormat="1" ht="15.75" x14ac:dyDescent="0.25">
      <c r="A64" s="786"/>
      <c r="B64" s="957" t="s">
        <v>1070</v>
      </c>
      <c r="C64" s="958" t="s">
        <v>1071</v>
      </c>
      <c r="D64" s="959">
        <v>3500000</v>
      </c>
      <c r="E64" s="959">
        <v>3500</v>
      </c>
    </row>
    <row r="65" spans="1:5" s="787" customFormat="1" x14ac:dyDescent="0.25">
      <c r="A65" s="786"/>
      <c r="B65" s="957" t="s">
        <v>1072</v>
      </c>
      <c r="C65" s="960" t="s">
        <v>1073</v>
      </c>
      <c r="D65" s="959">
        <v>-25000000</v>
      </c>
      <c r="E65" s="959">
        <v>-25000</v>
      </c>
    </row>
    <row r="66" spans="1:5" s="787" customFormat="1" x14ac:dyDescent="0.25">
      <c r="A66" s="786"/>
      <c r="B66" s="961" t="s">
        <v>1074</v>
      </c>
      <c r="C66" s="962" t="s">
        <v>1075</v>
      </c>
      <c r="D66" s="959">
        <v>-717000</v>
      </c>
      <c r="E66" s="959">
        <v>-717</v>
      </c>
    </row>
    <row r="67" spans="1:5" s="787" customFormat="1" ht="15.75" thickBot="1" x14ac:dyDescent="0.3">
      <c r="A67" s="786"/>
      <c r="B67" s="963" t="s">
        <v>1076</v>
      </c>
      <c r="C67" s="964" t="s">
        <v>1077</v>
      </c>
      <c r="D67" s="965">
        <v>-418000</v>
      </c>
      <c r="E67" s="965">
        <v>-418</v>
      </c>
    </row>
    <row r="68" spans="1:5" s="787" customFormat="1" x14ac:dyDescent="0.25">
      <c r="A68" s="786"/>
      <c r="B68" s="966"/>
      <c r="C68" s="967" t="s">
        <v>1105</v>
      </c>
      <c r="D68" s="959">
        <v>8939000</v>
      </c>
      <c r="E68" s="968">
        <v>8939</v>
      </c>
    </row>
    <row r="69" spans="1:5" s="787" customFormat="1" x14ac:dyDescent="0.25">
      <c r="A69" s="786"/>
      <c r="B69" s="966"/>
      <c r="C69" s="969" t="s">
        <v>1106</v>
      </c>
      <c r="D69" s="959">
        <v>-6087000</v>
      </c>
      <c r="E69" s="970">
        <v>-6087</v>
      </c>
    </row>
    <row r="70" spans="1:5" s="787" customFormat="1" x14ac:dyDescent="0.25">
      <c r="A70" s="786"/>
      <c r="B70" s="966"/>
      <c r="C70" s="969" t="s">
        <v>1106</v>
      </c>
      <c r="D70" s="959">
        <v>5972000</v>
      </c>
      <c r="E70" s="970">
        <v>5972</v>
      </c>
    </row>
    <row r="71" spans="1:5" s="787" customFormat="1" x14ac:dyDescent="0.25">
      <c r="A71" s="786"/>
      <c r="B71" s="966"/>
      <c r="C71" s="971" t="s">
        <v>1107</v>
      </c>
      <c r="D71" s="959">
        <v>900000</v>
      </c>
      <c r="E71" s="972">
        <v>900</v>
      </c>
    </row>
    <row r="72" spans="1:5" s="787" customFormat="1" x14ac:dyDescent="0.25">
      <c r="A72" s="786"/>
      <c r="B72" s="966"/>
      <c r="C72" s="730" t="s">
        <v>1108</v>
      </c>
      <c r="D72" s="959">
        <v>9921000</v>
      </c>
      <c r="E72" s="973">
        <v>9921</v>
      </c>
    </row>
    <row r="73" spans="1:5" s="787" customFormat="1" x14ac:dyDescent="0.25">
      <c r="A73" s="786"/>
      <c r="B73" s="966"/>
      <c r="C73" s="730" t="s">
        <v>1109</v>
      </c>
      <c r="D73" s="959">
        <v>3658000</v>
      </c>
      <c r="E73" s="973">
        <v>3658</v>
      </c>
    </row>
    <row r="74" spans="1:5" s="787" customFormat="1" x14ac:dyDescent="0.25">
      <c r="A74" s="786"/>
      <c r="B74" s="966"/>
      <c r="C74" s="730" t="s">
        <v>1110</v>
      </c>
      <c r="D74" s="959">
        <v>505000</v>
      </c>
      <c r="E74" s="973">
        <v>505</v>
      </c>
    </row>
    <row r="75" spans="1:5" s="787" customFormat="1" x14ac:dyDescent="0.25">
      <c r="A75" s="786"/>
      <c r="B75" s="966"/>
      <c r="C75" s="730" t="s">
        <v>1111</v>
      </c>
      <c r="D75" s="959">
        <v>2258000</v>
      </c>
      <c r="E75" s="973">
        <v>2258</v>
      </c>
    </row>
    <row r="76" spans="1:5" s="787" customFormat="1" x14ac:dyDescent="0.25">
      <c r="A76" s="786"/>
      <c r="B76" s="966"/>
      <c r="C76" s="730" t="s">
        <v>1111</v>
      </c>
      <c r="D76" s="959">
        <v>1100000</v>
      </c>
      <c r="E76" s="973">
        <v>1100</v>
      </c>
    </row>
    <row r="77" spans="1:5" s="787" customFormat="1" x14ac:dyDescent="0.25">
      <c r="A77" s="786"/>
      <c r="B77" s="966"/>
      <c r="C77" s="736" t="s">
        <v>1112</v>
      </c>
      <c r="D77" s="959">
        <v>531000</v>
      </c>
      <c r="E77" s="973">
        <v>531</v>
      </c>
    </row>
    <row r="78" spans="1:5" s="787" customFormat="1" x14ac:dyDescent="0.25">
      <c r="A78" s="786"/>
      <c r="B78" s="966"/>
      <c r="C78" s="730" t="s">
        <v>1113</v>
      </c>
      <c r="D78" s="959">
        <v>4500000</v>
      </c>
      <c r="E78" s="974">
        <v>4500</v>
      </c>
    </row>
    <row r="79" spans="1:5" s="787" customFormat="1" x14ac:dyDescent="0.25">
      <c r="A79" s="786"/>
      <c r="B79" s="966"/>
      <c r="C79" s="971" t="s">
        <v>799</v>
      </c>
      <c r="D79" s="959">
        <v>-2954000</v>
      </c>
      <c r="E79" s="975">
        <f>-2954</f>
        <v>-2954</v>
      </c>
    </row>
    <row r="80" spans="1:5" ht="14.25" customHeight="1" x14ac:dyDescent="0.25">
      <c r="A80" s="751"/>
      <c r="B80" s="752"/>
      <c r="C80" s="752" t="s">
        <v>628</v>
      </c>
      <c r="D80" s="753">
        <f>SUM(D2:D79)</f>
        <v>38914562</v>
      </c>
      <c r="E80" s="753">
        <f>SUM(E2:E79)</f>
        <v>38914</v>
      </c>
    </row>
    <row r="81" spans="1:7" x14ac:dyDescent="0.25">
      <c r="A81" s="723"/>
    </row>
    <row r="82" spans="1:7" s="791" customFormat="1" x14ac:dyDescent="0.25">
      <c r="A82" s="788"/>
      <c r="B82" s="788"/>
      <c r="C82" s="789" t="s">
        <v>606</v>
      </c>
      <c r="D82" s="790" t="s">
        <v>607</v>
      </c>
      <c r="F82" s="792"/>
      <c r="G82" s="792"/>
    </row>
    <row r="83" spans="1:7" s="791" customFormat="1" ht="24.95" customHeight="1" x14ac:dyDescent="0.25">
      <c r="A83" s="794"/>
      <c r="B83" s="794" t="s">
        <v>608</v>
      </c>
      <c r="C83" s="795" t="s">
        <v>609</v>
      </c>
      <c r="D83" s="796">
        <v>1250</v>
      </c>
      <c r="E83" s="791" t="s">
        <v>610</v>
      </c>
      <c r="F83" s="792"/>
      <c r="G83" s="792"/>
    </row>
    <row r="84" spans="1:7" s="791" customFormat="1" ht="24.95" customHeight="1" x14ac:dyDescent="0.25">
      <c r="A84" s="794"/>
      <c r="B84" s="794" t="s">
        <v>872</v>
      </c>
      <c r="C84" s="795" t="s">
        <v>873</v>
      </c>
      <c r="D84" s="796">
        <v>-1250</v>
      </c>
      <c r="F84" s="792"/>
      <c r="G84" s="792"/>
    </row>
    <row r="85" spans="1:7" s="791" customFormat="1" ht="24.95" customHeight="1" x14ac:dyDescent="0.25">
      <c r="A85" s="794"/>
      <c r="B85" s="794" t="s">
        <v>608</v>
      </c>
      <c r="C85" s="795" t="s">
        <v>611</v>
      </c>
      <c r="D85" s="796">
        <v>1250</v>
      </c>
      <c r="E85" s="791" t="s">
        <v>610</v>
      </c>
      <c r="F85" s="792"/>
      <c r="G85" s="792"/>
    </row>
    <row r="86" spans="1:7" s="791" customFormat="1" ht="24.95" customHeight="1" x14ac:dyDescent="0.25">
      <c r="A86" s="794"/>
      <c r="B86" s="794" t="s">
        <v>872</v>
      </c>
      <c r="C86" s="795" t="s">
        <v>874</v>
      </c>
      <c r="D86" s="796">
        <v>-1250</v>
      </c>
      <c r="F86" s="792"/>
      <c r="G86" s="792"/>
    </row>
    <row r="87" spans="1:7" s="791" customFormat="1" ht="24.95" customHeight="1" x14ac:dyDescent="0.25">
      <c r="A87" s="794"/>
      <c r="B87" s="794" t="s">
        <v>608</v>
      </c>
      <c r="C87" s="795" t="s">
        <v>612</v>
      </c>
      <c r="D87" s="797">
        <v>7000</v>
      </c>
      <c r="E87" s="791" t="s">
        <v>610</v>
      </c>
      <c r="F87" s="792"/>
      <c r="G87" s="792"/>
    </row>
    <row r="88" spans="1:7" s="791" customFormat="1" ht="24.95" customHeight="1" x14ac:dyDescent="0.25">
      <c r="A88" s="794"/>
      <c r="B88" s="794" t="s">
        <v>875</v>
      </c>
      <c r="C88" s="795" t="s">
        <v>876</v>
      </c>
      <c r="D88" s="796">
        <v>-635</v>
      </c>
      <c r="F88" s="792"/>
      <c r="G88" s="792"/>
    </row>
    <row r="89" spans="1:7" s="791" customFormat="1" ht="30" x14ac:dyDescent="0.25">
      <c r="A89" s="794"/>
      <c r="B89" s="794" t="s">
        <v>877</v>
      </c>
      <c r="C89" s="795" t="s">
        <v>878</v>
      </c>
      <c r="D89" s="796">
        <v>-1041</v>
      </c>
      <c r="F89" s="792"/>
      <c r="G89" s="792"/>
    </row>
    <row r="90" spans="1:7" s="791" customFormat="1" ht="30" x14ac:dyDescent="0.25">
      <c r="A90" s="794"/>
      <c r="B90" s="794" t="s">
        <v>877</v>
      </c>
      <c r="C90" s="795" t="s">
        <v>879</v>
      </c>
      <c r="D90" s="796">
        <v>-533</v>
      </c>
      <c r="F90" s="792"/>
      <c r="G90" s="792"/>
    </row>
    <row r="91" spans="1:7" s="791" customFormat="1" ht="30" x14ac:dyDescent="0.25">
      <c r="A91" s="794"/>
      <c r="B91" s="794" t="s">
        <v>877</v>
      </c>
      <c r="C91" s="795" t="s">
        <v>880</v>
      </c>
      <c r="D91" s="796">
        <v>-991</v>
      </c>
      <c r="F91" s="792"/>
      <c r="G91" s="792"/>
    </row>
    <row r="92" spans="1:7" s="791" customFormat="1" ht="24.95" customHeight="1" x14ac:dyDescent="0.25">
      <c r="A92" s="794"/>
      <c r="B92" s="794" t="s">
        <v>881</v>
      </c>
      <c r="C92" s="795" t="s">
        <v>882</v>
      </c>
      <c r="D92" s="796">
        <v>-1664</v>
      </c>
      <c r="F92" s="792"/>
      <c r="G92" s="792"/>
    </row>
    <row r="93" spans="1:7" s="791" customFormat="1" ht="24.95" customHeight="1" x14ac:dyDescent="0.25">
      <c r="A93" s="794"/>
      <c r="B93" s="794" t="s">
        <v>1010</v>
      </c>
      <c r="C93" s="795" t="s">
        <v>1078</v>
      </c>
      <c r="D93" s="796">
        <v>-330</v>
      </c>
      <c r="F93" s="792"/>
      <c r="G93" s="792"/>
    </row>
    <row r="94" spans="1:7" s="791" customFormat="1" ht="24.95" customHeight="1" x14ac:dyDescent="0.25">
      <c r="A94" s="794"/>
      <c r="B94" s="794" t="s">
        <v>1011</v>
      </c>
      <c r="C94" s="795" t="s">
        <v>1079</v>
      </c>
      <c r="D94" s="796">
        <v>-946</v>
      </c>
      <c r="F94" s="792"/>
      <c r="G94" s="792"/>
    </row>
    <row r="95" spans="1:7" s="791" customFormat="1" ht="24.95" customHeight="1" x14ac:dyDescent="0.25">
      <c r="A95" s="794"/>
      <c r="B95" s="794" t="s">
        <v>608</v>
      </c>
      <c r="C95" s="795" t="s">
        <v>614</v>
      </c>
      <c r="D95" s="796">
        <v>5083</v>
      </c>
      <c r="E95" s="791" t="s">
        <v>613</v>
      </c>
      <c r="F95" s="792"/>
      <c r="G95" s="792"/>
    </row>
    <row r="96" spans="1:7" s="791" customFormat="1" ht="24.95" customHeight="1" x14ac:dyDescent="0.25">
      <c r="A96" s="794"/>
      <c r="B96" s="794" t="s">
        <v>608</v>
      </c>
      <c r="C96" s="795" t="s">
        <v>745</v>
      </c>
      <c r="D96" s="796"/>
      <c r="E96" s="791" t="s">
        <v>613</v>
      </c>
      <c r="F96" s="792"/>
      <c r="G96" s="792"/>
    </row>
    <row r="97" spans="1:9" s="791" customFormat="1" x14ac:dyDescent="0.25">
      <c r="A97" s="794"/>
      <c r="B97" s="794" t="s">
        <v>608</v>
      </c>
      <c r="C97" s="795" t="s">
        <v>615</v>
      </c>
      <c r="D97" s="796"/>
      <c r="E97" s="791" t="s">
        <v>610</v>
      </c>
      <c r="F97" s="792"/>
      <c r="G97" s="792"/>
    </row>
    <row r="98" spans="1:9" s="791" customFormat="1" x14ac:dyDescent="0.25">
      <c r="A98" s="794"/>
      <c r="B98" s="794" t="s">
        <v>608</v>
      </c>
      <c r="C98" s="795" t="s">
        <v>616</v>
      </c>
      <c r="D98" s="797">
        <v>9500</v>
      </c>
      <c r="E98" s="791" t="s">
        <v>610</v>
      </c>
      <c r="F98" s="792"/>
      <c r="G98" s="792"/>
    </row>
    <row r="99" spans="1:9" s="791" customFormat="1" ht="24.95" customHeight="1" x14ac:dyDescent="0.25">
      <c r="A99" s="794"/>
      <c r="B99" s="794" t="s">
        <v>883</v>
      </c>
      <c r="C99" s="795" t="s">
        <v>1080</v>
      </c>
      <c r="D99" s="796">
        <v>-991</v>
      </c>
      <c r="F99" s="792"/>
      <c r="G99" s="792"/>
    </row>
    <row r="100" spans="1:9" s="791" customFormat="1" x14ac:dyDescent="0.25">
      <c r="A100" s="794"/>
      <c r="B100" s="794" t="s">
        <v>608</v>
      </c>
      <c r="C100" s="795" t="s">
        <v>617</v>
      </c>
      <c r="D100" s="796">
        <v>2488</v>
      </c>
      <c r="E100" s="791" t="s">
        <v>613</v>
      </c>
      <c r="F100" s="792"/>
      <c r="G100" s="792"/>
    </row>
    <row r="101" spans="1:9" s="791" customFormat="1" x14ac:dyDescent="0.25">
      <c r="A101" s="794"/>
      <c r="B101" s="794" t="s">
        <v>608</v>
      </c>
      <c r="C101" s="795" t="s">
        <v>884</v>
      </c>
      <c r="D101" s="796">
        <v>500</v>
      </c>
      <c r="E101" s="791" t="s">
        <v>613</v>
      </c>
      <c r="F101" s="792"/>
      <c r="G101" s="792"/>
      <c r="I101" s="798"/>
    </row>
    <row r="102" spans="1:9" s="791" customFormat="1" x14ac:dyDescent="0.25">
      <c r="A102" s="794"/>
      <c r="B102" s="794" t="s">
        <v>608</v>
      </c>
      <c r="C102" s="795" t="s">
        <v>780</v>
      </c>
      <c r="D102" s="796">
        <v>610</v>
      </c>
      <c r="F102" s="792"/>
      <c r="G102" s="792"/>
      <c r="I102" s="798"/>
    </row>
    <row r="103" spans="1:9" s="791" customFormat="1" x14ac:dyDescent="0.25">
      <c r="A103" s="794"/>
      <c r="B103" s="794"/>
      <c r="C103" s="795" t="s">
        <v>1081</v>
      </c>
      <c r="D103" s="796">
        <v>-152</v>
      </c>
      <c r="F103" s="792"/>
      <c r="G103" s="792"/>
      <c r="I103" s="798"/>
    </row>
    <row r="104" spans="1:9" s="791" customFormat="1" x14ac:dyDescent="0.25">
      <c r="A104" s="794"/>
      <c r="B104" s="794" t="s">
        <v>608</v>
      </c>
      <c r="C104" s="795" t="s">
        <v>618</v>
      </c>
      <c r="D104" s="796">
        <v>1500</v>
      </c>
      <c r="E104" s="791" t="s">
        <v>613</v>
      </c>
      <c r="F104" s="792"/>
      <c r="G104" s="792"/>
    </row>
    <row r="105" spans="1:9" s="791" customFormat="1" x14ac:dyDescent="0.25">
      <c r="A105" s="794"/>
      <c r="B105" s="794" t="s">
        <v>985</v>
      </c>
      <c r="C105" s="795" t="s">
        <v>986</v>
      </c>
      <c r="D105" s="796">
        <v>-300</v>
      </c>
      <c r="F105" s="792"/>
      <c r="G105" s="792"/>
    </row>
    <row r="106" spans="1:9" s="791" customFormat="1" ht="30" x14ac:dyDescent="0.25">
      <c r="A106" s="794"/>
      <c r="B106" s="794" t="s">
        <v>987</v>
      </c>
      <c r="C106" s="795" t="s">
        <v>988</v>
      </c>
      <c r="D106" s="796">
        <v>-162</v>
      </c>
      <c r="F106" s="792"/>
      <c r="G106" s="792"/>
    </row>
    <row r="107" spans="1:9" s="791" customFormat="1" ht="30" x14ac:dyDescent="0.25">
      <c r="A107" s="794"/>
      <c r="B107" s="794" t="s">
        <v>989</v>
      </c>
      <c r="C107" s="795" t="s">
        <v>990</v>
      </c>
      <c r="D107" s="796">
        <v>-300</v>
      </c>
      <c r="F107" s="792"/>
      <c r="G107" s="792"/>
    </row>
    <row r="108" spans="1:9" s="791" customFormat="1" x14ac:dyDescent="0.25">
      <c r="A108" s="794"/>
      <c r="B108" s="794" t="s">
        <v>608</v>
      </c>
      <c r="C108" s="795" t="s">
        <v>781</v>
      </c>
      <c r="D108" s="796">
        <v>572</v>
      </c>
      <c r="F108" s="792"/>
      <c r="G108" s="792"/>
    </row>
    <row r="109" spans="1:9" s="791" customFormat="1" x14ac:dyDescent="0.25">
      <c r="A109" s="794"/>
      <c r="B109" s="794" t="s">
        <v>608</v>
      </c>
      <c r="C109" s="795" t="s">
        <v>782</v>
      </c>
      <c r="D109" s="796">
        <v>3912</v>
      </c>
      <c r="F109" s="792"/>
      <c r="G109" s="792"/>
    </row>
    <row r="110" spans="1:9" s="791" customFormat="1" x14ac:dyDescent="0.25">
      <c r="A110" s="794"/>
      <c r="B110" s="794" t="s">
        <v>608</v>
      </c>
      <c r="C110" s="795" t="s">
        <v>1082</v>
      </c>
      <c r="D110" s="796">
        <v>-4484</v>
      </c>
      <c r="F110" s="792"/>
      <c r="G110" s="792"/>
    </row>
    <row r="111" spans="1:9" s="791" customFormat="1" x14ac:dyDescent="0.25">
      <c r="A111" s="794"/>
      <c r="B111" s="794" t="s">
        <v>608</v>
      </c>
      <c r="C111" s="795" t="s">
        <v>788</v>
      </c>
      <c r="D111" s="796">
        <v>1000</v>
      </c>
      <c r="F111" s="792"/>
      <c r="G111" s="792"/>
    </row>
    <row r="112" spans="1:9" s="791" customFormat="1" ht="14.25" customHeight="1" x14ac:dyDescent="0.25">
      <c r="A112" s="794"/>
      <c r="B112" s="794" t="s">
        <v>608</v>
      </c>
      <c r="C112" s="795" t="s">
        <v>1083</v>
      </c>
      <c r="D112" s="796">
        <v>-1000</v>
      </c>
      <c r="F112" s="792"/>
      <c r="G112" s="792"/>
    </row>
    <row r="113" spans="1:7" s="791" customFormat="1" ht="30" x14ac:dyDescent="0.25">
      <c r="A113" s="794"/>
      <c r="B113" s="794" t="s">
        <v>885</v>
      </c>
      <c r="C113" s="795" t="s">
        <v>886</v>
      </c>
      <c r="D113" s="796">
        <v>2609</v>
      </c>
      <c r="F113" s="792"/>
      <c r="G113" s="792"/>
    </row>
    <row r="114" spans="1:7" s="791" customFormat="1" ht="14.25" customHeight="1" x14ac:dyDescent="0.25">
      <c r="A114" s="794"/>
      <c r="B114" s="794" t="s">
        <v>887</v>
      </c>
      <c r="C114" s="795" t="s">
        <v>888</v>
      </c>
      <c r="D114" s="796">
        <v>5395</v>
      </c>
      <c r="F114" s="792"/>
      <c r="G114" s="792"/>
    </row>
    <row r="115" spans="1:7" s="791" customFormat="1" ht="12.75" customHeight="1" x14ac:dyDescent="0.25">
      <c r="A115" s="794"/>
      <c r="B115" s="794" t="s">
        <v>889</v>
      </c>
      <c r="C115" s="795" t="s">
        <v>890</v>
      </c>
      <c r="D115" s="796">
        <v>284</v>
      </c>
      <c r="F115" s="792"/>
      <c r="G115" s="792"/>
    </row>
    <row r="116" spans="1:7" s="791" customFormat="1" ht="24.95" customHeight="1" x14ac:dyDescent="0.25">
      <c r="A116" s="794"/>
      <c r="B116" s="794" t="s">
        <v>608</v>
      </c>
      <c r="C116" s="799" t="s">
        <v>1012</v>
      </c>
      <c r="D116" s="797">
        <v>-8288</v>
      </c>
      <c r="F116" s="792"/>
      <c r="G116" s="792"/>
    </row>
    <row r="117" spans="1:7" s="791" customFormat="1" ht="24.95" customHeight="1" x14ac:dyDescent="0.25">
      <c r="A117" s="794"/>
      <c r="B117" s="794" t="s">
        <v>608</v>
      </c>
      <c r="C117" s="976" t="s">
        <v>1084</v>
      </c>
      <c r="D117" s="633">
        <v>9625</v>
      </c>
      <c r="F117" s="792"/>
      <c r="G117" s="792"/>
    </row>
    <row r="118" spans="1:7" s="791" customFormat="1" ht="24.95" customHeight="1" x14ac:dyDescent="0.25">
      <c r="A118" s="794"/>
      <c r="B118" s="977"/>
      <c r="C118" s="978" t="s">
        <v>1114</v>
      </c>
      <c r="D118" s="979">
        <v>180853</v>
      </c>
      <c r="F118" s="792"/>
      <c r="G118" s="792"/>
    </row>
    <row r="119" spans="1:7" s="791" customFormat="1" ht="24.95" customHeight="1" x14ac:dyDescent="0.25">
      <c r="A119" s="794"/>
      <c r="B119" s="977"/>
      <c r="C119" s="980" t="s">
        <v>1115</v>
      </c>
      <c r="D119" s="979">
        <v>479496</v>
      </c>
      <c r="F119" s="792"/>
      <c r="G119" s="792"/>
    </row>
    <row r="120" spans="1:7" s="791" customFormat="1" ht="24.95" customHeight="1" x14ac:dyDescent="0.25">
      <c r="A120" s="794"/>
      <c r="B120" s="977"/>
      <c r="C120" s="981" t="s">
        <v>1116</v>
      </c>
      <c r="D120" s="979">
        <v>16581</v>
      </c>
      <c r="F120" s="792"/>
      <c r="G120" s="792"/>
    </row>
    <row r="121" spans="1:7" s="791" customFormat="1" ht="24.95" customHeight="1" x14ac:dyDescent="0.25">
      <c r="A121" s="794"/>
      <c r="B121" s="977"/>
      <c r="C121" s="981" t="s">
        <v>1088</v>
      </c>
      <c r="D121" s="979">
        <v>-9025</v>
      </c>
      <c r="F121" s="792"/>
      <c r="G121" s="792"/>
    </row>
    <row r="122" spans="1:7" s="791" customFormat="1" ht="24.95" customHeight="1" x14ac:dyDescent="0.25">
      <c r="A122" s="794"/>
      <c r="B122" s="977"/>
      <c r="C122" s="982" t="s">
        <v>1117</v>
      </c>
      <c r="D122" s="983">
        <v>3302</v>
      </c>
      <c r="F122" s="792"/>
      <c r="G122" s="792"/>
    </row>
    <row r="123" spans="1:7" s="791" customFormat="1" ht="24.95" customHeight="1" x14ac:dyDescent="0.25">
      <c r="A123" s="794"/>
      <c r="B123" s="977"/>
      <c r="C123" s="978" t="s">
        <v>1118</v>
      </c>
      <c r="D123" s="984">
        <v>9000</v>
      </c>
      <c r="F123" s="792"/>
      <c r="G123" s="792"/>
    </row>
    <row r="124" spans="1:7" s="791" customFormat="1" ht="24.95" customHeight="1" x14ac:dyDescent="0.25">
      <c r="A124" s="794"/>
      <c r="B124" s="977"/>
      <c r="C124" s="985" t="s">
        <v>1119</v>
      </c>
      <c r="D124" s="984">
        <v>1664</v>
      </c>
      <c r="F124" s="792"/>
      <c r="G124" s="792"/>
    </row>
    <row r="125" spans="1:7" s="791" customFormat="1" ht="24.95" customHeight="1" x14ac:dyDescent="0.25">
      <c r="A125" s="794"/>
      <c r="B125" s="977" t="s">
        <v>1072</v>
      </c>
      <c r="C125" s="986" t="s">
        <v>1120</v>
      </c>
      <c r="D125" s="987">
        <v>25000</v>
      </c>
      <c r="F125" s="792"/>
      <c r="G125" s="792"/>
    </row>
    <row r="126" spans="1:7" s="791" customFormat="1" ht="24.95" customHeight="1" x14ac:dyDescent="0.25">
      <c r="A126" s="794"/>
      <c r="B126" s="977"/>
      <c r="C126" s="978" t="s">
        <v>1121</v>
      </c>
      <c r="D126" s="987">
        <v>5600</v>
      </c>
      <c r="F126" s="792"/>
      <c r="G126" s="792"/>
    </row>
    <row r="127" spans="1:7" s="791" customFormat="1" ht="24.95" customHeight="1" x14ac:dyDescent="0.25">
      <c r="A127" s="794"/>
      <c r="B127" s="794"/>
      <c r="C127" s="976"/>
      <c r="D127" s="633"/>
      <c r="F127" s="792"/>
      <c r="G127" s="792"/>
    </row>
    <row r="128" spans="1:7" s="791" customFormat="1" ht="24.95" customHeight="1" x14ac:dyDescent="0.25">
      <c r="A128" s="800"/>
      <c r="B128" s="801" t="s">
        <v>608</v>
      </c>
      <c r="C128" s="802" t="s">
        <v>619</v>
      </c>
      <c r="D128" s="803">
        <f>SUM(D83:D127)</f>
        <v>740732</v>
      </c>
      <c r="F128" s="792"/>
      <c r="G128" s="804">
        <f>D93+D94+D99+D103+D110+D112+D127</f>
        <v>-7903</v>
      </c>
    </row>
    <row r="129" spans="1:7" s="791" customFormat="1" ht="24.95" customHeight="1" x14ac:dyDescent="0.25">
      <c r="A129" s="793"/>
      <c r="B129" s="805" t="s">
        <v>620</v>
      </c>
      <c r="C129" s="793" t="s">
        <v>621</v>
      </c>
      <c r="D129" s="806">
        <v>150</v>
      </c>
      <c r="E129" s="791" t="s">
        <v>610</v>
      </c>
      <c r="F129" s="792"/>
      <c r="G129" s="792"/>
    </row>
    <row r="130" spans="1:7" s="791" customFormat="1" ht="24.95" customHeight="1" x14ac:dyDescent="0.25">
      <c r="A130" s="793"/>
      <c r="B130" s="805" t="s">
        <v>620</v>
      </c>
      <c r="C130" s="793" t="s">
        <v>622</v>
      </c>
      <c r="D130" s="806">
        <v>60</v>
      </c>
      <c r="E130" s="791" t="s">
        <v>610</v>
      </c>
      <c r="F130" s="792"/>
      <c r="G130" s="792"/>
    </row>
    <row r="131" spans="1:7" s="791" customFormat="1" ht="24.95" customHeight="1" x14ac:dyDescent="0.25">
      <c r="A131" s="793"/>
      <c r="B131" s="805" t="s">
        <v>620</v>
      </c>
      <c r="C131" s="793" t="s">
        <v>623</v>
      </c>
      <c r="D131" s="806">
        <v>150</v>
      </c>
      <c r="E131" s="791" t="s">
        <v>610</v>
      </c>
      <c r="F131" s="792"/>
      <c r="G131" s="792"/>
    </row>
    <row r="132" spans="1:7" s="809" customFormat="1" ht="24.95" customHeight="1" x14ac:dyDescent="0.25">
      <c r="A132" s="794"/>
      <c r="B132" s="807" t="s">
        <v>620</v>
      </c>
      <c r="C132" s="794" t="s">
        <v>624</v>
      </c>
      <c r="D132" s="808">
        <v>1949</v>
      </c>
      <c r="E132" s="809" t="s">
        <v>625</v>
      </c>
      <c r="F132" s="810"/>
      <c r="G132" s="810"/>
    </row>
    <row r="133" spans="1:7" s="809" customFormat="1" ht="24.95" customHeight="1" x14ac:dyDescent="0.25">
      <c r="A133" s="794"/>
      <c r="B133" s="807" t="s">
        <v>891</v>
      </c>
      <c r="C133" s="692" t="s">
        <v>1085</v>
      </c>
      <c r="D133" s="808">
        <v>-1949</v>
      </c>
      <c r="E133" s="809" t="s">
        <v>625</v>
      </c>
      <c r="F133" s="810"/>
      <c r="G133" s="810"/>
    </row>
    <row r="134" spans="1:7" s="791" customFormat="1" ht="24.95" customHeight="1" x14ac:dyDescent="0.25">
      <c r="A134" s="793"/>
      <c r="B134" s="805" t="s">
        <v>620</v>
      </c>
      <c r="C134" s="793" t="s">
        <v>1086</v>
      </c>
      <c r="D134" s="806">
        <v>1000</v>
      </c>
      <c r="E134" s="791" t="s">
        <v>610</v>
      </c>
      <c r="F134" s="792"/>
      <c r="G134" s="792"/>
    </row>
    <row r="135" spans="1:7" s="791" customFormat="1" ht="24.95" customHeight="1" x14ac:dyDescent="0.25">
      <c r="A135" s="793"/>
      <c r="B135" s="805" t="s">
        <v>620</v>
      </c>
      <c r="C135" s="793" t="s">
        <v>626</v>
      </c>
      <c r="D135" s="806">
        <v>4000</v>
      </c>
      <c r="E135" s="791" t="s">
        <v>613</v>
      </c>
      <c r="F135" s="792"/>
      <c r="G135" s="792"/>
    </row>
    <row r="136" spans="1:7" s="791" customFormat="1" ht="24.95" customHeight="1" x14ac:dyDescent="0.25">
      <c r="A136" s="793"/>
      <c r="B136" s="805" t="s">
        <v>620</v>
      </c>
      <c r="C136" s="793" t="s">
        <v>797</v>
      </c>
      <c r="D136" s="806">
        <v>607</v>
      </c>
      <c r="F136" s="792"/>
      <c r="G136" s="792"/>
    </row>
    <row r="137" spans="1:7" s="791" customFormat="1" ht="24.95" customHeight="1" x14ac:dyDescent="0.25">
      <c r="A137" s="793"/>
      <c r="B137" s="805" t="s">
        <v>620</v>
      </c>
      <c r="C137" s="793" t="s">
        <v>827</v>
      </c>
      <c r="D137" s="806">
        <v>1021</v>
      </c>
      <c r="F137" s="792"/>
      <c r="G137" s="792"/>
    </row>
    <row r="138" spans="1:7" s="791" customFormat="1" ht="24.95" customHeight="1" x14ac:dyDescent="0.25">
      <c r="A138" s="793"/>
      <c r="B138" s="805"/>
      <c r="C138" s="793" t="s">
        <v>892</v>
      </c>
      <c r="D138" s="806">
        <v>-1021</v>
      </c>
      <c r="F138" s="792"/>
      <c r="G138" s="792"/>
    </row>
    <row r="139" spans="1:7" s="791" customFormat="1" ht="24.95" customHeight="1" x14ac:dyDescent="0.25">
      <c r="A139" s="793"/>
      <c r="B139" s="805"/>
      <c r="C139" s="693" t="s">
        <v>893</v>
      </c>
      <c r="D139" s="811">
        <v>109</v>
      </c>
      <c r="F139" s="792"/>
      <c r="G139" s="792"/>
    </row>
    <row r="140" spans="1:7" s="791" customFormat="1" ht="24.95" customHeight="1" x14ac:dyDescent="0.25">
      <c r="A140" s="793"/>
      <c r="B140" s="988"/>
      <c r="C140" s="989" t="s">
        <v>893</v>
      </c>
      <c r="D140" s="990">
        <v>-108</v>
      </c>
      <c r="F140" s="792"/>
      <c r="G140" s="792"/>
    </row>
    <row r="141" spans="1:7" s="791" customFormat="1" ht="24.95" customHeight="1" x14ac:dyDescent="0.25">
      <c r="A141" s="793"/>
      <c r="B141" s="977" t="s">
        <v>1010</v>
      </c>
      <c r="C141" s="978" t="s">
        <v>1122</v>
      </c>
      <c r="D141" s="979">
        <v>203</v>
      </c>
      <c r="F141" s="792"/>
      <c r="G141" s="792"/>
    </row>
    <row r="142" spans="1:7" s="791" customFormat="1" ht="24.95" customHeight="1" x14ac:dyDescent="0.25">
      <c r="A142" s="793"/>
      <c r="B142" s="977" t="s">
        <v>1011</v>
      </c>
      <c r="C142" s="978" t="s">
        <v>1123</v>
      </c>
      <c r="D142" s="979">
        <v>692</v>
      </c>
      <c r="F142" s="792"/>
      <c r="G142" s="792"/>
    </row>
    <row r="143" spans="1:7" s="791" customFormat="1" ht="24.95" customHeight="1" x14ac:dyDescent="0.25">
      <c r="A143" s="793"/>
      <c r="B143" s="988"/>
      <c r="C143" s="978" t="s">
        <v>1124</v>
      </c>
      <c r="D143" s="984">
        <v>2328</v>
      </c>
      <c r="F143" s="792"/>
      <c r="G143" s="792"/>
    </row>
    <row r="144" spans="1:7" s="791" customFormat="1" ht="24.95" customHeight="1" x14ac:dyDescent="0.25">
      <c r="A144" s="793"/>
      <c r="B144" s="977"/>
      <c r="C144" s="991" t="s">
        <v>1125</v>
      </c>
      <c r="D144" s="984">
        <v>513</v>
      </c>
      <c r="F144" s="792"/>
      <c r="G144" s="792"/>
    </row>
    <row r="145" spans="1:7" s="791" customFormat="1" ht="24.95" customHeight="1" x14ac:dyDescent="0.25">
      <c r="A145" s="793"/>
      <c r="B145" s="988"/>
      <c r="C145" s="978" t="s">
        <v>1126</v>
      </c>
      <c r="D145" s="984">
        <v>368</v>
      </c>
      <c r="F145" s="792"/>
      <c r="G145" s="792"/>
    </row>
    <row r="146" spans="1:7" s="791" customFormat="1" ht="24.95" customHeight="1" x14ac:dyDescent="0.25">
      <c r="A146" s="793"/>
      <c r="B146" s="988"/>
      <c r="C146" s="978" t="s">
        <v>1127</v>
      </c>
      <c r="D146" s="984">
        <v>457</v>
      </c>
      <c r="F146" s="792"/>
      <c r="G146" s="792"/>
    </row>
    <row r="147" spans="1:7" s="791" customFormat="1" ht="24.95" customHeight="1" x14ac:dyDescent="0.25">
      <c r="A147" s="793"/>
      <c r="B147" s="805"/>
      <c r="C147" s="992"/>
      <c r="D147" s="811"/>
      <c r="F147" s="792"/>
      <c r="G147" s="792"/>
    </row>
    <row r="148" spans="1:7" s="791" customFormat="1" ht="24.95" customHeight="1" x14ac:dyDescent="0.25">
      <c r="A148" s="793"/>
      <c r="B148" s="805"/>
      <c r="C148" s="992"/>
      <c r="D148" s="811"/>
      <c r="F148" s="792"/>
      <c r="G148" s="792"/>
    </row>
    <row r="149" spans="1:7" s="791" customFormat="1" ht="24.95" customHeight="1" x14ac:dyDescent="0.25">
      <c r="A149" s="812"/>
      <c r="B149" s="813" t="s">
        <v>620</v>
      </c>
      <c r="C149" s="814" t="s">
        <v>627</v>
      </c>
      <c r="D149" s="815">
        <f>SUM(D129:D146)</f>
        <v>10529</v>
      </c>
      <c r="F149" s="792"/>
      <c r="G149" s="792"/>
    </row>
    <row r="150" spans="1:7" s="791" customFormat="1" ht="24.95" customHeight="1" x14ac:dyDescent="0.25">
      <c r="A150" s="816"/>
      <c r="B150" s="817"/>
      <c r="C150" s="817" t="s">
        <v>628</v>
      </c>
      <c r="D150" s="818">
        <f>D128+D149</f>
        <v>751261</v>
      </c>
      <c r="F150" s="792"/>
      <c r="G150" s="792"/>
    </row>
    <row r="156" spans="1:7" ht="24.95" customHeight="1" x14ac:dyDescent="0.25">
      <c r="A156"/>
      <c r="B156"/>
      <c r="C156"/>
      <c r="D156"/>
    </row>
    <row r="157" spans="1:7" ht="24.95" customHeight="1" x14ac:dyDescent="0.25">
      <c r="A157"/>
      <c r="B157"/>
      <c r="C157"/>
      <c r="D157"/>
    </row>
    <row r="158" spans="1:7" x14ac:dyDescent="0.25">
      <c r="A158"/>
      <c r="B158"/>
      <c r="C158"/>
      <c r="D158"/>
    </row>
    <row r="159" spans="1:7" x14ac:dyDescent="0.25">
      <c r="A159"/>
      <c r="B159"/>
      <c r="C159"/>
      <c r="D159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&amp;L2018. évi céltartalékok bemutatása&amp;CBátaszék Város Önkormányzata&amp;R11. melléklet a 3/2018. (II. 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  <pageSetUpPr fitToPage="1"/>
  </sheetPr>
  <dimension ref="A1:I161"/>
  <sheetViews>
    <sheetView view="pageLayout" zoomScaleNormal="96" zoomScaleSheetLayoutView="100" workbookViewId="0">
      <selection activeCell="G89" sqref="G89"/>
    </sheetView>
  </sheetViews>
  <sheetFormatPr defaultRowHeight="15.75" x14ac:dyDescent="0.25"/>
  <cols>
    <col min="1" max="1" width="7.5" style="32" customWidth="1"/>
    <col min="2" max="2" width="59.6640625" style="32" customWidth="1"/>
    <col min="3" max="3" width="14.83203125" style="303" customWidth="1"/>
    <col min="4" max="6" width="11.83203125" style="32" customWidth="1"/>
    <col min="7" max="7" width="14.83203125" style="32" customWidth="1"/>
    <col min="8" max="16384" width="9.33203125" style="32"/>
  </cols>
  <sheetData>
    <row r="1" spans="1:7" ht="15.95" customHeight="1" x14ac:dyDescent="0.25">
      <c r="A1" s="857" t="s">
        <v>14</v>
      </c>
      <c r="B1" s="857"/>
      <c r="C1" s="857"/>
      <c r="D1" s="857"/>
      <c r="E1" s="857"/>
      <c r="F1" s="857"/>
      <c r="G1" s="857"/>
    </row>
    <row r="2" spans="1:7" ht="15.95" customHeight="1" thickBot="1" x14ac:dyDescent="0.3">
      <c r="A2" s="856" t="s">
        <v>149</v>
      </c>
      <c r="B2" s="856"/>
      <c r="C2" s="556"/>
      <c r="G2" s="556" t="s">
        <v>524</v>
      </c>
    </row>
    <row r="3" spans="1:7" x14ac:dyDescent="0.25">
      <c r="A3" s="858" t="s">
        <v>66</v>
      </c>
      <c r="B3" s="860" t="s">
        <v>16</v>
      </c>
      <c r="C3" s="862" t="str">
        <f>+CONCATENATE(LEFT([2]ÖSSZEFÜGGÉSEK!A6,4),". évi")</f>
        <v>2018. évi</v>
      </c>
      <c r="D3" s="863"/>
      <c r="E3" s="864"/>
      <c r="F3" s="864"/>
      <c r="G3" s="865"/>
    </row>
    <row r="4" spans="1:7" ht="48.75" thickBot="1" x14ac:dyDescent="0.3">
      <c r="A4" s="859"/>
      <c r="B4" s="861"/>
      <c r="C4" s="557" t="s">
        <v>843</v>
      </c>
      <c r="D4" s="558" t="s">
        <v>844</v>
      </c>
      <c r="E4" s="558" t="s">
        <v>1094</v>
      </c>
      <c r="F4" s="559" t="s">
        <v>845</v>
      </c>
      <c r="G4" s="560" t="s">
        <v>1095</v>
      </c>
    </row>
    <row r="5" spans="1:7" s="33" customFormat="1" ht="12" customHeight="1" thickBot="1" x14ac:dyDescent="0.25">
      <c r="A5" s="320" t="s">
        <v>468</v>
      </c>
      <c r="B5" s="321" t="s">
        <v>469</v>
      </c>
      <c r="C5" s="561" t="s">
        <v>470</v>
      </c>
      <c r="D5" s="561" t="s">
        <v>472</v>
      </c>
      <c r="E5" s="562" t="s">
        <v>471</v>
      </c>
      <c r="F5" s="562" t="s">
        <v>846</v>
      </c>
      <c r="G5" s="563" t="s">
        <v>847</v>
      </c>
    </row>
    <row r="6" spans="1:7" s="1" customFormat="1" ht="12" customHeight="1" thickBot="1" x14ac:dyDescent="0.25">
      <c r="A6" s="18" t="s">
        <v>17</v>
      </c>
      <c r="B6" s="19" t="s">
        <v>248</v>
      </c>
      <c r="C6" s="311">
        <f>+C7+C8+C9+C10+C11+C12</f>
        <v>435909</v>
      </c>
      <c r="D6" s="311">
        <f>+D7+D8+D9+D10+D11+D12</f>
        <v>34627</v>
      </c>
      <c r="E6" s="311">
        <f>+E7+E8+E9+E10+E11+E12</f>
        <v>5895</v>
      </c>
      <c r="F6" s="311">
        <f>+F7+F8+F9+F10+F11+F12</f>
        <v>40522</v>
      </c>
      <c r="G6" s="215">
        <f>+G7+G8+G9+G10+G11+G12</f>
        <v>476431</v>
      </c>
    </row>
    <row r="7" spans="1:7" s="1" customFormat="1" ht="12" customHeight="1" x14ac:dyDescent="0.2">
      <c r="A7" s="13" t="s">
        <v>95</v>
      </c>
      <c r="B7" s="324" t="s">
        <v>249</v>
      </c>
      <c r="C7" s="313">
        <v>124239</v>
      </c>
      <c r="D7" s="313"/>
      <c r="E7" s="313">
        <v>196</v>
      </c>
      <c r="F7" s="564">
        <f>D7+E7</f>
        <v>196</v>
      </c>
      <c r="G7" s="699">
        <f t="shared" ref="G7:G12" si="0">C7+F7</f>
        <v>124435</v>
      </c>
    </row>
    <row r="8" spans="1:7" s="1" customFormat="1" ht="12" customHeight="1" x14ac:dyDescent="0.2">
      <c r="A8" s="12" t="s">
        <v>96</v>
      </c>
      <c r="B8" s="325" t="s">
        <v>250</v>
      </c>
      <c r="C8" s="312">
        <v>161029</v>
      </c>
      <c r="D8" s="313">
        <v>3822</v>
      </c>
      <c r="E8" s="312">
        <v>-1238</v>
      </c>
      <c r="F8" s="564">
        <f t="shared" ref="F8:F62" si="1">D8+E8</f>
        <v>2584</v>
      </c>
      <c r="G8" s="699">
        <f t="shared" si="0"/>
        <v>163613</v>
      </c>
    </row>
    <row r="9" spans="1:7" s="1" customFormat="1" ht="12" customHeight="1" x14ac:dyDescent="0.2">
      <c r="A9" s="12" t="s">
        <v>97</v>
      </c>
      <c r="B9" s="325" t="s">
        <v>251</v>
      </c>
      <c r="C9" s="312">
        <v>141750</v>
      </c>
      <c r="D9" s="313">
        <v>8890</v>
      </c>
      <c r="E9" s="312">
        <v>3522</v>
      </c>
      <c r="F9" s="564">
        <f t="shared" si="1"/>
        <v>12412</v>
      </c>
      <c r="G9" s="699">
        <f t="shared" si="0"/>
        <v>154162</v>
      </c>
    </row>
    <row r="10" spans="1:7" s="1" customFormat="1" ht="12" customHeight="1" x14ac:dyDescent="0.2">
      <c r="A10" s="12" t="s">
        <v>98</v>
      </c>
      <c r="B10" s="325" t="s">
        <v>252</v>
      </c>
      <c r="C10" s="312">
        <v>7870</v>
      </c>
      <c r="D10" s="313">
        <v>350</v>
      </c>
      <c r="E10" s="312">
        <v>299</v>
      </c>
      <c r="F10" s="564">
        <f t="shared" si="1"/>
        <v>649</v>
      </c>
      <c r="G10" s="699">
        <f t="shared" si="0"/>
        <v>8519</v>
      </c>
    </row>
    <row r="11" spans="1:7" s="1" customFormat="1" ht="12" customHeight="1" x14ac:dyDescent="0.2">
      <c r="A11" s="12" t="s">
        <v>145</v>
      </c>
      <c r="B11" s="239" t="s">
        <v>407</v>
      </c>
      <c r="C11" s="312">
        <v>1021</v>
      </c>
      <c r="D11" s="313">
        <v>13543</v>
      </c>
      <c r="E11" s="312">
        <v>9203</v>
      </c>
      <c r="F11" s="564">
        <f t="shared" si="1"/>
        <v>22746</v>
      </c>
      <c r="G11" s="699">
        <f t="shared" si="0"/>
        <v>23767</v>
      </c>
    </row>
    <row r="12" spans="1:7" s="1" customFormat="1" ht="12" customHeight="1" thickBot="1" x14ac:dyDescent="0.25">
      <c r="A12" s="14" t="s">
        <v>99</v>
      </c>
      <c r="B12" s="240" t="s">
        <v>1048</v>
      </c>
      <c r="C12" s="312"/>
      <c r="D12" s="312">
        <v>8022</v>
      </c>
      <c r="E12" s="312">
        <v>-6087</v>
      </c>
      <c r="F12" s="564">
        <f t="shared" si="1"/>
        <v>1935</v>
      </c>
      <c r="G12" s="699">
        <f t="shared" si="0"/>
        <v>1935</v>
      </c>
    </row>
    <row r="13" spans="1:7" s="1" customFormat="1" ht="21.75" thickBot="1" x14ac:dyDescent="0.25">
      <c r="A13" s="18" t="s">
        <v>18</v>
      </c>
      <c r="B13" s="238" t="s">
        <v>253</v>
      </c>
      <c r="C13" s="311">
        <f>+C14+C15+C16+C17+C18</f>
        <v>98539</v>
      </c>
      <c r="D13" s="311">
        <f>+D14+D15+D16+D17+D18</f>
        <v>26311</v>
      </c>
      <c r="E13" s="311">
        <f>+E14+E15+E16+E17+E18</f>
        <v>-7745</v>
      </c>
      <c r="F13" s="311">
        <f>+F14+F15+F16+F17+F18</f>
        <v>18566</v>
      </c>
      <c r="G13" s="215">
        <f>+G14+G15+G16+G17+G18</f>
        <v>117105</v>
      </c>
    </row>
    <row r="14" spans="1:7" s="1" customFormat="1" ht="12" customHeight="1" x14ac:dyDescent="0.2">
      <c r="A14" s="13" t="s">
        <v>101</v>
      </c>
      <c r="B14" s="324" t="s">
        <v>254</v>
      </c>
      <c r="C14" s="313"/>
      <c r="D14" s="313"/>
      <c r="E14" s="313"/>
      <c r="F14" s="564">
        <f t="shared" si="1"/>
        <v>0</v>
      </c>
      <c r="G14" s="699">
        <f t="shared" ref="G14:G19" si="2">C14+F14</f>
        <v>0</v>
      </c>
    </row>
    <row r="15" spans="1:7" s="1" customFormat="1" ht="12" customHeight="1" x14ac:dyDescent="0.2">
      <c r="A15" s="12" t="s">
        <v>102</v>
      </c>
      <c r="B15" s="325" t="s">
        <v>255</v>
      </c>
      <c r="C15" s="312"/>
      <c r="D15" s="312"/>
      <c r="E15" s="312"/>
      <c r="F15" s="564">
        <f t="shared" si="1"/>
        <v>0</v>
      </c>
      <c r="G15" s="699">
        <f t="shared" si="2"/>
        <v>0</v>
      </c>
    </row>
    <row r="16" spans="1:7" s="1" customFormat="1" ht="12" customHeight="1" x14ac:dyDescent="0.2">
      <c r="A16" s="12" t="s">
        <v>103</v>
      </c>
      <c r="B16" s="325" t="s">
        <v>400</v>
      </c>
      <c r="C16" s="312"/>
      <c r="D16" s="312"/>
      <c r="E16" s="312"/>
      <c r="F16" s="564">
        <f t="shared" si="1"/>
        <v>0</v>
      </c>
      <c r="G16" s="699">
        <f t="shared" si="2"/>
        <v>0</v>
      </c>
    </row>
    <row r="17" spans="1:7" s="1" customFormat="1" ht="12" customHeight="1" x14ac:dyDescent="0.2">
      <c r="A17" s="12" t="s">
        <v>104</v>
      </c>
      <c r="B17" s="325" t="s">
        <v>401</v>
      </c>
      <c r="C17" s="312"/>
      <c r="D17" s="312"/>
      <c r="E17" s="312"/>
      <c r="F17" s="564">
        <f t="shared" si="1"/>
        <v>0</v>
      </c>
      <c r="G17" s="699">
        <f t="shared" si="2"/>
        <v>0</v>
      </c>
    </row>
    <row r="18" spans="1:7" s="1" customFormat="1" ht="12" customHeight="1" x14ac:dyDescent="0.2">
      <c r="A18" s="12" t="s">
        <v>105</v>
      </c>
      <c r="B18" s="325" t="s">
        <v>256</v>
      </c>
      <c r="C18" s="312">
        <v>98539</v>
      </c>
      <c r="D18" s="313">
        <v>26311</v>
      </c>
      <c r="E18" s="312">
        <v>-7745</v>
      </c>
      <c r="F18" s="564">
        <f t="shared" si="1"/>
        <v>18566</v>
      </c>
      <c r="G18" s="699">
        <f t="shared" si="2"/>
        <v>117105</v>
      </c>
    </row>
    <row r="19" spans="1:7" s="1" customFormat="1" ht="12" customHeight="1" thickBot="1" x14ac:dyDescent="0.25">
      <c r="A19" s="14" t="s">
        <v>114</v>
      </c>
      <c r="B19" s="240" t="s">
        <v>257</v>
      </c>
      <c r="C19" s="314"/>
      <c r="D19" s="314"/>
      <c r="E19" s="314"/>
      <c r="F19" s="564">
        <f t="shared" si="1"/>
        <v>0</v>
      </c>
      <c r="G19" s="699">
        <f t="shared" si="2"/>
        <v>0</v>
      </c>
    </row>
    <row r="20" spans="1:7" s="1" customFormat="1" ht="21.75" thickBot="1" x14ac:dyDescent="0.25">
      <c r="A20" s="18" t="s">
        <v>19</v>
      </c>
      <c r="B20" s="19" t="s">
        <v>258</v>
      </c>
      <c r="C20" s="311">
        <f>+C21+C22+C23+C24+C25</f>
        <v>488762</v>
      </c>
      <c r="D20" s="311">
        <f>+D21+D22+D23+D24+D25</f>
        <v>-248079</v>
      </c>
      <c r="E20" s="311">
        <f>+E21+E22+E23+E24+E25</f>
        <v>-84040</v>
      </c>
      <c r="F20" s="311">
        <f>+F21+F22+F23+F24+F25</f>
        <v>-332119</v>
      </c>
      <c r="G20" s="215">
        <f>+G21+G22+G23+G24+G25</f>
        <v>156643</v>
      </c>
    </row>
    <row r="21" spans="1:7" s="1" customFormat="1" ht="12" customHeight="1" x14ac:dyDescent="0.2">
      <c r="A21" s="13" t="s">
        <v>84</v>
      </c>
      <c r="B21" s="324" t="s">
        <v>259</v>
      </c>
      <c r="C21" s="313">
        <v>20000</v>
      </c>
      <c r="D21" s="313"/>
      <c r="E21" s="313">
        <v>5972</v>
      </c>
      <c r="F21" s="564">
        <f t="shared" si="1"/>
        <v>5972</v>
      </c>
      <c r="G21" s="699">
        <f t="shared" ref="G21:G26" si="3">C21+F21</f>
        <v>25972</v>
      </c>
    </row>
    <row r="22" spans="1:7" s="1" customFormat="1" ht="12" customHeight="1" x14ac:dyDescent="0.2">
      <c r="A22" s="12" t="s">
        <v>85</v>
      </c>
      <c r="B22" s="325" t="s">
        <v>260</v>
      </c>
      <c r="C22" s="312"/>
      <c r="D22" s="312"/>
      <c r="E22" s="312"/>
      <c r="F22" s="564">
        <f t="shared" si="1"/>
        <v>0</v>
      </c>
      <c r="G22" s="699">
        <f t="shared" si="3"/>
        <v>0</v>
      </c>
    </row>
    <row r="23" spans="1:7" s="1" customFormat="1" ht="12" customHeight="1" x14ac:dyDescent="0.2">
      <c r="A23" s="12" t="s">
        <v>86</v>
      </c>
      <c r="B23" s="325" t="s">
        <v>402</v>
      </c>
      <c r="C23" s="312"/>
      <c r="D23" s="312"/>
      <c r="E23" s="312"/>
      <c r="F23" s="564">
        <f t="shared" si="1"/>
        <v>0</v>
      </c>
      <c r="G23" s="699">
        <f t="shared" si="3"/>
        <v>0</v>
      </c>
    </row>
    <row r="24" spans="1:7" s="1" customFormat="1" ht="12" customHeight="1" x14ac:dyDescent="0.2">
      <c r="A24" s="12" t="s">
        <v>87</v>
      </c>
      <c r="B24" s="325" t="s">
        <v>403</v>
      </c>
      <c r="C24" s="312"/>
      <c r="D24" s="312"/>
      <c r="E24" s="312"/>
      <c r="F24" s="564">
        <f t="shared" si="1"/>
        <v>0</v>
      </c>
      <c r="G24" s="699">
        <f t="shared" si="3"/>
        <v>0</v>
      </c>
    </row>
    <row r="25" spans="1:7" s="1" customFormat="1" ht="12" customHeight="1" x14ac:dyDescent="0.2">
      <c r="A25" s="12" t="s">
        <v>168</v>
      </c>
      <c r="B25" s="325" t="s">
        <v>261</v>
      </c>
      <c r="C25" s="312">
        <v>468762</v>
      </c>
      <c r="D25" s="312">
        <v>-248079</v>
      </c>
      <c r="E25" s="312">
        <v>-90012</v>
      </c>
      <c r="F25" s="564">
        <f t="shared" si="1"/>
        <v>-338091</v>
      </c>
      <c r="G25" s="699">
        <f t="shared" si="3"/>
        <v>130671</v>
      </c>
    </row>
    <row r="26" spans="1:7" s="1" customFormat="1" ht="12" customHeight="1" thickBot="1" x14ac:dyDescent="0.25">
      <c r="A26" s="14" t="s">
        <v>169</v>
      </c>
      <c r="B26" s="326" t="s">
        <v>262</v>
      </c>
      <c r="C26" s="314">
        <v>426324</v>
      </c>
      <c r="D26" s="314">
        <v>-248079</v>
      </c>
      <c r="E26" s="314">
        <v>-67574</v>
      </c>
      <c r="F26" s="566">
        <f t="shared" si="1"/>
        <v>-315653</v>
      </c>
      <c r="G26" s="699">
        <f t="shared" si="3"/>
        <v>110671</v>
      </c>
    </row>
    <row r="27" spans="1:7" s="1" customFormat="1" ht="12" customHeight="1" thickBot="1" x14ac:dyDescent="0.25">
      <c r="A27" s="18" t="s">
        <v>170</v>
      </c>
      <c r="B27" s="19" t="s">
        <v>522</v>
      </c>
      <c r="C27" s="317">
        <f>+C28+C29+C30+C31+C32+C33+C34</f>
        <v>269405</v>
      </c>
      <c r="D27" s="317">
        <f>+D28+D29+D30+D31+D32+D33+D34</f>
        <v>0</v>
      </c>
      <c r="E27" s="317">
        <f>+E28+E29+E30+E31+E32+E33+E34</f>
        <v>35000</v>
      </c>
      <c r="F27" s="317">
        <f>+F28+F29+F30+F31+F32+F33+F34</f>
        <v>35000</v>
      </c>
      <c r="G27" s="352">
        <f>+G28+G29+G30+G31+G32+G33+G34</f>
        <v>304405</v>
      </c>
    </row>
    <row r="28" spans="1:7" s="1" customFormat="1" ht="12" customHeight="1" x14ac:dyDescent="0.2">
      <c r="A28" s="13" t="s">
        <v>264</v>
      </c>
      <c r="B28" s="324" t="s">
        <v>518</v>
      </c>
      <c r="C28" s="564"/>
      <c r="D28" s="564"/>
      <c r="E28" s="313"/>
      <c r="F28" s="564">
        <f t="shared" si="1"/>
        <v>0</v>
      </c>
      <c r="G28" s="699">
        <f t="shared" ref="G28:G34" si="4">C28+F28</f>
        <v>0</v>
      </c>
    </row>
    <row r="29" spans="1:7" s="1" customFormat="1" ht="12" customHeight="1" x14ac:dyDescent="0.2">
      <c r="A29" s="12" t="s">
        <v>265</v>
      </c>
      <c r="B29" s="325" t="s">
        <v>768</v>
      </c>
      <c r="C29" s="312">
        <v>32000</v>
      </c>
      <c r="D29" s="312"/>
      <c r="E29" s="312"/>
      <c r="F29" s="564">
        <f t="shared" si="1"/>
        <v>0</v>
      </c>
      <c r="G29" s="699">
        <f t="shared" si="4"/>
        <v>32000</v>
      </c>
    </row>
    <row r="30" spans="1:7" s="1" customFormat="1" ht="12" customHeight="1" x14ac:dyDescent="0.2">
      <c r="A30" s="12" t="s">
        <v>266</v>
      </c>
      <c r="B30" s="325" t="s">
        <v>519</v>
      </c>
      <c r="C30" s="312">
        <v>220000</v>
      </c>
      <c r="D30" s="312"/>
      <c r="E30" s="312">
        <v>35000</v>
      </c>
      <c r="F30" s="564">
        <f t="shared" si="1"/>
        <v>35000</v>
      </c>
      <c r="G30" s="699">
        <f t="shared" si="4"/>
        <v>255000</v>
      </c>
    </row>
    <row r="31" spans="1:7" s="1" customFormat="1" ht="12" customHeight="1" x14ac:dyDescent="0.2">
      <c r="A31" s="12" t="s">
        <v>267</v>
      </c>
      <c r="B31" s="325" t="s">
        <v>520</v>
      </c>
      <c r="C31" s="312">
        <v>200</v>
      </c>
      <c r="D31" s="312"/>
      <c r="E31" s="312"/>
      <c r="F31" s="564">
        <f t="shared" si="1"/>
        <v>0</v>
      </c>
      <c r="G31" s="699">
        <f t="shared" si="4"/>
        <v>200</v>
      </c>
    </row>
    <row r="32" spans="1:7" s="1" customFormat="1" ht="12" customHeight="1" x14ac:dyDescent="0.2">
      <c r="A32" s="12" t="s">
        <v>515</v>
      </c>
      <c r="B32" s="325" t="s">
        <v>268</v>
      </c>
      <c r="C32" s="312">
        <v>16500</v>
      </c>
      <c r="D32" s="312"/>
      <c r="E32" s="312"/>
      <c r="F32" s="564">
        <f t="shared" si="1"/>
        <v>0</v>
      </c>
      <c r="G32" s="699">
        <f t="shared" si="4"/>
        <v>16500</v>
      </c>
    </row>
    <row r="33" spans="1:7" s="1" customFormat="1" ht="12" customHeight="1" x14ac:dyDescent="0.2">
      <c r="A33" s="12" t="s">
        <v>516</v>
      </c>
      <c r="B33" s="325" t="s">
        <v>269</v>
      </c>
      <c r="C33" s="312">
        <v>700</v>
      </c>
      <c r="D33" s="312"/>
      <c r="E33" s="312"/>
      <c r="F33" s="564">
        <f t="shared" si="1"/>
        <v>0</v>
      </c>
      <c r="G33" s="699">
        <f t="shared" si="4"/>
        <v>700</v>
      </c>
    </row>
    <row r="34" spans="1:7" s="1" customFormat="1" ht="12" customHeight="1" thickBot="1" x14ac:dyDescent="0.25">
      <c r="A34" s="14" t="s">
        <v>517</v>
      </c>
      <c r="B34" s="326" t="s">
        <v>270</v>
      </c>
      <c r="C34" s="314">
        <v>5</v>
      </c>
      <c r="D34" s="314"/>
      <c r="E34" s="314"/>
      <c r="F34" s="566">
        <f t="shared" si="1"/>
        <v>0</v>
      </c>
      <c r="G34" s="699">
        <f t="shared" si="4"/>
        <v>5</v>
      </c>
    </row>
    <row r="35" spans="1:7" s="1" customFormat="1" ht="12" customHeight="1" thickBot="1" x14ac:dyDescent="0.25">
      <c r="A35" s="18" t="s">
        <v>21</v>
      </c>
      <c r="B35" s="19" t="s">
        <v>409</v>
      </c>
      <c r="C35" s="311">
        <f>SUM(C36:C46)</f>
        <v>355588</v>
      </c>
      <c r="D35" s="311">
        <f>SUM(D36:D46)</f>
        <v>-65369</v>
      </c>
      <c r="E35" s="311">
        <f>SUM(E36:E46)</f>
        <v>-197111</v>
      </c>
      <c r="F35" s="311">
        <f>SUM(F36:F46)</f>
        <v>-262480</v>
      </c>
      <c r="G35" s="215">
        <f>SUM(G36:G46)</f>
        <v>93108</v>
      </c>
    </row>
    <row r="36" spans="1:7" s="1" customFormat="1" ht="12" customHeight="1" x14ac:dyDescent="0.2">
      <c r="A36" s="13" t="s">
        <v>88</v>
      </c>
      <c r="B36" s="324" t="s">
        <v>273</v>
      </c>
      <c r="C36" s="313">
        <v>60</v>
      </c>
      <c r="D36" s="313"/>
      <c r="E36" s="313"/>
      <c r="F36" s="564">
        <f t="shared" si="1"/>
        <v>0</v>
      </c>
      <c r="G36" s="699">
        <f t="shared" ref="G36:G46" si="5">C36+F36</f>
        <v>60</v>
      </c>
    </row>
    <row r="37" spans="1:7" s="1" customFormat="1" ht="12" customHeight="1" x14ac:dyDescent="0.2">
      <c r="A37" s="12" t="s">
        <v>89</v>
      </c>
      <c r="B37" s="325" t="s">
        <v>274</v>
      </c>
      <c r="C37" s="312">
        <v>12584</v>
      </c>
      <c r="D37" s="312"/>
      <c r="E37" s="312">
        <v>2985</v>
      </c>
      <c r="F37" s="564">
        <f t="shared" si="1"/>
        <v>2985</v>
      </c>
      <c r="G37" s="699">
        <f t="shared" si="5"/>
        <v>15569</v>
      </c>
    </row>
    <row r="38" spans="1:7" s="1" customFormat="1" ht="12" customHeight="1" x14ac:dyDescent="0.2">
      <c r="A38" s="12" t="s">
        <v>90</v>
      </c>
      <c r="B38" s="325" t="s">
        <v>275</v>
      </c>
      <c r="C38" s="312">
        <v>5130</v>
      </c>
      <c r="D38" s="312">
        <v>4005</v>
      </c>
      <c r="E38" s="312">
        <v>-3000</v>
      </c>
      <c r="F38" s="564">
        <f t="shared" si="1"/>
        <v>1005</v>
      </c>
      <c r="G38" s="699">
        <f t="shared" si="5"/>
        <v>6135</v>
      </c>
    </row>
    <row r="39" spans="1:7" s="1" customFormat="1" ht="12" customHeight="1" x14ac:dyDescent="0.2">
      <c r="A39" s="12" t="s">
        <v>172</v>
      </c>
      <c r="B39" s="325" t="s">
        <v>276</v>
      </c>
      <c r="C39" s="312">
        <v>7000</v>
      </c>
      <c r="D39" s="312"/>
      <c r="E39" s="312"/>
      <c r="F39" s="564">
        <f t="shared" si="1"/>
        <v>0</v>
      </c>
      <c r="G39" s="699">
        <f t="shared" si="5"/>
        <v>7000</v>
      </c>
    </row>
    <row r="40" spans="1:7" s="1" customFormat="1" ht="12" customHeight="1" x14ac:dyDescent="0.2">
      <c r="A40" s="12" t="s">
        <v>173</v>
      </c>
      <c r="B40" s="325" t="s">
        <v>277</v>
      </c>
      <c r="C40" s="312"/>
      <c r="D40" s="312"/>
      <c r="E40" s="312"/>
      <c r="F40" s="564">
        <f t="shared" si="1"/>
        <v>0</v>
      </c>
      <c r="G40" s="699">
        <f t="shared" si="5"/>
        <v>0</v>
      </c>
    </row>
    <row r="41" spans="1:7" s="1" customFormat="1" ht="12" customHeight="1" x14ac:dyDescent="0.2">
      <c r="A41" s="12" t="s">
        <v>174</v>
      </c>
      <c r="B41" s="325" t="s">
        <v>278</v>
      </c>
      <c r="C41" s="312">
        <v>4527</v>
      </c>
      <c r="D41" s="312"/>
      <c r="E41" s="312"/>
      <c r="F41" s="564">
        <f t="shared" si="1"/>
        <v>0</v>
      </c>
      <c r="G41" s="699">
        <f t="shared" si="5"/>
        <v>4527</v>
      </c>
    </row>
    <row r="42" spans="1:7" s="1" customFormat="1" ht="12" customHeight="1" x14ac:dyDescent="0.2">
      <c r="A42" s="12" t="s">
        <v>175</v>
      </c>
      <c r="B42" s="325" t="s">
        <v>279</v>
      </c>
      <c r="C42" s="312">
        <v>324868</v>
      </c>
      <c r="D42" s="313">
        <v>-69374</v>
      </c>
      <c r="E42" s="312">
        <v>-197096</v>
      </c>
      <c r="F42" s="564">
        <f t="shared" si="1"/>
        <v>-266470</v>
      </c>
      <c r="G42" s="699">
        <f t="shared" si="5"/>
        <v>58398</v>
      </c>
    </row>
    <row r="43" spans="1:7" s="1" customFormat="1" ht="12" customHeight="1" x14ac:dyDescent="0.2">
      <c r="A43" s="12" t="s">
        <v>176</v>
      </c>
      <c r="B43" s="325" t="s">
        <v>521</v>
      </c>
      <c r="C43" s="312">
        <v>506</v>
      </c>
      <c r="D43" s="312"/>
      <c r="E43" s="312"/>
      <c r="F43" s="564">
        <f t="shared" si="1"/>
        <v>0</v>
      </c>
      <c r="G43" s="699">
        <f t="shared" si="5"/>
        <v>506</v>
      </c>
    </row>
    <row r="44" spans="1:7" s="1" customFormat="1" ht="12" customHeight="1" x14ac:dyDescent="0.2">
      <c r="A44" s="12" t="s">
        <v>271</v>
      </c>
      <c r="B44" s="325" t="s">
        <v>281</v>
      </c>
      <c r="C44" s="315"/>
      <c r="D44" s="315"/>
      <c r="E44" s="315"/>
      <c r="F44" s="567">
        <f t="shared" si="1"/>
        <v>0</v>
      </c>
      <c r="G44" s="699">
        <f t="shared" si="5"/>
        <v>0</v>
      </c>
    </row>
    <row r="45" spans="1:7" s="1" customFormat="1" ht="12" customHeight="1" x14ac:dyDescent="0.2">
      <c r="A45" s="14" t="s">
        <v>272</v>
      </c>
      <c r="B45" s="326" t="s">
        <v>411</v>
      </c>
      <c r="C45" s="316">
        <v>884</v>
      </c>
      <c r="D45" s="316"/>
      <c r="E45" s="316"/>
      <c r="F45" s="569">
        <f t="shared" si="1"/>
        <v>0</v>
      </c>
      <c r="G45" s="699">
        <f t="shared" si="5"/>
        <v>884</v>
      </c>
    </row>
    <row r="46" spans="1:7" s="1" customFormat="1" ht="12" customHeight="1" thickBot="1" x14ac:dyDescent="0.25">
      <c r="A46" s="14" t="s">
        <v>410</v>
      </c>
      <c r="B46" s="240" t="s">
        <v>282</v>
      </c>
      <c r="C46" s="316">
        <v>29</v>
      </c>
      <c r="D46" s="316"/>
      <c r="E46" s="316"/>
      <c r="F46" s="571">
        <f t="shared" si="1"/>
        <v>0</v>
      </c>
      <c r="G46" s="699">
        <f t="shared" si="5"/>
        <v>29</v>
      </c>
    </row>
    <row r="47" spans="1:7" s="1" customFormat="1" ht="12" customHeight="1" thickBot="1" x14ac:dyDescent="0.25">
      <c r="A47" s="18" t="s">
        <v>22</v>
      </c>
      <c r="B47" s="19" t="s">
        <v>283</v>
      </c>
      <c r="C47" s="311">
        <f>SUM(C48:C52)</f>
        <v>31254</v>
      </c>
      <c r="D47" s="311">
        <f>SUM(D48:D52)</f>
        <v>-24600</v>
      </c>
      <c r="E47" s="311">
        <f>SUM(E48:E52)</f>
        <v>0</v>
      </c>
      <c r="F47" s="311">
        <f>SUM(F48:F52)</f>
        <v>-24600</v>
      </c>
      <c r="G47" s="215">
        <f>SUM(G48:G52)</f>
        <v>6654</v>
      </c>
    </row>
    <row r="48" spans="1:7" s="1" customFormat="1" ht="12" customHeight="1" x14ac:dyDescent="0.2">
      <c r="A48" s="13" t="s">
        <v>91</v>
      </c>
      <c r="B48" s="324" t="s">
        <v>287</v>
      </c>
      <c r="C48" s="356"/>
      <c r="D48" s="356"/>
      <c r="E48" s="356"/>
      <c r="F48" s="567">
        <f t="shared" si="1"/>
        <v>0</v>
      </c>
      <c r="G48" s="572">
        <f>C48+F48</f>
        <v>0</v>
      </c>
    </row>
    <row r="49" spans="1:7" s="1" customFormat="1" ht="12" customHeight="1" x14ac:dyDescent="0.2">
      <c r="A49" s="12" t="s">
        <v>92</v>
      </c>
      <c r="B49" s="325" t="s">
        <v>288</v>
      </c>
      <c r="C49" s="315">
        <v>31254</v>
      </c>
      <c r="D49" s="356">
        <v>-24600</v>
      </c>
      <c r="E49" s="315"/>
      <c r="F49" s="567">
        <f t="shared" si="1"/>
        <v>-24600</v>
      </c>
      <c r="G49" s="572">
        <f>C49+F49</f>
        <v>6654</v>
      </c>
    </row>
    <row r="50" spans="1:7" s="1" customFormat="1" ht="12" customHeight="1" x14ac:dyDescent="0.2">
      <c r="A50" s="12" t="s">
        <v>284</v>
      </c>
      <c r="B50" s="325" t="s">
        <v>289</v>
      </c>
      <c r="C50" s="315"/>
      <c r="D50" s="315"/>
      <c r="E50" s="315"/>
      <c r="F50" s="567">
        <f t="shared" si="1"/>
        <v>0</v>
      </c>
      <c r="G50" s="572">
        <f>C50+F50</f>
        <v>0</v>
      </c>
    </row>
    <row r="51" spans="1:7" s="1" customFormat="1" ht="12" customHeight="1" x14ac:dyDescent="0.2">
      <c r="A51" s="12" t="s">
        <v>285</v>
      </c>
      <c r="B51" s="325" t="s">
        <v>290</v>
      </c>
      <c r="C51" s="315"/>
      <c r="D51" s="315"/>
      <c r="E51" s="315"/>
      <c r="F51" s="567">
        <f t="shared" si="1"/>
        <v>0</v>
      </c>
      <c r="G51" s="572">
        <f>C51+F51</f>
        <v>0</v>
      </c>
    </row>
    <row r="52" spans="1:7" s="1" customFormat="1" ht="12" customHeight="1" thickBot="1" x14ac:dyDescent="0.25">
      <c r="A52" s="14" t="s">
        <v>286</v>
      </c>
      <c r="B52" s="240" t="s">
        <v>291</v>
      </c>
      <c r="C52" s="316"/>
      <c r="D52" s="316"/>
      <c r="E52" s="316"/>
      <c r="F52" s="569">
        <f t="shared" si="1"/>
        <v>0</v>
      </c>
      <c r="G52" s="572">
        <f>C52+F52</f>
        <v>0</v>
      </c>
    </row>
    <row r="53" spans="1:7" s="1" customFormat="1" ht="12" customHeight="1" thickBot="1" x14ac:dyDescent="0.25">
      <c r="A53" s="18" t="s">
        <v>177</v>
      </c>
      <c r="B53" s="19" t="s">
        <v>292</v>
      </c>
      <c r="C53" s="311">
        <f>SUM(C54:C56)</f>
        <v>500</v>
      </c>
      <c r="D53" s="311">
        <f>SUM(D54:D56)</f>
        <v>0</v>
      </c>
      <c r="E53" s="311">
        <f>SUM(E54:E56)</f>
        <v>0</v>
      </c>
      <c r="F53" s="311">
        <f>SUM(F54:F56)</f>
        <v>0</v>
      </c>
      <c r="G53" s="215">
        <f>SUM(G54:G56)</f>
        <v>500</v>
      </c>
    </row>
    <row r="54" spans="1:7" s="1" customFormat="1" ht="12" customHeight="1" x14ac:dyDescent="0.2">
      <c r="A54" s="13" t="s">
        <v>93</v>
      </c>
      <c r="B54" s="324" t="s">
        <v>293</v>
      </c>
      <c r="C54" s="313"/>
      <c r="D54" s="313"/>
      <c r="E54" s="313"/>
      <c r="F54" s="564">
        <f t="shared" si="1"/>
        <v>0</v>
      </c>
      <c r="G54" s="699">
        <f>C54+F54</f>
        <v>0</v>
      </c>
    </row>
    <row r="55" spans="1:7" s="1" customFormat="1" ht="22.5" x14ac:dyDescent="0.2">
      <c r="A55" s="12" t="s">
        <v>94</v>
      </c>
      <c r="B55" s="325" t="s">
        <v>404</v>
      </c>
      <c r="C55" s="312">
        <v>500</v>
      </c>
      <c r="D55" s="312"/>
      <c r="E55" s="312"/>
      <c r="F55" s="564">
        <f t="shared" si="1"/>
        <v>0</v>
      </c>
      <c r="G55" s="699">
        <f>C55+F55</f>
        <v>500</v>
      </c>
    </row>
    <row r="56" spans="1:7" s="1" customFormat="1" ht="12" customHeight="1" x14ac:dyDescent="0.2">
      <c r="A56" s="12" t="s">
        <v>296</v>
      </c>
      <c r="B56" s="325" t="s">
        <v>294</v>
      </c>
      <c r="C56" s="312"/>
      <c r="D56" s="312"/>
      <c r="E56" s="312"/>
      <c r="F56" s="564">
        <f t="shared" si="1"/>
        <v>0</v>
      </c>
      <c r="G56" s="699">
        <f>C56+F56</f>
        <v>0</v>
      </c>
    </row>
    <row r="57" spans="1:7" s="1" customFormat="1" ht="12" customHeight="1" thickBot="1" x14ac:dyDescent="0.25">
      <c r="A57" s="14" t="s">
        <v>297</v>
      </c>
      <c r="B57" s="240" t="s">
        <v>295</v>
      </c>
      <c r="C57" s="314"/>
      <c r="D57" s="314"/>
      <c r="E57" s="314"/>
      <c r="F57" s="566">
        <f t="shared" si="1"/>
        <v>0</v>
      </c>
      <c r="G57" s="699">
        <f>C57+F57</f>
        <v>0</v>
      </c>
    </row>
    <row r="58" spans="1:7" s="1" customFormat="1" ht="12" customHeight="1" thickBot="1" x14ac:dyDescent="0.25">
      <c r="A58" s="18" t="s">
        <v>24</v>
      </c>
      <c r="B58" s="238" t="s">
        <v>298</v>
      </c>
      <c r="C58" s="311">
        <f>SUM(C59:C61)</f>
        <v>4650</v>
      </c>
      <c r="D58" s="311">
        <f>SUM(D59:D61)</f>
        <v>20157</v>
      </c>
      <c r="E58" s="311">
        <f>SUM(E59:E61)</f>
        <v>0</v>
      </c>
      <c r="F58" s="311">
        <f>SUM(F59:F61)</f>
        <v>20157</v>
      </c>
      <c r="G58" s="215">
        <f>SUM(G59:G61)</f>
        <v>24807</v>
      </c>
    </row>
    <row r="59" spans="1:7" s="1" customFormat="1" ht="12" customHeight="1" x14ac:dyDescent="0.2">
      <c r="A59" s="13" t="s">
        <v>178</v>
      </c>
      <c r="B59" s="324" t="s">
        <v>300</v>
      </c>
      <c r="C59" s="315"/>
      <c r="D59" s="315"/>
      <c r="E59" s="315"/>
      <c r="F59" s="573">
        <f t="shared" si="1"/>
        <v>0</v>
      </c>
      <c r="G59" s="574">
        <f>C59+F59</f>
        <v>0</v>
      </c>
    </row>
    <row r="60" spans="1:7" s="1" customFormat="1" ht="22.5" x14ac:dyDescent="0.2">
      <c r="A60" s="12" t="s">
        <v>179</v>
      </c>
      <c r="B60" s="325" t="s">
        <v>405</v>
      </c>
      <c r="C60" s="315">
        <v>4650</v>
      </c>
      <c r="D60" s="315">
        <v>2532</v>
      </c>
      <c r="E60" s="315"/>
      <c r="F60" s="573">
        <f t="shared" si="1"/>
        <v>2532</v>
      </c>
      <c r="G60" s="574">
        <f>C60+F60</f>
        <v>7182</v>
      </c>
    </row>
    <row r="61" spans="1:7" s="1" customFormat="1" ht="12" customHeight="1" x14ac:dyDescent="0.2">
      <c r="A61" s="12" t="s">
        <v>226</v>
      </c>
      <c r="B61" s="325" t="s">
        <v>301</v>
      </c>
      <c r="C61" s="315"/>
      <c r="D61" s="315">
        <v>17625</v>
      </c>
      <c r="E61" s="315"/>
      <c r="F61" s="573">
        <f t="shared" si="1"/>
        <v>17625</v>
      </c>
      <c r="G61" s="574">
        <f>C61+F61</f>
        <v>17625</v>
      </c>
    </row>
    <row r="62" spans="1:7" s="1" customFormat="1" ht="12" customHeight="1" thickBot="1" x14ac:dyDescent="0.25">
      <c r="A62" s="14" t="s">
        <v>299</v>
      </c>
      <c r="B62" s="240" t="s">
        <v>302</v>
      </c>
      <c r="C62" s="315"/>
      <c r="D62" s="315"/>
      <c r="E62" s="315"/>
      <c r="F62" s="573">
        <f t="shared" si="1"/>
        <v>0</v>
      </c>
      <c r="G62" s="574">
        <f>C62+F62</f>
        <v>0</v>
      </c>
    </row>
    <row r="63" spans="1:7" s="1" customFormat="1" ht="12" customHeight="1" thickBot="1" x14ac:dyDescent="0.25">
      <c r="A63" s="375" t="s">
        <v>451</v>
      </c>
      <c r="B63" s="19" t="s">
        <v>303</v>
      </c>
      <c r="C63" s="317">
        <f>+C6+C13+C20+C27+C35+C47+C53+C58</f>
        <v>1684607</v>
      </c>
      <c r="D63" s="317">
        <f>+D6+D13+D20+D27+D35+D47+D53+D58</f>
        <v>-256953</v>
      </c>
      <c r="E63" s="317">
        <f>+E6+E13+E20+E27+E35+E47+E53+E58</f>
        <v>-248001</v>
      </c>
      <c r="F63" s="317">
        <f>+F6+F13+F20+F27+F35+F47+F53+F58</f>
        <v>-504954</v>
      </c>
      <c r="G63" s="352">
        <f>+G6+G13+G20+G27+G35+G47+G53+G58</f>
        <v>1179653</v>
      </c>
    </row>
    <row r="64" spans="1:7" s="1" customFormat="1" ht="12" customHeight="1" thickBot="1" x14ac:dyDescent="0.25">
      <c r="A64" s="357" t="s">
        <v>304</v>
      </c>
      <c r="B64" s="238" t="s">
        <v>305</v>
      </c>
      <c r="C64" s="311">
        <f>SUM(C65:C67)</f>
        <v>0</v>
      </c>
      <c r="D64" s="311">
        <f>SUM(D65:D67)</f>
        <v>0</v>
      </c>
      <c r="E64" s="311">
        <f>SUM(E65:E67)</f>
        <v>0</v>
      </c>
      <c r="F64" s="311">
        <f>SUM(F65:F67)</f>
        <v>0</v>
      </c>
      <c r="G64" s="215">
        <f>SUM(G65:G67)</f>
        <v>0</v>
      </c>
    </row>
    <row r="65" spans="1:7" s="1" customFormat="1" ht="12" customHeight="1" x14ac:dyDescent="0.2">
      <c r="A65" s="13" t="s">
        <v>332</v>
      </c>
      <c r="B65" s="324" t="s">
        <v>306</v>
      </c>
      <c r="C65" s="315"/>
      <c r="D65" s="315"/>
      <c r="E65" s="315"/>
      <c r="F65" s="573">
        <f>D65+E65</f>
        <v>0</v>
      </c>
      <c r="G65" s="574">
        <f>C65+F65</f>
        <v>0</v>
      </c>
    </row>
    <row r="66" spans="1:7" s="1" customFormat="1" ht="12" customHeight="1" x14ac:dyDescent="0.2">
      <c r="A66" s="12" t="s">
        <v>341</v>
      </c>
      <c r="B66" s="325" t="s">
        <v>307</v>
      </c>
      <c r="C66" s="315"/>
      <c r="D66" s="315"/>
      <c r="E66" s="315"/>
      <c r="F66" s="573">
        <f>D66+E66</f>
        <v>0</v>
      </c>
      <c r="G66" s="574">
        <f>C66+F66</f>
        <v>0</v>
      </c>
    </row>
    <row r="67" spans="1:7" s="1" customFormat="1" ht="12" customHeight="1" thickBot="1" x14ac:dyDescent="0.25">
      <c r="A67" s="16" t="s">
        <v>342</v>
      </c>
      <c r="B67" s="575" t="s">
        <v>436</v>
      </c>
      <c r="C67" s="570"/>
      <c r="D67" s="570"/>
      <c r="E67" s="570"/>
      <c r="F67" s="571">
        <f>D67+E67</f>
        <v>0</v>
      </c>
      <c r="G67" s="576">
        <f>C67+F67</f>
        <v>0</v>
      </c>
    </row>
    <row r="68" spans="1:7" s="1" customFormat="1" ht="12" customHeight="1" thickBot="1" x14ac:dyDescent="0.25">
      <c r="A68" s="357" t="s">
        <v>308</v>
      </c>
      <c r="B68" s="238" t="s">
        <v>309</v>
      </c>
      <c r="C68" s="311">
        <f>SUM(C69:C72)</f>
        <v>0</v>
      </c>
      <c r="D68" s="311">
        <f>SUM(D69:D72)</f>
        <v>0</v>
      </c>
      <c r="E68" s="311">
        <f>SUM(E69:E72)</f>
        <v>0</v>
      </c>
      <c r="F68" s="311">
        <f>SUM(F69:F72)</f>
        <v>0</v>
      </c>
      <c r="G68" s="215">
        <f>SUM(G69:G72)</f>
        <v>0</v>
      </c>
    </row>
    <row r="69" spans="1:7" s="1" customFormat="1" ht="12" customHeight="1" x14ac:dyDescent="0.2">
      <c r="A69" s="13" t="s">
        <v>146</v>
      </c>
      <c r="B69" s="324" t="s">
        <v>310</v>
      </c>
      <c r="C69" s="315"/>
      <c r="D69" s="315"/>
      <c r="E69" s="315"/>
      <c r="F69" s="573">
        <f>D69+E69</f>
        <v>0</v>
      </c>
      <c r="G69" s="574">
        <f>C69+F69</f>
        <v>0</v>
      </c>
    </row>
    <row r="70" spans="1:7" s="1" customFormat="1" ht="12" customHeight="1" x14ac:dyDescent="0.2">
      <c r="A70" s="12" t="s">
        <v>147</v>
      </c>
      <c r="B70" s="324" t="s">
        <v>530</v>
      </c>
      <c r="C70" s="315"/>
      <c r="D70" s="315"/>
      <c r="E70" s="315"/>
      <c r="F70" s="573">
        <f>D70+E70</f>
        <v>0</v>
      </c>
      <c r="G70" s="574">
        <f>C70+F70</f>
        <v>0</v>
      </c>
    </row>
    <row r="71" spans="1:7" s="1" customFormat="1" ht="12" customHeight="1" x14ac:dyDescent="0.2">
      <c r="A71" s="12" t="s">
        <v>333</v>
      </c>
      <c r="B71" s="324" t="s">
        <v>311</v>
      </c>
      <c r="C71" s="315"/>
      <c r="D71" s="315"/>
      <c r="E71" s="315"/>
      <c r="F71" s="573">
        <f>D71+E71</f>
        <v>0</v>
      </c>
      <c r="G71" s="574">
        <f>C71+F71</f>
        <v>0</v>
      </c>
    </row>
    <row r="72" spans="1:7" s="1" customFormat="1" ht="12" customHeight="1" thickBot="1" x14ac:dyDescent="0.25">
      <c r="A72" s="14" t="s">
        <v>334</v>
      </c>
      <c r="B72" s="417" t="s">
        <v>531</v>
      </c>
      <c r="C72" s="315"/>
      <c r="D72" s="315"/>
      <c r="E72" s="315"/>
      <c r="F72" s="573">
        <f>D72+E72</f>
        <v>0</v>
      </c>
      <c r="G72" s="574">
        <f>C72+F72</f>
        <v>0</v>
      </c>
    </row>
    <row r="73" spans="1:7" s="1" customFormat="1" ht="12" customHeight="1" thickBot="1" x14ac:dyDescent="0.25">
      <c r="A73" s="357" t="s">
        <v>312</v>
      </c>
      <c r="B73" s="238" t="s">
        <v>313</v>
      </c>
      <c r="C73" s="311">
        <f>SUM(C74:C75)</f>
        <v>1113210</v>
      </c>
      <c r="D73" s="311">
        <f>SUM(D74:D75)</f>
        <v>27875</v>
      </c>
      <c r="E73" s="311">
        <f>SUM(E74:E75)</f>
        <v>0</v>
      </c>
      <c r="F73" s="311">
        <f>SUM(F74:F75)</f>
        <v>27875</v>
      </c>
      <c r="G73" s="215">
        <f>SUM(G74:G75)</f>
        <v>1141085</v>
      </c>
    </row>
    <row r="74" spans="1:7" s="1" customFormat="1" ht="12.75" x14ac:dyDescent="0.2">
      <c r="A74" s="13" t="s">
        <v>335</v>
      </c>
      <c r="B74" s="324" t="s">
        <v>314</v>
      </c>
      <c r="C74" s="315">
        <v>1113210</v>
      </c>
      <c r="D74" s="315">
        <v>27875</v>
      </c>
      <c r="E74" s="315"/>
      <c r="F74" s="573">
        <f>D74+E74</f>
        <v>27875</v>
      </c>
      <c r="G74" s="574">
        <f>C74+F74</f>
        <v>1141085</v>
      </c>
    </row>
    <row r="75" spans="1:7" s="1" customFormat="1" ht="12" customHeight="1" thickBot="1" x14ac:dyDescent="0.25">
      <c r="A75" s="14" t="s">
        <v>336</v>
      </c>
      <c r="B75" s="240" t="s">
        <v>315</v>
      </c>
      <c r="C75" s="315"/>
      <c r="D75" s="315"/>
      <c r="E75" s="315"/>
      <c r="F75" s="573">
        <f>D75+E75</f>
        <v>0</v>
      </c>
      <c r="G75" s="574">
        <f>C75+F75</f>
        <v>0</v>
      </c>
    </row>
    <row r="76" spans="1:7" s="1" customFormat="1" ht="12" customHeight="1" thickBot="1" x14ac:dyDescent="0.25">
      <c r="A76" s="357" t="s">
        <v>316</v>
      </c>
      <c r="B76" s="238" t="s">
        <v>317</v>
      </c>
      <c r="C76" s="311">
        <f>SUM(C77:C79)</f>
        <v>0</v>
      </c>
      <c r="D76" s="311">
        <f>SUM(D77:D79)</f>
        <v>0</v>
      </c>
      <c r="E76" s="311">
        <f>SUM(E77:E79)</f>
        <v>0</v>
      </c>
      <c r="F76" s="311">
        <f>SUM(F77:F79)</f>
        <v>0</v>
      </c>
      <c r="G76" s="215">
        <f>SUM(G77:G79)</f>
        <v>0</v>
      </c>
    </row>
    <row r="77" spans="1:7" s="1" customFormat="1" ht="12" customHeight="1" x14ac:dyDescent="0.2">
      <c r="A77" s="13" t="s">
        <v>337</v>
      </c>
      <c r="B77" s="324" t="s">
        <v>318</v>
      </c>
      <c r="C77" s="315"/>
      <c r="D77" s="315"/>
      <c r="E77" s="315"/>
      <c r="F77" s="573">
        <f>D77+E77</f>
        <v>0</v>
      </c>
      <c r="G77" s="574">
        <f>C77+F77</f>
        <v>0</v>
      </c>
    </row>
    <row r="78" spans="1:7" s="1" customFormat="1" ht="12" customHeight="1" x14ac:dyDescent="0.2">
      <c r="A78" s="12" t="s">
        <v>338</v>
      </c>
      <c r="B78" s="325" t="s">
        <v>319</v>
      </c>
      <c r="C78" s="315"/>
      <c r="D78" s="315"/>
      <c r="E78" s="315"/>
      <c r="F78" s="573">
        <f>D78+E78</f>
        <v>0</v>
      </c>
      <c r="G78" s="574">
        <f>C78+F78</f>
        <v>0</v>
      </c>
    </row>
    <row r="79" spans="1:7" s="1" customFormat="1" ht="12" customHeight="1" thickBot="1" x14ac:dyDescent="0.25">
      <c r="A79" s="14" t="s">
        <v>339</v>
      </c>
      <c r="B79" s="240" t="s">
        <v>848</v>
      </c>
      <c r="C79" s="315"/>
      <c r="D79" s="315"/>
      <c r="E79" s="315"/>
      <c r="F79" s="573">
        <f>D79+E79</f>
        <v>0</v>
      </c>
      <c r="G79" s="574">
        <f>C79+F79</f>
        <v>0</v>
      </c>
    </row>
    <row r="80" spans="1:7" s="1" customFormat="1" ht="12" customHeight="1" thickBot="1" x14ac:dyDescent="0.25">
      <c r="A80" s="357" t="s">
        <v>320</v>
      </c>
      <c r="B80" s="238" t="s">
        <v>340</v>
      </c>
      <c r="C80" s="311">
        <f>SUM(C81:C84)</f>
        <v>0</v>
      </c>
      <c r="D80" s="311">
        <f>SUM(D81:D84)</f>
        <v>0</v>
      </c>
      <c r="E80" s="311">
        <f>SUM(E81:E84)</f>
        <v>0</v>
      </c>
      <c r="F80" s="311">
        <f>SUM(F81:F84)</f>
        <v>0</v>
      </c>
      <c r="G80" s="215">
        <f>SUM(G81:G84)</f>
        <v>0</v>
      </c>
    </row>
    <row r="81" spans="1:7" s="1" customFormat="1" ht="12" customHeight="1" x14ac:dyDescent="0.2">
      <c r="A81" s="327" t="s">
        <v>321</v>
      </c>
      <c r="B81" s="324" t="s">
        <v>322</v>
      </c>
      <c r="C81" s="315"/>
      <c r="D81" s="315"/>
      <c r="E81" s="315"/>
      <c r="F81" s="573">
        <f t="shared" ref="F81:F86" si="6">D81+E81</f>
        <v>0</v>
      </c>
      <c r="G81" s="574">
        <f t="shared" ref="G81:G86" si="7">C81+F81</f>
        <v>0</v>
      </c>
    </row>
    <row r="82" spans="1:7" s="1" customFormat="1" ht="12" customHeight="1" x14ac:dyDescent="0.2">
      <c r="A82" s="328" t="s">
        <v>323</v>
      </c>
      <c r="B82" s="325" t="s">
        <v>324</v>
      </c>
      <c r="C82" s="315"/>
      <c r="D82" s="315"/>
      <c r="E82" s="315"/>
      <c r="F82" s="573">
        <f t="shared" si="6"/>
        <v>0</v>
      </c>
      <c r="G82" s="574">
        <f t="shared" si="7"/>
        <v>0</v>
      </c>
    </row>
    <row r="83" spans="1:7" s="1" customFormat="1" ht="12" customHeight="1" x14ac:dyDescent="0.2">
      <c r="A83" s="328" t="s">
        <v>325</v>
      </c>
      <c r="B83" s="325" t="s">
        <v>326</v>
      </c>
      <c r="C83" s="315"/>
      <c r="D83" s="315"/>
      <c r="E83" s="315"/>
      <c r="F83" s="573">
        <f t="shared" si="6"/>
        <v>0</v>
      </c>
      <c r="G83" s="574">
        <f t="shared" si="7"/>
        <v>0</v>
      </c>
    </row>
    <row r="84" spans="1:7" s="1" customFormat="1" ht="12" customHeight="1" thickBot="1" x14ac:dyDescent="0.25">
      <c r="A84" s="329" t="s">
        <v>327</v>
      </c>
      <c r="B84" s="240" t="s">
        <v>328</v>
      </c>
      <c r="C84" s="315"/>
      <c r="D84" s="315"/>
      <c r="E84" s="315"/>
      <c r="F84" s="573">
        <f t="shared" si="6"/>
        <v>0</v>
      </c>
      <c r="G84" s="574">
        <f t="shared" si="7"/>
        <v>0</v>
      </c>
    </row>
    <row r="85" spans="1:7" s="1" customFormat="1" ht="12" customHeight="1" thickBot="1" x14ac:dyDescent="0.25">
      <c r="A85" s="357" t="s">
        <v>329</v>
      </c>
      <c r="B85" s="238" t="s">
        <v>450</v>
      </c>
      <c r="C85" s="359"/>
      <c r="D85" s="359"/>
      <c r="E85" s="359"/>
      <c r="F85" s="311">
        <f t="shared" si="6"/>
        <v>0</v>
      </c>
      <c r="G85" s="215">
        <f t="shared" si="7"/>
        <v>0</v>
      </c>
    </row>
    <row r="86" spans="1:7" s="1" customFormat="1" ht="13.5" customHeight="1" thickBot="1" x14ac:dyDescent="0.25">
      <c r="A86" s="357" t="s">
        <v>331</v>
      </c>
      <c r="B86" s="238" t="s">
        <v>330</v>
      </c>
      <c r="C86" s="359"/>
      <c r="D86" s="359"/>
      <c r="E86" s="359"/>
      <c r="F86" s="311">
        <f t="shared" si="6"/>
        <v>0</v>
      </c>
      <c r="G86" s="215">
        <f t="shared" si="7"/>
        <v>0</v>
      </c>
    </row>
    <row r="87" spans="1:7" s="1" customFormat="1" ht="15.75" customHeight="1" thickBot="1" x14ac:dyDescent="0.25">
      <c r="A87" s="357" t="s">
        <v>343</v>
      </c>
      <c r="B87" s="330" t="s">
        <v>453</v>
      </c>
      <c r="C87" s="317">
        <f>+C64+C68+C73+C76+C80+C86+C85</f>
        <v>1113210</v>
      </c>
      <c r="D87" s="317">
        <f>+D64+D68+D73+D76+D80+D86+D85</f>
        <v>27875</v>
      </c>
      <c r="E87" s="317">
        <f>+E64+E68+E73+E76+E80+E86+E85</f>
        <v>0</v>
      </c>
      <c r="F87" s="317">
        <f>+F64+F68+F73+F76+F80+F86+F85</f>
        <v>27875</v>
      </c>
      <c r="G87" s="352">
        <f>+G64+G68+G73+G76+G80+G86+G85</f>
        <v>1141085</v>
      </c>
    </row>
    <row r="88" spans="1:7" s="1" customFormat="1" ht="25.5" customHeight="1" thickBot="1" x14ac:dyDescent="0.25">
      <c r="A88" s="358" t="s">
        <v>452</v>
      </c>
      <c r="B88" s="331" t="s">
        <v>454</v>
      </c>
      <c r="C88" s="317">
        <f>+C63+C87</f>
        <v>2797817</v>
      </c>
      <c r="D88" s="317">
        <f>+D63+D87</f>
        <v>-229078</v>
      </c>
      <c r="E88" s="317">
        <f>+E63+E87</f>
        <v>-248001</v>
      </c>
      <c r="F88" s="317">
        <f>+F63+F87</f>
        <v>-477079</v>
      </c>
      <c r="G88" s="352">
        <f>+G63+G87</f>
        <v>2320738</v>
      </c>
    </row>
    <row r="89" spans="1:7" s="1" customFormat="1" ht="30.75" customHeight="1" x14ac:dyDescent="0.2">
      <c r="A89" s="577"/>
      <c r="B89" s="578"/>
      <c r="C89" s="579"/>
    </row>
    <row r="90" spans="1:7" ht="16.5" customHeight="1" x14ac:dyDescent="0.25">
      <c r="A90" s="857" t="s">
        <v>46</v>
      </c>
      <c r="B90" s="857"/>
      <c r="C90" s="857"/>
      <c r="D90" s="857"/>
      <c r="E90" s="857"/>
      <c r="F90" s="857"/>
      <c r="G90" s="857"/>
    </row>
    <row r="91" spans="1:7" ht="16.5" customHeight="1" thickBot="1" x14ac:dyDescent="0.3">
      <c r="A91" s="866" t="s">
        <v>150</v>
      </c>
      <c r="B91" s="866"/>
      <c r="C91" s="115"/>
      <c r="G91" s="115" t="str">
        <f>G2</f>
        <v>Forintban!</v>
      </c>
    </row>
    <row r="92" spans="1:7" x14ac:dyDescent="0.25">
      <c r="A92" s="858" t="s">
        <v>66</v>
      </c>
      <c r="B92" s="860" t="s">
        <v>849</v>
      </c>
      <c r="C92" s="862" t="str">
        <f>+CONCATENATE(LEFT([2]ÖSSZEFÜGGÉSEK!A6,4),". évi")</f>
        <v>2018. évi</v>
      </c>
      <c r="D92" s="863"/>
      <c r="E92" s="864"/>
      <c r="F92" s="864"/>
      <c r="G92" s="865"/>
    </row>
    <row r="93" spans="1:7" ht="48.75" thickBot="1" x14ac:dyDescent="0.3">
      <c r="A93" s="859"/>
      <c r="B93" s="861"/>
      <c r="C93" s="557" t="s">
        <v>843</v>
      </c>
      <c r="D93" s="558" t="s">
        <v>844</v>
      </c>
      <c r="E93" s="558" t="s">
        <v>1094</v>
      </c>
      <c r="F93" s="559" t="s">
        <v>845</v>
      </c>
      <c r="G93" s="560" t="s">
        <v>1095</v>
      </c>
    </row>
    <row r="94" spans="1:7" s="33" customFormat="1" ht="12" customHeight="1" thickBot="1" x14ac:dyDescent="0.25">
      <c r="A94" s="26" t="s">
        <v>468</v>
      </c>
      <c r="B94" s="27" t="s">
        <v>469</v>
      </c>
      <c r="C94" s="561" t="s">
        <v>470</v>
      </c>
      <c r="D94" s="561" t="s">
        <v>472</v>
      </c>
      <c r="E94" s="562" t="s">
        <v>471</v>
      </c>
      <c r="F94" s="562" t="s">
        <v>846</v>
      </c>
      <c r="G94" s="563" t="s">
        <v>847</v>
      </c>
    </row>
    <row r="95" spans="1:7" ht="12" customHeight="1" thickBot="1" x14ac:dyDescent="0.3">
      <c r="A95" s="20" t="s">
        <v>17</v>
      </c>
      <c r="B95" s="24" t="s">
        <v>412</v>
      </c>
      <c r="C95" s="310">
        <f>C96+C97+C98+C99+C100+C113</f>
        <v>1312243</v>
      </c>
      <c r="D95" s="310">
        <f>D96+D97+D98+D99+D100+D113</f>
        <v>-20254</v>
      </c>
      <c r="E95" s="310">
        <f>+E96+E97+E98+E99+E100+E113</f>
        <v>519990</v>
      </c>
      <c r="F95" s="310">
        <f>F96+F97+F98+F99+F100+F113</f>
        <v>499736</v>
      </c>
      <c r="G95" s="378">
        <f>G96+G97+G98+G99+G100+G113</f>
        <v>1811979</v>
      </c>
    </row>
    <row r="96" spans="1:7" ht="12" customHeight="1" x14ac:dyDescent="0.25">
      <c r="A96" s="15" t="s">
        <v>95</v>
      </c>
      <c r="B96" s="8" t="s">
        <v>48</v>
      </c>
      <c r="C96" s="580">
        <v>151485</v>
      </c>
      <c r="D96" s="385">
        <v>15499</v>
      </c>
      <c r="E96" s="385">
        <v>-4975</v>
      </c>
      <c r="F96" s="581">
        <f t="shared" ref="F96:F115" si="8">D96+E96</f>
        <v>10524</v>
      </c>
      <c r="G96" s="582">
        <f t="shared" ref="G96:G115" si="9">C96+F96</f>
        <v>162009</v>
      </c>
    </row>
    <row r="97" spans="1:7" ht="12" customHeight="1" x14ac:dyDescent="0.25">
      <c r="A97" s="12" t="s">
        <v>96</v>
      </c>
      <c r="B97" s="6" t="s">
        <v>180</v>
      </c>
      <c r="C97" s="312">
        <v>28334</v>
      </c>
      <c r="D97" s="312">
        <v>2248</v>
      </c>
      <c r="E97" s="312">
        <v>747</v>
      </c>
      <c r="F97" s="583">
        <f t="shared" si="8"/>
        <v>2995</v>
      </c>
      <c r="G97" s="584">
        <f t="shared" si="9"/>
        <v>31329</v>
      </c>
    </row>
    <row r="98" spans="1:7" ht="12" customHeight="1" x14ac:dyDescent="0.25">
      <c r="A98" s="12" t="s">
        <v>97</v>
      </c>
      <c r="B98" s="6" t="s">
        <v>137</v>
      </c>
      <c r="C98" s="314">
        <v>579757</v>
      </c>
      <c r="D98" s="314">
        <v>-49181</v>
      </c>
      <c r="E98" s="314">
        <v>-248043</v>
      </c>
      <c r="F98" s="585">
        <f t="shared" si="8"/>
        <v>-297224</v>
      </c>
      <c r="G98" s="586">
        <f t="shared" si="9"/>
        <v>282533</v>
      </c>
    </row>
    <row r="99" spans="1:7" ht="12" customHeight="1" x14ac:dyDescent="0.25">
      <c r="A99" s="12" t="s">
        <v>98</v>
      </c>
      <c r="B99" s="9" t="s">
        <v>181</v>
      </c>
      <c r="C99" s="314">
        <v>24131</v>
      </c>
      <c r="D99" s="314">
        <v>4713</v>
      </c>
      <c r="E99" s="314"/>
      <c r="F99" s="585">
        <f t="shared" si="8"/>
        <v>4713</v>
      </c>
      <c r="G99" s="586">
        <f t="shared" si="9"/>
        <v>28844</v>
      </c>
    </row>
    <row r="100" spans="1:7" ht="12" customHeight="1" x14ac:dyDescent="0.25">
      <c r="A100" s="12" t="s">
        <v>109</v>
      </c>
      <c r="B100" s="17" t="s">
        <v>182</v>
      </c>
      <c r="C100" s="314">
        <f>C101+C102+C103+C104+C105+C106+C107+C108+C109+C110+C111+C112</f>
        <v>469498</v>
      </c>
      <c r="D100" s="314">
        <v>21497</v>
      </c>
      <c r="E100" s="314">
        <v>-8907</v>
      </c>
      <c r="F100" s="585">
        <f t="shared" si="8"/>
        <v>12590</v>
      </c>
      <c r="G100" s="586">
        <f t="shared" si="9"/>
        <v>482088</v>
      </c>
    </row>
    <row r="101" spans="1:7" ht="12" customHeight="1" x14ac:dyDescent="0.25">
      <c r="A101" s="12" t="s">
        <v>99</v>
      </c>
      <c r="B101" s="6" t="s">
        <v>417</v>
      </c>
      <c r="C101" s="314"/>
      <c r="D101" s="314">
        <v>80</v>
      </c>
      <c r="E101" s="314"/>
      <c r="F101" s="585">
        <f t="shared" si="8"/>
        <v>80</v>
      </c>
      <c r="G101" s="586">
        <f t="shared" si="9"/>
        <v>80</v>
      </c>
    </row>
    <row r="102" spans="1:7" ht="12" customHeight="1" x14ac:dyDescent="0.25">
      <c r="A102" s="12" t="s">
        <v>100</v>
      </c>
      <c r="B102" s="119" t="s">
        <v>416</v>
      </c>
      <c r="C102" s="314"/>
      <c r="D102" s="314"/>
      <c r="E102" s="314"/>
      <c r="F102" s="585">
        <f t="shared" si="8"/>
        <v>0</v>
      </c>
      <c r="G102" s="586">
        <f t="shared" si="9"/>
        <v>0</v>
      </c>
    </row>
    <row r="103" spans="1:7" ht="12" customHeight="1" x14ac:dyDescent="0.25">
      <c r="A103" s="12" t="s">
        <v>110</v>
      </c>
      <c r="B103" s="119" t="s">
        <v>415</v>
      </c>
      <c r="C103" s="314"/>
      <c r="D103" s="314"/>
      <c r="E103" s="314"/>
      <c r="F103" s="585">
        <f t="shared" si="8"/>
        <v>0</v>
      </c>
      <c r="G103" s="586">
        <f t="shared" si="9"/>
        <v>0</v>
      </c>
    </row>
    <row r="104" spans="1:7" x14ac:dyDescent="0.25">
      <c r="A104" s="12" t="s">
        <v>111</v>
      </c>
      <c r="B104" s="117" t="s">
        <v>346</v>
      </c>
      <c r="C104" s="314"/>
      <c r="D104" s="314"/>
      <c r="E104" s="314"/>
      <c r="F104" s="585">
        <f t="shared" si="8"/>
        <v>0</v>
      </c>
      <c r="G104" s="586">
        <f t="shared" si="9"/>
        <v>0</v>
      </c>
    </row>
    <row r="105" spans="1:7" ht="22.5" x14ac:dyDescent="0.25">
      <c r="A105" s="12" t="s">
        <v>112</v>
      </c>
      <c r="B105" s="118" t="s">
        <v>347</v>
      </c>
      <c r="C105" s="314"/>
      <c r="D105" s="314"/>
      <c r="E105" s="314"/>
      <c r="F105" s="585">
        <f t="shared" si="8"/>
        <v>0</v>
      </c>
      <c r="G105" s="586">
        <f t="shared" si="9"/>
        <v>0</v>
      </c>
    </row>
    <row r="106" spans="1:7" ht="22.5" x14ac:dyDescent="0.25">
      <c r="A106" s="12" t="s">
        <v>113</v>
      </c>
      <c r="B106" s="118" t="s">
        <v>348</v>
      </c>
      <c r="C106" s="314"/>
      <c r="D106" s="314"/>
      <c r="E106" s="314"/>
      <c r="F106" s="585">
        <f t="shared" si="8"/>
        <v>0</v>
      </c>
      <c r="G106" s="586">
        <f t="shared" si="9"/>
        <v>0</v>
      </c>
    </row>
    <row r="107" spans="1:7" x14ac:dyDescent="0.25">
      <c r="A107" s="12" t="s">
        <v>115</v>
      </c>
      <c r="B107" s="117" t="s">
        <v>349</v>
      </c>
      <c r="C107" s="314">
        <v>337725</v>
      </c>
      <c r="D107" s="314">
        <v>18931</v>
      </c>
      <c r="E107" s="314">
        <v>-8942</v>
      </c>
      <c r="F107" s="585">
        <f t="shared" si="8"/>
        <v>9989</v>
      </c>
      <c r="G107" s="586">
        <f t="shared" si="9"/>
        <v>347714</v>
      </c>
    </row>
    <row r="108" spans="1:7" x14ac:dyDescent="0.25">
      <c r="A108" s="12" t="s">
        <v>183</v>
      </c>
      <c r="B108" s="117" t="s">
        <v>350</v>
      </c>
      <c r="C108" s="314"/>
      <c r="D108" s="314"/>
      <c r="E108" s="314"/>
      <c r="F108" s="585">
        <f t="shared" si="8"/>
        <v>0</v>
      </c>
      <c r="G108" s="586">
        <f t="shared" si="9"/>
        <v>0</v>
      </c>
    </row>
    <row r="109" spans="1:7" ht="22.5" x14ac:dyDescent="0.25">
      <c r="A109" s="12" t="s">
        <v>344</v>
      </c>
      <c r="B109" s="118" t="s">
        <v>351</v>
      </c>
      <c r="C109" s="314"/>
      <c r="D109" s="314"/>
      <c r="E109" s="314"/>
      <c r="F109" s="585">
        <f t="shared" si="8"/>
        <v>0</v>
      </c>
      <c r="G109" s="586">
        <f t="shared" si="9"/>
        <v>0</v>
      </c>
    </row>
    <row r="110" spans="1:7" x14ac:dyDescent="0.25">
      <c r="A110" s="11" t="s">
        <v>345</v>
      </c>
      <c r="B110" s="119" t="s">
        <v>352</v>
      </c>
      <c r="C110" s="314"/>
      <c r="D110" s="314"/>
      <c r="E110" s="314"/>
      <c r="F110" s="585">
        <f t="shared" si="8"/>
        <v>0</v>
      </c>
      <c r="G110" s="586">
        <f t="shared" si="9"/>
        <v>0</v>
      </c>
    </row>
    <row r="111" spans="1:7" ht="12" customHeight="1" x14ac:dyDescent="0.25">
      <c r="A111" s="12" t="s">
        <v>413</v>
      </c>
      <c r="B111" s="119" t="s">
        <v>353</v>
      </c>
      <c r="C111" s="314"/>
      <c r="D111" s="314"/>
      <c r="E111" s="314"/>
      <c r="F111" s="585">
        <f t="shared" si="8"/>
        <v>0</v>
      </c>
      <c r="G111" s="586">
        <f t="shared" si="9"/>
        <v>0</v>
      </c>
    </row>
    <row r="112" spans="1:7" ht="12" customHeight="1" x14ac:dyDescent="0.25">
      <c r="A112" s="14" t="s">
        <v>414</v>
      </c>
      <c r="B112" s="119" t="s">
        <v>354</v>
      </c>
      <c r="C112" s="314">
        <v>131773</v>
      </c>
      <c r="D112" s="314">
        <v>2486</v>
      </c>
      <c r="E112" s="312">
        <v>35</v>
      </c>
      <c r="F112" s="585">
        <f t="shared" si="8"/>
        <v>2521</v>
      </c>
      <c r="G112" s="586">
        <f t="shared" si="9"/>
        <v>134294</v>
      </c>
    </row>
    <row r="113" spans="1:7" ht="12" customHeight="1" x14ac:dyDescent="0.25">
      <c r="A113" s="12" t="s">
        <v>418</v>
      </c>
      <c r="B113" s="9" t="s">
        <v>49</v>
      </c>
      <c r="C113" s="312">
        <f>C114+C115</f>
        <v>59038</v>
      </c>
      <c r="D113" s="312">
        <v>-15030</v>
      </c>
      <c r="E113" s="312">
        <v>781168</v>
      </c>
      <c r="F113" s="585">
        <f t="shared" si="8"/>
        <v>766138</v>
      </c>
      <c r="G113" s="586">
        <f t="shared" si="9"/>
        <v>825176</v>
      </c>
    </row>
    <row r="114" spans="1:7" ht="12" customHeight="1" x14ac:dyDescent="0.25">
      <c r="A114" s="12" t="s">
        <v>419</v>
      </c>
      <c r="B114" s="6" t="s">
        <v>421</v>
      </c>
      <c r="C114" s="312">
        <v>15436</v>
      </c>
      <c r="D114" s="312">
        <v>-5765</v>
      </c>
      <c r="E114" s="314">
        <v>64244</v>
      </c>
      <c r="F114" s="585">
        <f t="shared" si="8"/>
        <v>58479</v>
      </c>
      <c r="G114" s="586">
        <f t="shared" si="9"/>
        <v>73915</v>
      </c>
    </row>
    <row r="115" spans="1:7" ht="12" customHeight="1" thickBot="1" x14ac:dyDescent="0.3">
      <c r="A115" s="16" t="s">
        <v>420</v>
      </c>
      <c r="B115" s="374" t="s">
        <v>422</v>
      </c>
      <c r="C115" s="386">
        <v>43602</v>
      </c>
      <c r="D115" s="386">
        <v>-9265</v>
      </c>
      <c r="E115" s="386">
        <v>716924</v>
      </c>
      <c r="F115" s="587">
        <f t="shared" si="8"/>
        <v>707659</v>
      </c>
      <c r="G115" s="586">
        <f t="shared" si="9"/>
        <v>751261</v>
      </c>
    </row>
    <row r="116" spans="1:7" ht="12" customHeight="1" thickBot="1" x14ac:dyDescent="0.3">
      <c r="A116" s="372" t="s">
        <v>18</v>
      </c>
      <c r="B116" s="373" t="s">
        <v>355</v>
      </c>
      <c r="C116" s="387">
        <f>+C117+C119+C121</f>
        <v>1470347</v>
      </c>
      <c r="D116" s="311">
        <f>+D117+D119+D121</f>
        <v>-208824</v>
      </c>
      <c r="E116" s="311">
        <f>+E117+E119+E121</f>
        <v>-767991</v>
      </c>
      <c r="F116" s="387">
        <f>+F117+F119+F121</f>
        <v>-976815</v>
      </c>
      <c r="G116" s="381">
        <f>+G117+G119+G121</f>
        <v>493532</v>
      </c>
    </row>
    <row r="117" spans="1:7" ht="12" customHeight="1" x14ac:dyDescent="0.25">
      <c r="A117" s="13" t="s">
        <v>101</v>
      </c>
      <c r="B117" s="6" t="s">
        <v>225</v>
      </c>
      <c r="C117" s="313">
        <v>1365005</v>
      </c>
      <c r="D117" s="313">
        <v>-226519</v>
      </c>
      <c r="E117" s="313">
        <v>-767402</v>
      </c>
      <c r="F117" s="564">
        <f t="shared" ref="F117:F129" si="10">D117+E117</f>
        <v>-993921</v>
      </c>
      <c r="G117" s="699">
        <f t="shared" ref="G117:G129" si="11">C117+F117</f>
        <v>371084</v>
      </c>
    </row>
    <row r="118" spans="1:7" ht="12" customHeight="1" x14ac:dyDescent="0.25">
      <c r="A118" s="13" t="s">
        <v>102</v>
      </c>
      <c r="B118" s="10" t="s">
        <v>359</v>
      </c>
      <c r="C118" s="313">
        <v>866513</v>
      </c>
      <c r="D118" s="313">
        <v>-249385</v>
      </c>
      <c r="E118" s="313">
        <v>-268638</v>
      </c>
      <c r="F118" s="564">
        <f t="shared" si="10"/>
        <v>-518023</v>
      </c>
      <c r="G118" s="699">
        <f t="shared" si="11"/>
        <v>348490</v>
      </c>
    </row>
    <row r="119" spans="1:7" ht="12" customHeight="1" x14ac:dyDescent="0.25">
      <c r="A119" s="13" t="s">
        <v>103</v>
      </c>
      <c r="B119" s="10" t="s">
        <v>184</v>
      </c>
      <c r="C119" s="312">
        <v>93916</v>
      </c>
      <c r="D119" s="312">
        <v>12693</v>
      </c>
      <c r="E119" s="312">
        <v>1199</v>
      </c>
      <c r="F119" s="583">
        <f t="shared" si="10"/>
        <v>13892</v>
      </c>
      <c r="G119" s="584">
        <f t="shared" si="11"/>
        <v>107808</v>
      </c>
    </row>
    <row r="120" spans="1:7" ht="12" customHeight="1" x14ac:dyDescent="0.25">
      <c r="A120" s="13" t="s">
        <v>104</v>
      </c>
      <c r="B120" s="10" t="s">
        <v>360</v>
      </c>
      <c r="C120" s="312"/>
      <c r="D120" s="312"/>
      <c r="E120" s="312"/>
      <c r="F120" s="583">
        <f t="shared" si="10"/>
        <v>0</v>
      </c>
      <c r="G120" s="584">
        <f t="shared" si="11"/>
        <v>0</v>
      </c>
    </row>
    <row r="121" spans="1:7" ht="12" customHeight="1" x14ac:dyDescent="0.25">
      <c r="A121" s="13" t="s">
        <v>105</v>
      </c>
      <c r="B121" s="240" t="s">
        <v>227</v>
      </c>
      <c r="C121" s="312">
        <f>C122+C123+C124+C125+C126+C127+C128+C129</f>
        <v>11426</v>
      </c>
      <c r="D121" s="312">
        <v>5002</v>
      </c>
      <c r="E121" s="312">
        <v>-1788</v>
      </c>
      <c r="F121" s="583">
        <f t="shared" si="10"/>
        <v>3214</v>
      </c>
      <c r="G121" s="584">
        <f t="shared" si="11"/>
        <v>14640</v>
      </c>
    </row>
    <row r="122" spans="1:7" ht="12" customHeight="1" x14ac:dyDescent="0.25">
      <c r="A122" s="13" t="s">
        <v>114</v>
      </c>
      <c r="B122" s="239" t="s">
        <v>406</v>
      </c>
      <c r="C122" s="312"/>
      <c r="D122" s="312"/>
      <c r="E122" s="312"/>
      <c r="F122" s="583">
        <f t="shared" si="10"/>
        <v>0</v>
      </c>
      <c r="G122" s="584">
        <f t="shared" si="11"/>
        <v>0</v>
      </c>
    </row>
    <row r="123" spans="1:7" ht="22.5" x14ac:dyDescent="0.25">
      <c r="A123" s="13" t="s">
        <v>116</v>
      </c>
      <c r="B123" s="323" t="s">
        <v>365</v>
      </c>
      <c r="C123" s="312"/>
      <c r="D123" s="312"/>
      <c r="E123" s="312"/>
      <c r="F123" s="583">
        <f t="shared" si="10"/>
        <v>0</v>
      </c>
      <c r="G123" s="584">
        <f t="shared" si="11"/>
        <v>0</v>
      </c>
    </row>
    <row r="124" spans="1:7" ht="22.5" x14ac:dyDescent="0.25">
      <c r="A124" s="13" t="s">
        <v>185</v>
      </c>
      <c r="B124" s="118" t="s">
        <v>348</v>
      </c>
      <c r="C124" s="312"/>
      <c r="D124" s="312"/>
      <c r="E124" s="312"/>
      <c r="F124" s="583">
        <f t="shared" si="10"/>
        <v>0</v>
      </c>
      <c r="G124" s="584">
        <f t="shared" si="11"/>
        <v>0</v>
      </c>
    </row>
    <row r="125" spans="1:7" x14ac:dyDescent="0.25">
      <c r="A125" s="13" t="s">
        <v>186</v>
      </c>
      <c r="B125" s="118" t="s">
        <v>364</v>
      </c>
      <c r="C125" s="312">
        <v>8658</v>
      </c>
      <c r="D125" s="312"/>
      <c r="E125" s="312">
        <v>-1788</v>
      </c>
      <c r="F125" s="583">
        <f t="shared" si="10"/>
        <v>-1788</v>
      </c>
      <c r="G125" s="584">
        <f t="shared" si="11"/>
        <v>6870</v>
      </c>
    </row>
    <row r="126" spans="1:7" x14ac:dyDescent="0.25">
      <c r="A126" s="13" t="s">
        <v>187</v>
      </c>
      <c r="B126" s="118" t="s">
        <v>363</v>
      </c>
      <c r="C126" s="312"/>
      <c r="D126" s="312"/>
      <c r="E126" s="312"/>
      <c r="F126" s="583">
        <f t="shared" si="10"/>
        <v>0</v>
      </c>
      <c r="G126" s="584">
        <f t="shared" si="11"/>
        <v>0</v>
      </c>
    </row>
    <row r="127" spans="1:7" ht="22.5" x14ac:dyDescent="0.25">
      <c r="A127" s="13" t="s">
        <v>356</v>
      </c>
      <c r="B127" s="118" t="s">
        <v>351</v>
      </c>
      <c r="C127" s="312"/>
      <c r="D127" s="312"/>
      <c r="E127" s="312"/>
      <c r="F127" s="583">
        <f t="shared" si="10"/>
        <v>0</v>
      </c>
      <c r="G127" s="584">
        <f t="shared" si="11"/>
        <v>0</v>
      </c>
    </row>
    <row r="128" spans="1:7" ht="12" customHeight="1" x14ac:dyDescent="0.25">
      <c r="A128" s="13" t="s">
        <v>357</v>
      </c>
      <c r="B128" s="118" t="s">
        <v>362</v>
      </c>
      <c r="C128" s="312"/>
      <c r="D128" s="312"/>
      <c r="E128" s="312"/>
      <c r="F128" s="583">
        <f t="shared" si="10"/>
        <v>0</v>
      </c>
      <c r="G128" s="584">
        <f t="shared" si="11"/>
        <v>0</v>
      </c>
    </row>
    <row r="129" spans="1:7" ht="23.25" thickBot="1" x14ac:dyDescent="0.3">
      <c r="A129" s="11" t="s">
        <v>358</v>
      </c>
      <c r="B129" s="118" t="s">
        <v>361</v>
      </c>
      <c r="C129" s="314">
        <v>2768</v>
      </c>
      <c r="D129" s="314">
        <v>5002</v>
      </c>
      <c r="E129" s="314"/>
      <c r="F129" s="585">
        <f t="shared" si="10"/>
        <v>5002</v>
      </c>
      <c r="G129" s="586">
        <f t="shared" si="11"/>
        <v>7770</v>
      </c>
    </row>
    <row r="130" spans="1:7" ht="12" customHeight="1" thickBot="1" x14ac:dyDescent="0.3">
      <c r="A130" s="18" t="s">
        <v>19</v>
      </c>
      <c r="B130" s="102" t="s">
        <v>423</v>
      </c>
      <c r="C130" s="311">
        <f>+C95+C116</f>
        <v>2782590</v>
      </c>
      <c r="D130" s="592">
        <f>+D95+D116</f>
        <v>-229078</v>
      </c>
      <c r="E130" s="311">
        <f>+E95+E116</f>
        <v>-248001</v>
      </c>
      <c r="F130" s="311">
        <f>+F95+F116</f>
        <v>-477079</v>
      </c>
      <c r="G130" s="215">
        <f>+G95+G116</f>
        <v>2305511</v>
      </c>
    </row>
    <row r="131" spans="1:7" ht="12" customHeight="1" thickBot="1" x14ac:dyDescent="0.3">
      <c r="A131" s="18" t="s">
        <v>20</v>
      </c>
      <c r="B131" s="102" t="s">
        <v>850</v>
      </c>
      <c r="C131" s="311">
        <f>+C132+C133+C134</f>
        <v>0</v>
      </c>
      <c r="D131" s="592">
        <f>+D132+D133+D134</f>
        <v>0</v>
      </c>
      <c r="E131" s="311">
        <f>+E132+E133+E134</f>
        <v>0</v>
      </c>
      <c r="F131" s="311">
        <f>+F132+F133+F134</f>
        <v>0</v>
      </c>
      <c r="G131" s="215">
        <f>+G132+G133+G134</f>
        <v>0</v>
      </c>
    </row>
    <row r="132" spans="1:7" ht="12" customHeight="1" x14ac:dyDescent="0.25">
      <c r="A132" s="13" t="s">
        <v>264</v>
      </c>
      <c r="B132" s="10" t="s">
        <v>431</v>
      </c>
      <c r="C132" s="312"/>
      <c r="D132" s="590"/>
      <c r="E132" s="312"/>
      <c r="F132" s="583">
        <f>D132+E132</f>
        <v>0</v>
      </c>
      <c r="G132" s="584">
        <f>C132+F132</f>
        <v>0</v>
      </c>
    </row>
    <row r="133" spans="1:7" ht="12" customHeight="1" x14ac:dyDescent="0.25">
      <c r="A133" s="13" t="s">
        <v>265</v>
      </c>
      <c r="B133" s="10" t="s">
        <v>432</v>
      </c>
      <c r="C133" s="312"/>
      <c r="D133" s="590"/>
      <c r="E133" s="312"/>
      <c r="F133" s="583">
        <f>D133+E133</f>
        <v>0</v>
      </c>
      <c r="G133" s="584">
        <f>C133+F133</f>
        <v>0</v>
      </c>
    </row>
    <row r="134" spans="1:7" ht="12" customHeight="1" thickBot="1" x14ac:dyDescent="0.3">
      <c r="A134" s="11" t="s">
        <v>266</v>
      </c>
      <c r="B134" s="10" t="s">
        <v>433</v>
      </c>
      <c r="C134" s="312"/>
      <c r="D134" s="590"/>
      <c r="E134" s="312"/>
      <c r="F134" s="583">
        <f>D134+E134</f>
        <v>0</v>
      </c>
      <c r="G134" s="584">
        <f>C134+F134</f>
        <v>0</v>
      </c>
    </row>
    <row r="135" spans="1:7" ht="12" customHeight="1" thickBot="1" x14ac:dyDescent="0.3">
      <c r="A135" s="18" t="s">
        <v>21</v>
      </c>
      <c r="B135" s="102" t="s">
        <v>425</v>
      </c>
      <c r="C135" s="311">
        <f>SUM(C136:C141)</f>
        <v>0</v>
      </c>
      <c r="D135" s="592">
        <f>SUM(D136:D141)</f>
        <v>0</v>
      </c>
      <c r="E135" s="311">
        <f>+E136+E137+E138+E139+E140+E141</f>
        <v>0</v>
      </c>
      <c r="F135" s="311">
        <f>SUM(F136:F141)</f>
        <v>0</v>
      </c>
      <c r="G135" s="215">
        <f>SUM(G136:G141)</f>
        <v>0</v>
      </c>
    </row>
    <row r="136" spans="1:7" ht="12" customHeight="1" x14ac:dyDescent="0.25">
      <c r="A136" s="13" t="s">
        <v>88</v>
      </c>
      <c r="B136" s="7" t="s">
        <v>434</v>
      </c>
      <c r="C136" s="312"/>
      <c r="D136" s="590"/>
      <c r="E136" s="312"/>
      <c r="F136" s="583">
        <f t="shared" ref="F136:F141" si="12">D136+E136</f>
        <v>0</v>
      </c>
      <c r="G136" s="584">
        <f t="shared" ref="G136:G141" si="13">C136+F136</f>
        <v>0</v>
      </c>
    </row>
    <row r="137" spans="1:7" ht="12" customHeight="1" x14ac:dyDescent="0.25">
      <c r="A137" s="13" t="s">
        <v>89</v>
      </c>
      <c r="B137" s="7" t="s">
        <v>426</v>
      </c>
      <c r="C137" s="312"/>
      <c r="D137" s="590"/>
      <c r="E137" s="312"/>
      <c r="F137" s="583">
        <f t="shared" si="12"/>
        <v>0</v>
      </c>
      <c r="G137" s="584">
        <f t="shared" si="13"/>
        <v>0</v>
      </c>
    </row>
    <row r="138" spans="1:7" ht="12" customHeight="1" x14ac:dyDescent="0.25">
      <c r="A138" s="13" t="s">
        <v>90</v>
      </c>
      <c r="B138" s="7" t="s">
        <v>427</v>
      </c>
      <c r="C138" s="312"/>
      <c r="D138" s="590"/>
      <c r="E138" s="312"/>
      <c r="F138" s="583">
        <f t="shared" si="12"/>
        <v>0</v>
      </c>
      <c r="G138" s="584">
        <f t="shared" si="13"/>
        <v>0</v>
      </c>
    </row>
    <row r="139" spans="1:7" ht="12" customHeight="1" x14ac:dyDescent="0.25">
      <c r="A139" s="13" t="s">
        <v>172</v>
      </c>
      <c r="B139" s="7" t="s">
        <v>428</v>
      </c>
      <c r="C139" s="312"/>
      <c r="D139" s="590"/>
      <c r="E139" s="312"/>
      <c r="F139" s="583">
        <f t="shared" si="12"/>
        <v>0</v>
      </c>
      <c r="G139" s="584">
        <f t="shared" si="13"/>
        <v>0</v>
      </c>
    </row>
    <row r="140" spans="1:7" ht="12" customHeight="1" x14ac:dyDescent="0.25">
      <c r="A140" s="13" t="s">
        <v>173</v>
      </c>
      <c r="B140" s="7" t="s">
        <v>429</v>
      </c>
      <c r="C140" s="312"/>
      <c r="D140" s="590"/>
      <c r="E140" s="312"/>
      <c r="F140" s="583">
        <f t="shared" si="12"/>
        <v>0</v>
      </c>
      <c r="G140" s="584">
        <f t="shared" si="13"/>
        <v>0</v>
      </c>
    </row>
    <row r="141" spans="1:7" ht="12" customHeight="1" thickBot="1" x14ac:dyDescent="0.3">
      <c r="A141" s="11" t="s">
        <v>174</v>
      </c>
      <c r="B141" s="7" t="s">
        <v>430</v>
      </c>
      <c r="C141" s="312"/>
      <c r="D141" s="590"/>
      <c r="E141" s="312"/>
      <c r="F141" s="583">
        <f t="shared" si="12"/>
        <v>0</v>
      </c>
      <c r="G141" s="584">
        <f t="shared" si="13"/>
        <v>0</v>
      </c>
    </row>
    <row r="142" spans="1:7" ht="12" customHeight="1" thickBot="1" x14ac:dyDescent="0.3">
      <c r="A142" s="18" t="s">
        <v>22</v>
      </c>
      <c r="B142" s="102" t="s">
        <v>438</v>
      </c>
      <c r="C142" s="317">
        <f>+C143+C144+C145+C146</f>
        <v>15227</v>
      </c>
      <c r="D142" s="593">
        <f>+D143+D144+D145+D146</f>
        <v>0</v>
      </c>
      <c r="E142" s="317">
        <f>+E143+E144+E146+E147+E145</f>
        <v>0</v>
      </c>
      <c r="F142" s="317">
        <f>+F143+F144+F145+F146</f>
        <v>0</v>
      </c>
      <c r="G142" s="352">
        <f>+G143+G144+G145+G146</f>
        <v>15227</v>
      </c>
    </row>
    <row r="143" spans="1:7" ht="12" customHeight="1" x14ac:dyDescent="0.25">
      <c r="A143" s="13" t="s">
        <v>91</v>
      </c>
      <c r="B143" s="7" t="s">
        <v>366</v>
      </c>
      <c r="C143" s="312"/>
      <c r="D143" s="590"/>
      <c r="E143" s="312"/>
      <c r="F143" s="583">
        <f>D143+E143</f>
        <v>0</v>
      </c>
      <c r="G143" s="584">
        <f>C143+F143</f>
        <v>0</v>
      </c>
    </row>
    <row r="144" spans="1:7" ht="12" customHeight="1" x14ac:dyDescent="0.25">
      <c r="A144" s="13" t="s">
        <v>92</v>
      </c>
      <c r="B144" s="7" t="s">
        <v>367</v>
      </c>
      <c r="C144" s="312">
        <v>15227</v>
      </c>
      <c r="D144" s="590"/>
      <c r="E144" s="312"/>
      <c r="F144" s="583">
        <f>D144+E144</f>
        <v>0</v>
      </c>
      <c r="G144" s="584">
        <f>C144+F144</f>
        <v>15227</v>
      </c>
    </row>
    <row r="145" spans="1:9" ht="12" customHeight="1" x14ac:dyDescent="0.25">
      <c r="A145" s="13" t="s">
        <v>284</v>
      </c>
      <c r="B145" s="7" t="s">
        <v>439</v>
      </c>
      <c r="C145" s="312"/>
      <c r="D145" s="590"/>
      <c r="E145" s="312"/>
      <c r="F145" s="583">
        <f>D145+E145</f>
        <v>0</v>
      </c>
      <c r="G145" s="584">
        <f>C145+F145</f>
        <v>0</v>
      </c>
    </row>
    <row r="146" spans="1:9" ht="12" customHeight="1" thickBot="1" x14ac:dyDescent="0.3">
      <c r="A146" s="11" t="s">
        <v>285</v>
      </c>
      <c r="B146" s="5" t="s">
        <v>386</v>
      </c>
      <c r="C146" s="312"/>
      <c r="D146" s="590"/>
      <c r="E146" s="312"/>
      <c r="F146" s="583">
        <f>D146+E146</f>
        <v>0</v>
      </c>
      <c r="G146" s="584">
        <f>C146+F146</f>
        <v>0</v>
      </c>
    </row>
    <row r="147" spans="1:9" ht="12" customHeight="1" thickBot="1" x14ac:dyDescent="0.3">
      <c r="A147" s="18" t="s">
        <v>23</v>
      </c>
      <c r="B147" s="102" t="s">
        <v>440</v>
      </c>
      <c r="C147" s="388">
        <f>SUM(C148:C152)</f>
        <v>0</v>
      </c>
      <c r="D147" s="594">
        <f>SUM(D148:D152)</f>
        <v>0</v>
      </c>
      <c r="E147" s="388">
        <f>SUM(E148:E152)</f>
        <v>0</v>
      </c>
      <c r="F147" s="388">
        <f>SUM(F148:F152)</f>
        <v>0</v>
      </c>
      <c r="G147" s="382">
        <f>SUM(G148:G152)</f>
        <v>0</v>
      </c>
    </row>
    <row r="148" spans="1:9" ht="12" customHeight="1" x14ac:dyDescent="0.25">
      <c r="A148" s="13" t="s">
        <v>93</v>
      </c>
      <c r="B148" s="7" t="s">
        <v>435</v>
      </c>
      <c r="C148" s="312"/>
      <c r="D148" s="590"/>
      <c r="E148" s="312"/>
      <c r="F148" s="583">
        <f t="shared" ref="F148:F154" si="14">D148+E148</f>
        <v>0</v>
      </c>
      <c r="G148" s="584">
        <f t="shared" ref="G148:G153" si="15">C148+F148</f>
        <v>0</v>
      </c>
    </row>
    <row r="149" spans="1:9" ht="12" customHeight="1" x14ac:dyDescent="0.25">
      <c r="A149" s="13" t="s">
        <v>94</v>
      </c>
      <c r="B149" s="7" t="s">
        <v>442</v>
      </c>
      <c r="C149" s="312"/>
      <c r="D149" s="590"/>
      <c r="E149" s="312"/>
      <c r="F149" s="583">
        <f t="shared" si="14"/>
        <v>0</v>
      </c>
      <c r="G149" s="584">
        <f t="shared" si="15"/>
        <v>0</v>
      </c>
    </row>
    <row r="150" spans="1:9" ht="12" customHeight="1" x14ac:dyDescent="0.25">
      <c r="A150" s="13" t="s">
        <v>296</v>
      </c>
      <c r="B150" s="7" t="s">
        <v>437</v>
      </c>
      <c r="C150" s="312"/>
      <c r="D150" s="590"/>
      <c r="E150" s="312"/>
      <c r="F150" s="583">
        <f t="shared" si="14"/>
        <v>0</v>
      </c>
      <c r="G150" s="584">
        <f t="shared" si="15"/>
        <v>0</v>
      </c>
    </row>
    <row r="151" spans="1:9" ht="22.5" x14ac:dyDescent="0.25">
      <c r="A151" s="13" t="s">
        <v>297</v>
      </c>
      <c r="B151" s="7" t="s">
        <v>443</v>
      </c>
      <c r="C151" s="312"/>
      <c r="D151" s="590"/>
      <c r="E151" s="312"/>
      <c r="F151" s="583">
        <f t="shared" si="14"/>
        <v>0</v>
      </c>
      <c r="G151" s="584">
        <f t="shared" si="15"/>
        <v>0</v>
      </c>
    </row>
    <row r="152" spans="1:9" ht="12" customHeight="1" thickBot="1" x14ac:dyDescent="0.3">
      <c r="A152" s="13" t="s">
        <v>441</v>
      </c>
      <c r="B152" s="7" t="s">
        <v>444</v>
      </c>
      <c r="C152" s="312"/>
      <c r="D152" s="590"/>
      <c r="E152" s="314"/>
      <c r="F152" s="585">
        <f t="shared" si="14"/>
        <v>0</v>
      </c>
      <c r="G152" s="586">
        <f t="shared" si="15"/>
        <v>0</v>
      </c>
    </row>
    <row r="153" spans="1:9" ht="12" customHeight="1" thickBot="1" x14ac:dyDescent="0.3">
      <c r="A153" s="18" t="s">
        <v>24</v>
      </c>
      <c r="B153" s="102" t="s">
        <v>445</v>
      </c>
      <c r="C153" s="389"/>
      <c r="D153" s="595"/>
      <c r="E153" s="389"/>
      <c r="F153" s="388">
        <f t="shared" si="14"/>
        <v>0</v>
      </c>
      <c r="G153" s="596">
        <f t="shared" si="15"/>
        <v>0</v>
      </c>
    </row>
    <row r="154" spans="1:9" ht="12" customHeight="1" thickBot="1" x14ac:dyDescent="0.3">
      <c r="A154" s="18" t="s">
        <v>25</v>
      </c>
      <c r="B154" s="102" t="s">
        <v>446</v>
      </c>
      <c r="C154" s="389"/>
      <c r="D154" s="595"/>
      <c r="E154" s="597"/>
      <c r="F154" s="598">
        <f t="shared" si="14"/>
        <v>0</v>
      </c>
      <c r="G154" s="699">
        <f>C154+D154</f>
        <v>0</v>
      </c>
    </row>
    <row r="155" spans="1:9" ht="15" customHeight="1" thickBot="1" x14ac:dyDescent="0.3">
      <c r="A155" s="18" t="s">
        <v>26</v>
      </c>
      <c r="B155" s="102" t="s">
        <v>448</v>
      </c>
      <c r="C155" s="390">
        <f>+C131+C135+C142+C147+C153+C154</f>
        <v>15227</v>
      </c>
      <c r="D155" s="599">
        <f>+D131+D135+D142+D147+D153+D154</f>
        <v>0</v>
      </c>
      <c r="E155" s="390">
        <f>+E131+E135+E142+E147+E153+E154</f>
        <v>0</v>
      </c>
      <c r="F155" s="390">
        <f>+F131+F135+F142+F147+F153+F154</f>
        <v>0</v>
      </c>
      <c r="G155" s="384">
        <f>C155+F155</f>
        <v>15227</v>
      </c>
      <c r="H155" s="333"/>
      <c r="I155" s="334"/>
    </row>
    <row r="156" spans="1:9" s="1" customFormat="1" ht="12.95" customHeight="1" thickBot="1" x14ac:dyDescent="0.25">
      <c r="A156" s="241" t="s">
        <v>27</v>
      </c>
      <c r="B156" s="302" t="s">
        <v>447</v>
      </c>
      <c r="C156" s="390">
        <f>+C130+C155</f>
        <v>2797817</v>
      </c>
      <c r="D156" s="599">
        <f>+D130+D155</f>
        <v>-229078</v>
      </c>
      <c r="E156" s="390">
        <f>+E130+E155</f>
        <v>-248001</v>
      </c>
      <c r="F156" s="390">
        <f>+F130+F155</f>
        <v>-477079</v>
      </c>
      <c r="G156" s="384">
        <f>+G130+G155</f>
        <v>2320738</v>
      </c>
    </row>
    <row r="157" spans="1:9" ht="7.5" customHeight="1" x14ac:dyDescent="0.25"/>
    <row r="158" spans="1:9" x14ac:dyDescent="0.25">
      <c r="A158" s="855" t="s">
        <v>368</v>
      </c>
      <c r="B158" s="855"/>
      <c r="C158" s="855"/>
      <c r="D158" s="855"/>
      <c r="E158" s="855"/>
      <c r="F158" s="855"/>
      <c r="G158" s="855"/>
    </row>
    <row r="159" spans="1:9" ht="15" customHeight="1" thickBot="1" x14ac:dyDescent="0.3">
      <c r="A159" s="856" t="s">
        <v>151</v>
      </c>
      <c r="B159" s="856"/>
      <c r="C159" s="249"/>
      <c r="G159" s="249" t="str">
        <f>G91</f>
        <v>Forintban!</v>
      </c>
    </row>
    <row r="160" spans="1:9" ht="25.5" customHeight="1" thickBot="1" x14ac:dyDescent="0.3">
      <c r="A160" s="18">
        <v>1</v>
      </c>
      <c r="B160" s="23" t="s">
        <v>449</v>
      </c>
      <c r="C160" s="600">
        <f>+C63-C130</f>
        <v>-1097983</v>
      </c>
      <c r="D160" s="311">
        <f>+D63-D130</f>
        <v>-27875</v>
      </c>
      <c r="E160" s="311">
        <f>+E63-E130</f>
        <v>0</v>
      </c>
      <c r="F160" s="311">
        <f>+F63-F130</f>
        <v>-27875</v>
      </c>
      <c r="G160" s="215">
        <f>+G63-G130</f>
        <v>-1125858</v>
      </c>
    </row>
    <row r="161" spans="1:7" ht="32.25" customHeight="1" thickBot="1" x14ac:dyDescent="0.3">
      <c r="A161" s="18" t="s">
        <v>18</v>
      </c>
      <c r="B161" s="23" t="s">
        <v>455</v>
      </c>
      <c r="C161" s="311">
        <f>+C87-C155</f>
        <v>1097983</v>
      </c>
      <c r="D161" s="311">
        <f>+D87-D155</f>
        <v>27875</v>
      </c>
      <c r="E161" s="311">
        <f>+E87-E155</f>
        <v>0</v>
      </c>
      <c r="F161" s="311">
        <f>+F87-F155</f>
        <v>27875</v>
      </c>
      <c r="G161" s="215">
        <f>+G87-G155</f>
        <v>1125858</v>
      </c>
    </row>
  </sheetData>
  <mergeCells count="12">
    <mergeCell ref="A158:G158"/>
    <mergeCell ref="A159:B159"/>
    <mergeCell ref="A2:B2"/>
    <mergeCell ref="A1:G1"/>
    <mergeCell ref="A3:A4"/>
    <mergeCell ref="B3:B4"/>
    <mergeCell ref="C3:G3"/>
    <mergeCell ref="A90:G90"/>
    <mergeCell ref="A91:B91"/>
    <mergeCell ref="A92:A93"/>
    <mergeCell ref="B92:B93"/>
    <mergeCell ref="C92:G92"/>
  </mergeCells>
  <phoneticPr fontId="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CE,Félkövér"&amp;12Bátaszék Város Önkormányzat
2018. ÉVI KÖLTSÉGVETÉSÉNEK ÖSSZEVONT MÉRLEGE&amp;10
&amp;R&amp;"Times New Roman CE,Félkövér dőlt"&amp;11 1.1. melléklet a 3/2018. (II. 28.) önkormányzati rendelethez</oddHeader>
    <oddFooter>&amp;C&amp;P</oddFooter>
  </headerFooter>
  <rowBreaks count="1" manualBreakCount="1">
    <brk id="87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G167"/>
  <sheetViews>
    <sheetView view="pageLayout" zoomScaleNormal="120" zoomScaleSheetLayoutView="100" workbookViewId="0">
      <selection activeCell="E124" sqref="E124"/>
    </sheetView>
  </sheetViews>
  <sheetFormatPr defaultRowHeight="15.75" x14ac:dyDescent="0.25"/>
  <cols>
    <col min="1" max="1" width="9" style="32" customWidth="1"/>
    <col min="2" max="2" width="75.83203125" style="32" customWidth="1"/>
    <col min="3" max="3" width="15.5" style="303" customWidth="1"/>
    <col min="4" max="5" width="15.5" style="32" customWidth="1"/>
    <col min="6" max="6" width="10.6640625" style="492" bestFit="1" customWidth="1"/>
    <col min="7" max="7" width="11.83203125" style="495" customWidth="1"/>
    <col min="8" max="16384" width="9.33203125" style="32"/>
  </cols>
  <sheetData>
    <row r="1" spans="1:7" ht="15.95" customHeight="1" x14ac:dyDescent="0.25">
      <c r="A1" s="857" t="s">
        <v>14</v>
      </c>
      <c r="B1" s="857"/>
      <c r="C1" s="857"/>
      <c r="D1" s="857"/>
      <c r="E1" s="857"/>
    </row>
    <row r="2" spans="1:7" ht="15.95" customHeight="1" thickBot="1" x14ac:dyDescent="0.3">
      <c r="A2" s="856" t="s">
        <v>149</v>
      </c>
      <c r="B2" s="856"/>
      <c r="D2" s="116"/>
      <c r="E2" s="249" t="s">
        <v>737</v>
      </c>
    </row>
    <row r="3" spans="1:7" ht="38.1" customHeight="1" thickBot="1" x14ac:dyDescent="0.3">
      <c r="A3" s="21" t="s">
        <v>66</v>
      </c>
      <c r="B3" s="22" t="s">
        <v>16</v>
      </c>
      <c r="C3" s="22" t="str">
        <f>+CONCATENATE(LEFT(ÖSSZEFÜGGÉSEK!A5,4)-2,". évi tény")</f>
        <v>2016. évi tény</v>
      </c>
      <c r="D3" s="318" t="str">
        <f>+CONCATENATE(LEFT(ÖSSZEFÜGGÉSEK!A5,4)-1,". évi várható")</f>
        <v>2017. évi várható</v>
      </c>
      <c r="E3" s="134" t="str">
        <f>+'1.1.sz.mell.'!C3</f>
        <v>2018. évi</v>
      </c>
      <c r="F3" s="492" t="s">
        <v>816</v>
      </c>
      <c r="G3" s="495" t="s">
        <v>817</v>
      </c>
    </row>
    <row r="4" spans="1:7" s="33" customFormat="1" ht="12" customHeight="1" thickBot="1" x14ac:dyDescent="0.25">
      <c r="A4" s="26" t="s">
        <v>468</v>
      </c>
      <c r="B4" s="27" t="s">
        <v>469</v>
      </c>
      <c r="C4" s="27" t="s">
        <v>470</v>
      </c>
      <c r="D4" s="27" t="s">
        <v>472</v>
      </c>
      <c r="E4" s="353" t="s">
        <v>471</v>
      </c>
      <c r="F4" s="493"/>
      <c r="G4" s="496"/>
    </row>
    <row r="5" spans="1:7" s="1" customFormat="1" ht="12" customHeight="1" thickBot="1" x14ac:dyDescent="0.25">
      <c r="A5" s="18" t="s">
        <v>17</v>
      </c>
      <c r="B5" s="19" t="s">
        <v>248</v>
      </c>
      <c r="C5" s="311">
        <f>+C6+C7+C8+C9+C10+C11</f>
        <v>387507</v>
      </c>
      <c r="D5" s="311">
        <f>+D6+D7+D8+D9+D10+D11</f>
        <v>434218</v>
      </c>
      <c r="E5" s="215">
        <f>+E6+E7+E8+E9+E10+E11</f>
        <v>476431</v>
      </c>
      <c r="F5" s="494">
        <f>E5-D5</f>
        <v>42213</v>
      </c>
      <c r="G5" s="497">
        <f>E5/D5</f>
        <v>1.0972161448857487</v>
      </c>
    </row>
    <row r="6" spans="1:7" s="1" customFormat="1" ht="12" customHeight="1" x14ac:dyDescent="0.2">
      <c r="A6" s="13" t="s">
        <v>95</v>
      </c>
      <c r="B6" s="324" t="s">
        <v>249</v>
      </c>
      <c r="C6" s="313">
        <v>110662</v>
      </c>
      <c r="D6" s="313">
        <v>118477</v>
      </c>
      <c r="E6" s="699">
        <v>124435</v>
      </c>
      <c r="F6" s="494">
        <f t="shared" ref="F6:F69" si="0">E6-D6</f>
        <v>5958</v>
      </c>
      <c r="G6" s="497">
        <f t="shared" ref="G6:G62" si="1">E6/D6</f>
        <v>1.0502882415996353</v>
      </c>
    </row>
    <row r="7" spans="1:7" s="1" customFormat="1" ht="12" customHeight="1" x14ac:dyDescent="0.2">
      <c r="A7" s="12" t="s">
        <v>96</v>
      </c>
      <c r="B7" s="325" t="s">
        <v>250</v>
      </c>
      <c r="C7" s="312">
        <v>141870</v>
      </c>
      <c r="D7" s="312">
        <v>149528</v>
      </c>
      <c r="E7" s="699">
        <v>163613</v>
      </c>
      <c r="F7" s="494">
        <f t="shared" si="0"/>
        <v>14085</v>
      </c>
      <c r="G7" s="497">
        <f t="shared" si="1"/>
        <v>1.0941964046867476</v>
      </c>
    </row>
    <row r="8" spans="1:7" s="1" customFormat="1" ht="12" customHeight="1" x14ac:dyDescent="0.2">
      <c r="A8" s="12" t="s">
        <v>97</v>
      </c>
      <c r="B8" s="325" t="s">
        <v>251</v>
      </c>
      <c r="C8" s="312">
        <v>107985</v>
      </c>
      <c r="D8" s="312">
        <v>119787</v>
      </c>
      <c r="E8" s="699">
        <v>154162</v>
      </c>
      <c r="F8" s="494">
        <f t="shared" si="0"/>
        <v>34375</v>
      </c>
      <c r="G8" s="497">
        <f t="shared" si="1"/>
        <v>1.286967701002613</v>
      </c>
    </row>
    <row r="9" spans="1:7" s="1" customFormat="1" ht="12" customHeight="1" x14ac:dyDescent="0.2">
      <c r="A9" s="12" t="s">
        <v>98</v>
      </c>
      <c r="B9" s="325" t="s">
        <v>252</v>
      </c>
      <c r="C9" s="312">
        <v>8655</v>
      </c>
      <c r="D9" s="312">
        <v>9259</v>
      </c>
      <c r="E9" s="699">
        <v>8519</v>
      </c>
      <c r="F9" s="494">
        <f t="shared" si="0"/>
        <v>-740</v>
      </c>
      <c r="G9" s="497">
        <f t="shared" si="1"/>
        <v>0.92007776217734094</v>
      </c>
    </row>
    <row r="10" spans="1:7" s="1" customFormat="1" ht="12" customHeight="1" x14ac:dyDescent="0.2">
      <c r="A10" s="12" t="s">
        <v>145</v>
      </c>
      <c r="B10" s="239" t="s">
        <v>407</v>
      </c>
      <c r="C10" s="312">
        <v>15626</v>
      </c>
      <c r="D10" s="312">
        <v>36615</v>
      </c>
      <c r="E10" s="699">
        <v>23767</v>
      </c>
      <c r="F10" s="494">
        <f t="shared" si="0"/>
        <v>-12848</v>
      </c>
      <c r="G10" s="497">
        <f t="shared" si="1"/>
        <v>0.64910555783148982</v>
      </c>
    </row>
    <row r="11" spans="1:7" s="1" customFormat="1" ht="12" customHeight="1" thickBot="1" x14ac:dyDescent="0.25">
      <c r="A11" s="14" t="s">
        <v>99</v>
      </c>
      <c r="B11" s="240" t="s">
        <v>408</v>
      </c>
      <c r="C11" s="312">
        <v>2709</v>
      </c>
      <c r="D11" s="312">
        <v>552</v>
      </c>
      <c r="E11" s="216">
        <v>1935</v>
      </c>
      <c r="F11" s="494">
        <f t="shared" si="0"/>
        <v>1383</v>
      </c>
      <c r="G11" s="497">
        <f t="shared" si="1"/>
        <v>3.5054347826086958</v>
      </c>
    </row>
    <row r="12" spans="1:7" s="1" customFormat="1" ht="12" customHeight="1" thickBot="1" x14ac:dyDescent="0.25">
      <c r="A12" s="18" t="s">
        <v>18</v>
      </c>
      <c r="B12" s="238" t="s">
        <v>253</v>
      </c>
      <c r="C12" s="311">
        <f>+C13+C14+C15+C16+C17</f>
        <v>119633</v>
      </c>
      <c r="D12" s="311">
        <f>+D13+D14+D15+D16+D17</f>
        <v>130097</v>
      </c>
      <c r="E12" s="215">
        <f>+E13+E14+E15+E16+E17</f>
        <v>117105</v>
      </c>
      <c r="F12" s="494">
        <f t="shared" si="0"/>
        <v>-12992</v>
      </c>
      <c r="G12" s="497">
        <f t="shared" si="1"/>
        <v>0.90013605233018446</v>
      </c>
    </row>
    <row r="13" spans="1:7" s="1" customFormat="1" ht="12" customHeight="1" x14ac:dyDescent="0.2">
      <c r="A13" s="13" t="s">
        <v>101</v>
      </c>
      <c r="B13" s="324" t="s">
        <v>254</v>
      </c>
      <c r="C13" s="313"/>
      <c r="D13" s="313"/>
      <c r="E13" s="217"/>
      <c r="F13" s="494">
        <f t="shared" si="0"/>
        <v>0</v>
      </c>
      <c r="G13" s="497"/>
    </row>
    <row r="14" spans="1:7" s="1" customFormat="1" ht="12" customHeight="1" x14ac:dyDescent="0.2">
      <c r="A14" s="12" t="s">
        <v>102</v>
      </c>
      <c r="B14" s="325" t="s">
        <v>255</v>
      </c>
      <c r="C14" s="312"/>
      <c r="D14" s="312"/>
      <c r="E14" s="216"/>
      <c r="F14" s="494">
        <f t="shared" si="0"/>
        <v>0</v>
      </c>
      <c r="G14" s="497"/>
    </row>
    <row r="15" spans="1:7" s="1" customFormat="1" ht="12" customHeight="1" x14ac:dyDescent="0.2">
      <c r="A15" s="12" t="s">
        <v>103</v>
      </c>
      <c r="B15" s="325" t="s">
        <v>400</v>
      </c>
      <c r="C15" s="312"/>
      <c r="D15" s="312"/>
      <c r="E15" s="216"/>
      <c r="F15" s="494">
        <f t="shared" si="0"/>
        <v>0</v>
      </c>
      <c r="G15" s="497"/>
    </row>
    <row r="16" spans="1:7" s="1" customFormat="1" ht="12" customHeight="1" x14ac:dyDescent="0.2">
      <c r="A16" s="12" t="s">
        <v>104</v>
      </c>
      <c r="B16" s="325" t="s">
        <v>401</v>
      </c>
      <c r="C16" s="312"/>
      <c r="D16" s="312"/>
      <c r="E16" s="216"/>
      <c r="F16" s="494">
        <f t="shared" si="0"/>
        <v>0</v>
      </c>
      <c r="G16" s="497"/>
    </row>
    <row r="17" spans="1:7" s="1" customFormat="1" ht="12" customHeight="1" x14ac:dyDescent="0.2">
      <c r="A17" s="12" t="s">
        <v>105</v>
      </c>
      <c r="B17" s="325" t="s">
        <v>256</v>
      </c>
      <c r="C17" s="312">
        <v>119633</v>
      </c>
      <c r="D17" s="312">
        <v>130097</v>
      </c>
      <c r="E17" s="216">
        <v>117105</v>
      </c>
      <c r="F17" s="494">
        <f t="shared" si="0"/>
        <v>-12992</v>
      </c>
      <c r="G17" s="497">
        <f t="shared" si="1"/>
        <v>0.90013605233018446</v>
      </c>
    </row>
    <row r="18" spans="1:7" s="1" customFormat="1" ht="12" customHeight="1" thickBot="1" x14ac:dyDescent="0.25">
      <c r="A18" s="14" t="s">
        <v>114</v>
      </c>
      <c r="B18" s="240" t="s">
        <v>257</v>
      </c>
      <c r="C18" s="314"/>
      <c r="D18" s="314"/>
      <c r="E18" s="218"/>
      <c r="F18" s="494">
        <f t="shared" si="0"/>
        <v>0</v>
      </c>
      <c r="G18" s="497"/>
    </row>
    <row r="19" spans="1:7" s="1" customFormat="1" ht="12" customHeight="1" thickBot="1" x14ac:dyDescent="0.25">
      <c r="A19" s="18" t="s">
        <v>19</v>
      </c>
      <c r="B19" s="19" t="s">
        <v>258</v>
      </c>
      <c r="C19" s="311">
        <f>+C20+C21+C22+C23+C24</f>
        <v>15483</v>
      </c>
      <c r="D19" s="311">
        <f>+D20+D21+D22+D23+D24</f>
        <v>1041192</v>
      </c>
      <c r="E19" s="215">
        <f>+E20+E21+E22+E23+E24</f>
        <v>156643</v>
      </c>
      <c r="F19" s="494">
        <f t="shared" si="0"/>
        <v>-884549</v>
      </c>
      <c r="G19" s="497">
        <f t="shared" si="1"/>
        <v>0.15044583515816487</v>
      </c>
    </row>
    <row r="20" spans="1:7" s="1" customFormat="1" ht="12" customHeight="1" x14ac:dyDescent="0.2">
      <c r="A20" s="13" t="s">
        <v>84</v>
      </c>
      <c r="B20" s="324" t="s">
        <v>259</v>
      </c>
      <c r="C20" s="313"/>
      <c r="D20" s="313">
        <v>2536</v>
      </c>
      <c r="E20" s="217">
        <v>25972</v>
      </c>
      <c r="F20" s="494">
        <f t="shared" si="0"/>
        <v>23436</v>
      </c>
      <c r="G20" s="497">
        <f t="shared" si="1"/>
        <v>10.241324921135647</v>
      </c>
    </row>
    <row r="21" spans="1:7" s="1" customFormat="1" ht="12" customHeight="1" x14ac:dyDescent="0.2">
      <c r="A21" s="12" t="s">
        <v>85</v>
      </c>
      <c r="B21" s="325" t="s">
        <v>260</v>
      </c>
      <c r="C21" s="312"/>
      <c r="D21" s="312"/>
      <c r="E21" s="216"/>
      <c r="F21" s="494">
        <f t="shared" si="0"/>
        <v>0</v>
      </c>
      <c r="G21" s="497"/>
    </row>
    <row r="22" spans="1:7" s="1" customFormat="1" ht="12" customHeight="1" x14ac:dyDescent="0.2">
      <c r="A22" s="12" t="s">
        <v>86</v>
      </c>
      <c r="B22" s="325" t="s">
        <v>402</v>
      </c>
      <c r="C22" s="312"/>
      <c r="D22" s="312"/>
      <c r="E22" s="216"/>
      <c r="F22" s="494">
        <f t="shared" si="0"/>
        <v>0</v>
      </c>
      <c r="G22" s="497"/>
    </row>
    <row r="23" spans="1:7" s="1" customFormat="1" ht="12" customHeight="1" x14ac:dyDescent="0.2">
      <c r="A23" s="12" t="s">
        <v>87</v>
      </c>
      <c r="B23" s="325" t="s">
        <v>403</v>
      </c>
      <c r="C23" s="312"/>
      <c r="D23" s="312"/>
      <c r="E23" s="216"/>
      <c r="F23" s="494">
        <f t="shared" si="0"/>
        <v>0</v>
      </c>
      <c r="G23" s="497"/>
    </row>
    <row r="24" spans="1:7" s="1" customFormat="1" ht="12" customHeight="1" x14ac:dyDescent="0.2">
      <c r="A24" s="12" t="s">
        <v>168</v>
      </c>
      <c r="B24" s="325" t="s">
        <v>261</v>
      </c>
      <c r="C24" s="312">
        <v>15483</v>
      </c>
      <c r="D24" s="312">
        <v>1038656</v>
      </c>
      <c r="E24" s="216">
        <v>130671</v>
      </c>
      <c r="F24" s="494">
        <f t="shared" si="0"/>
        <v>-907985</v>
      </c>
      <c r="G24" s="497">
        <f t="shared" si="1"/>
        <v>0.12580777466264095</v>
      </c>
    </row>
    <row r="25" spans="1:7" s="1" customFormat="1" ht="12" customHeight="1" thickBot="1" x14ac:dyDescent="0.25">
      <c r="A25" s="14" t="s">
        <v>169</v>
      </c>
      <c r="B25" s="326" t="s">
        <v>262</v>
      </c>
      <c r="C25" s="314"/>
      <c r="D25" s="314"/>
      <c r="E25" s="218">
        <v>110671</v>
      </c>
      <c r="F25" s="494">
        <f t="shared" si="0"/>
        <v>110671</v>
      </c>
      <c r="G25" s="497"/>
    </row>
    <row r="26" spans="1:7" s="1" customFormat="1" ht="12" customHeight="1" thickBot="1" x14ac:dyDescent="0.25">
      <c r="A26" s="18" t="s">
        <v>170</v>
      </c>
      <c r="B26" s="19" t="s">
        <v>263</v>
      </c>
      <c r="C26" s="317">
        <f>SUM(C27:C33)</f>
        <v>255611</v>
      </c>
      <c r="D26" s="317">
        <f>SUM(D27:D33)</f>
        <v>250783</v>
      </c>
      <c r="E26" s="352">
        <f>SUM(E27:E33)</f>
        <v>304405</v>
      </c>
      <c r="F26" s="494">
        <f t="shared" si="0"/>
        <v>53622</v>
      </c>
      <c r="G26" s="497">
        <f t="shared" si="1"/>
        <v>1.2138183210185698</v>
      </c>
    </row>
    <row r="27" spans="1:7" s="1" customFormat="1" ht="12" customHeight="1" x14ac:dyDescent="0.2">
      <c r="A27" s="13" t="s">
        <v>264</v>
      </c>
      <c r="B27" s="324" t="s">
        <v>518</v>
      </c>
      <c r="C27" s="313"/>
      <c r="D27" s="313"/>
      <c r="E27" s="244"/>
      <c r="F27" s="494">
        <f t="shared" si="0"/>
        <v>0</v>
      </c>
      <c r="G27" s="497"/>
    </row>
    <row r="28" spans="1:7" s="1" customFormat="1" ht="12" customHeight="1" x14ac:dyDescent="0.2">
      <c r="A28" s="12" t="s">
        <v>265</v>
      </c>
      <c r="B28" s="325" t="s">
        <v>768</v>
      </c>
      <c r="C28" s="312">
        <v>32775</v>
      </c>
      <c r="D28" s="312">
        <v>32666</v>
      </c>
      <c r="E28" s="245">
        <v>32000</v>
      </c>
      <c r="F28" s="494">
        <f t="shared" si="0"/>
        <v>-666</v>
      </c>
      <c r="G28" s="497">
        <f t="shared" si="1"/>
        <v>0.97961182881283293</v>
      </c>
    </row>
    <row r="29" spans="1:7" s="1" customFormat="1" ht="12" customHeight="1" x14ac:dyDescent="0.2">
      <c r="A29" s="12" t="s">
        <v>266</v>
      </c>
      <c r="B29" s="325" t="s">
        <v>519</v>
      </c>
      <c r="C29" s="312">
        <v>203835</v>
      </c>
      <c r="D29" s="312">
        <v>199702</v>
      </c>
      <c r="E29" s="245">
        <v>255000</v>
      </c>
      <c r="F29" s="494">
        <f t="shared" si="0"/>
        <v>55298</v>
      </c>
      <c r="G29" s="497">
        <f t="shared" si="1"/>
        <v>1.2769025848514286</v>
      </c>
    </row>
    <row r="30" spans="1:7" s="1" customFormat="1" ht="12" customHeight="1" x14ac:dyDescent="0.2">
      <c r="A30" s="12" t="s">
        <v>267</v>
      </c>
      <c r="B30" s="325" t="s">
        <v>520</v>
      </c>
      <c r="C30" s="312">
        <v>785</v>
      </c>
      <c r="D30" s="312"/>
      <c r="E30" s="245">
        <v>200</v>
      </c>
      <c r="F30" s="494">
        <f t="shared" si="0"/>
        <v>200</v>
      </c>
      <c r="G30" s="497"/>
    </row>
    <row r="31" spans="1:7" s="1" customFormat="1" ht="12" customHeight="1" x14ac:dyDescent="0.2">
      <c r="A31" s="12" t="s">
        <v>515</v>
      </c>
      <c r="B31" s="325" t="s">
        <v>268</v>
      </c>
      <c r="C31" s="312">
        <v>17290</v>
      </c>
      <c r="D31" s="312">
        <v>16941</v>
      </c>
      <c r="E31" s="245">
        <v>16500</v>
      </c>
      <c r="F31" s="494">
        <f t="shared" si="0"/>
        <v>-441</v>
      </c>
      <c r="G31" s="497">
        <f t="shared" si="1"/>
        <v>0.97396847883832127</v>
      </c>
    </row>
    <row r="32" spans="1:7" s="1" customFormat="1" ht="12" customHeight="1" x14ac:dyDescent="0.2">
      <c r="A32" s="12" t="s">
        <v>516</v>
      </c>
      <c r="B32" s="325" t="s">
        <v>269</v>
      </c>
      <c r="C32" s="312"/>
      <c r="D32" s="312">
        <v>31</v>
      </c>
      <c r="E32" s="245">
        <v>700</v>
      </c>
      <c r="F32" s="494">
        <f t="shared" si="0"/>
        <v>669</v>
      </c>
      <c r="G32" s="497">
        <f t="shared" si="1"/>
        <v>22.580645161290324</v>
      </c>
    </row>
    <row r="33" spans="1:7" s="1" customFormat="1" ht="12" customHeight="1" thickBot="1" x14ac:dyDescent="0.25">
      <c r="A33" s="14" t="s">
        <v>517</v>
      </c>
      <c r="B33" s="326" t="s">
        <v>270</v>
      </c>
      <c r="C33" s="314">
        <v>926</v>
      </c>
      <c r="D33" s="314">
        <v>1443</v>
      </c>
      <c r="E33" s="247">
        <v>5</v>
      </c>
      <c r="F33" s="494">
        <f t="shared" si="0"/>
        <v>-1438</v>
      </c>
      <c r="G33" s="497">
        <f t="shared" si="1"/>
        <v>3.4650034650034649E-3</v>
      </c>
    </row>
    <row r="34" spans="1:7" s="1" customFormat="1" ht="12" customHeight="1" thickBot="1" x14ac:dyDescent="0.25">
      <c r="A34" s="18" t="s">
        <v>21</v>
      </c>
      <c r="B34" s="19" t="s">
        <v>409</v>
      </c>
      <c r="C34" s="311">
        <f>SUM(C35:C45)</f>
        <v>37918</v>
      </c>
      <c r="D34" s="311">
        <f>SUM(D35:D45)</f>
        <v>41975</v>
      </c>
      <c r="E34" s="215">
        <f>SUM(E35:E45)</f>
        <v>93108</v>
      </c>
      <c r="F34" s="494">
        <f t="shared" si="0"/>
        <v>51133</v>
      </c>
      <c r="G34" s="497">
        <f t="shared" si="1"/>
        <v>2.2181774865991661</v>
      </c>
    </row>
    <row r="35" spans="1:7" s="1" customFormat="1" ht="12" customHeight="1" x14ac:dyDescent="0.2">
      <c r="A35" s="13" t="s">
        <v>88</v>
      </c>
      <c r="B35" s="324" t="s">
        <v>273</v>
      </c>
      <c r="C35" s="313">
        <v>2887</v>
      </c>
      <c r="D35" s="313">
        <v>396</v>
      </c>
      <c r="E35" s="217">
        <v>60</v>
      </c>
      <c r="F35" s="494">
        <f t="shared" si="0"/>
        <v>-336</v>
      </c>
      <c r="G35" s="497">
        <f t="shared" si="1"/>
        <v>0.15151515151515152</v>
      </c>
    </row>
    <row r="36" spans="1:7" s="1" customFormat="1" ht="12" customHeight="1" x14ac:dyDescent="0.2">
      <c r="A36" s="12" t="s">
        <v>89</v>
      </c>
      <c r="B36" s="325" t="s">
        <v>274</v>
      </c>
      <c r="C36" s="312">
        <v>20792</v>
      </c>
      <c r="D36" s="312">
        <v>19384</v>
      </c>
      <c r="E36" s="216">
        <v>15569</v>
      </c>
      <c r="F36" s="494">
        <f t="shared" si="0"/>
        <v>-3815</v>
      </c>
      <c r="G36" s="497">
        <f t="shared" si="1"/>
        <v>0.80318819645068096</v>
      </c>
    </row>
    <row r="37" spans="1:7" s="1" customFormat="1" ht="12" customHeight="1" x14ac:dyDescent="0.2">
      <c r="A37" s="12" t="s">
        <v>90</v>
      </c>
      <c r="B37" s="325" t="s">
        <v>275</v>
      </c>
      <c r="C37" s="312">
        <v>6399</v>
      </c>
      <c r="D37" s="312">
        <v>5532</v>
      </c>
      <c r="E37" s="216">
        <v>6135</v>
      </c>
      <c r="F37" s="494">
        <f t="shared" si="0"/>
        <v>603</v>
      </c>
      <c r="G37" s="497">
        <f t="shared" si="1"/>
        <v>1.109002169197397</v>
      </c>
    </row>
    <row r="38" spans="1:7" s="1" customFormat="1" ht="12" customHeight="1" x14ac:dyDescent="0.2">
      <c r="A38" s="12" t="s">
        <v>172</v>
      </c>
      <c r="B38" s="325" t="s">
        <v>276</v>
      </c>
      <c r="C38" s="312"/>
      <c r="D38" s="312"/>
      <c r="E38" s="216">
        <v>7000</v>
      </c>
      <c r="F38" s="494">
        <f t="shared" si="0"/>
        <v>7000</v>
      </c>
      <c r="G38" s="497"/>
    </row>
    <row r="39" spans="1:7" s="1" customFormat="1" ht="12" customHeight="1" x14ac:dyDescent="0.2">
      <c r="A39" s="12" t="s">
        <v>173</v>
      </c>
      <c r="B39" s="325" t="s">
        <v>277</v>
      </c>
      <c r="C39" s="312"/>
      <c r="D39" s="312"/>
      <c r="E39" s="216"/>
      <c r="F39" s="494">
        <f t="shared" si="0"/>
        <v>0</v>
      </c>
      <c r="G39" s="497"/>
    </row>
    <row r="40" spans="1:7" s="1" customFormat="1" ht="12" customHeight="1" x14ac:dyDescent="0.2">
      <c r="A40" s="12" t="s">
        <v>174</v>
      </c>
      <c r="B40" s="325" t="s">
        <v>278</v>
      </c>
      <c r="C40" s="312">
        <v>4561</v>
      </c>
      <c r="D40" s="312">
        <v>12031</v>
      </c>
      <c r="E40" s="216">
        <v>4527</v>
      </c>
      <c r="F40" s="494">
        <f t="shared" si="0"/>
        <v>-7504</v>
      </c>
      <c r="G40" s="497">
        <f t="shared" si="1"/>
        <v>0.37627794863269887</v>
      </c>
    </row>
    <row r="41" spans="1:7" s="1" customFormat="1" ht="12" customHeight="1" x14ac:dyDescent="0.2">
      <c r="A41" s="12" t="s">
        <v>175</v>
      </c>
      <c r="B41" s="325" t="s">
        <v>279</v>
      </c>
      <c r="C41" s="312">
        <v>2314</v>
      </c>
      <c r="D41" s="312">
        <v>3670</v>
      </c>
      <c r="E41" s="216">
        <v>58398</v>
      </c>
      <c r="F41" s="494">
        <f t="shared" si="0"/>
        <v>54728</v>
      </c>
      <c r="G41" s="497">
        <f t="shared" si="1"/>
        <v>15.912261580381472</v>
      </c>
    </row>
    <row r="42" spans="1:7" s="1" customFormat="1" ht="12" customHeight="1" x14ac:dyDescent="0.2">
      <c r="A42" s="12" t="s">
        <v>176</v>
      </c>
      <c r="B42" s="325" t="s">
        <v>521</v>
      </c>
      <c r="C42" s="312">
        <v>354</v>
      </c>
      <c r="D42" s="312">
        <v>811</v>
      </c>
      <c r="E42" s="216">
        <v>506</v>
      </c>
      <c r="F42" s="494">
        <f t="shared" si="0"/>
        <v>-305</v>
      </c>
      <c r="G42" s="497">
        <f t="shared" si="1"/>
        <v>0.62392108508014799</v>
      </c>
    </row>
    <row r="43" spans="1:7" s="1" customFormat="1" ht="12" customHeight="1" x14ac:dyDescent="0.2">
      <c r="A43" s="12" t="s">
        <v>271</v>
      </c>
      <c r="B43" s="325" t="s">
        <v>281</v>
      </c>
      <c r="C43" s="315">
        <v>577</v>
      </c>
      <c r="D43" s="315"/>
      <c r="E43" s="219"/>
      <c r="F43" s="494">
        <f t="shared" si="0"/>
        <v>0</v>
      </c>
      <c r="G43" s="497"/>
    </row>
    <row r="44" spans="1:7" s="1" customFormat="1" ht="12" customHeight="1" x14ac:dyDescent="0.2">
      <c r="A44" s="14" t="s">
        <v>272</v>
      </c>
      <c r="B44" s="326" t="s">
        <v>411</v>
      </c>
      <c r="C44" s="316"/>
      <c r="D44" s="316">
        <v>119</v>
      </c>
      <c r="E44" s="220">
        <v>884</v>
      </c>
      <c r="F44" s="494">
        <f t="shared" si="0"/>
        <v>765</v>
      </c>
      <c r="G44" s="497">
        <f t="shared" si="1"/>
        <v>7.4285714285714288</v>
      </c>
    </row>
    <row r="45" spans="1:7" s="1" customFormat="1" ht="12" customHeight="1" thickBot="1" x14ac:dyDescent="0.25">
      <c r="A45" s="14" t="s">
        <v>410</v>
      </c>
      <c r="B45" s="240" t="s">
        <v>282</v>
      </c>
      <c r="C45" s="316">
        <v>34</v>
      </c>
      <c r="D45" s="316">
        <v>32</v>
      </c>
      <c r="E45" s="220">
        <v>29</v>
      </c>
      <c r="F45" s="494">
        <f t="shared" si="0"/>
        <v>-3</v>
      </c>
      <c r="G45" s="497">
        <f t="shared" si="1"/>
        <v>0.90625</v>
      </c>
    </row>
    <row r="46" spans="1:7" s="1" customFormat="1" ht="12" customHeight="1" thickBot="1" x14ac:dyDescent="0.25">
      <c r="A46" s="18" t="s">
        <v>22</v>
      </c>
      <c r="B46" s="19" t="s">
        <v>283</v>
      </c>
      <c r="C46" s="311">
        <f>SUM(C47:C51)</f>
        <v>524</v>
      </c>
      <c r="D46" s="311">
        <f>SUM(D47:D51)</f>
        <v>29267</v>
      </c>
      <c r="E46" s="215">
        <f>SUM(E47:E51)</f>
        <v>6654</v>
      </c>
      <c r="F46" s="494">
        <f t="shared" si="0"/>
        <v>-22613</v>
      </c>
      <c r="G46" s="497">
        <f t="shared" si="1"/>
        <v>0.22735504151433356</v>
      </c>
    </row>
    <row r="47" spans="1:7" s="1" customFormat="1" ht="12" customHeight="1" x14ac:dyDescent="0.2">
      <c r="A47" s="13" t="s">
        <v>91</v>
      </c>
      <c r="B47" s="324" t="s">
        <v>287</v>
      </c>
      <c r="C47" s="356"/>
      <c r="D47" s="356"/>
      <c r="E47" s="236"/>
      <c r="F47" s="494">
        <f t="shared" si="0"/>
        <v>0</v>
      </c>
      <c r="G47" s="497"/>
    </row>
    <row r="48" spans="1:7" s="1" customFormat="1" ht="12" customHeight="1" x14ac:dyDescent="0.2">
      <c r="A48" s="12" t="s">
        <v>92</v>
      </c>
      <c r="B48" s="325" t="s">
        <v>288</v>
      </c>
      <c r="C48" s="315">
        <v>524</v>
      </c>
      <c r="D48" s="315">
        <v>29210</v>
      </c>
      <c r="E48" s="219">
        <v>6654</v>
      </c>
      <c r="F48" s="494">
        <f t="shared" si="0"/>
        <v>-22556</v>
      </c>
      <c r="G48" s="497">
        <f t="shared" si="1"/>
        <v>0.22779869907565903</v>
      </c>
    </row>
    <row r="49" spans="1:7" s="1" customFormat="1" ht="12" customHeight="1" x14ac:dyDescent="0.2">
      <c r="A49" s="12" t="s">
        <v>284</v>
      </c>
      <c r="B49" s="325" t="s">
        <v>289</v>
      </c>
      <c r="C49" s="315"/>
      <c r="D49" s="315">
        <v>57</v>
      </c>
      <c r="E49" s="219"/>
      <c r="F49" s="494">
        <f t="shared" si="0"/>
        <v>-57</v>
      </c>
      <c r="G49" s="497">
        <f t="shared" si="1"/>
        <v>0</v>
      </c>
    </row>
    <row r="50" spans="1:7" s="1" customFormat="1" ht="12" customHeight="1" x14ac:dyDescent="0.2">
      <c r="A50" s="12" t="s">
        <v>285</v>
      </c>
      <c r="B50" s="325" t="s">
        <v>290</v>
      </c>
      <c r="C50" s="315"/>
      <c r="D50" s="315"/>
      <c r="E50" s="219"/>
      <c r="F50" s="494">
        <f t="shared" si="0"/>
        <v>0</v>
      </c>
      <c r="G50" s="497"/>
    </row>
    <row r="51" spans="1:7" s="1" customFormat="1" ht="12" customHeight="1" thickBot="1" x14ac:dyDescent="0.25">
      <c r="A51" s="14" t="s">
        <v>286</v>
      </c>
      <c r="B51" s="240" t="s">
        <v>291</v>
      </c>
      <c r="C51" s="316"/>
      <c r="D51" s="316"/>
      <c r="E51" s="220"/>
      <c r="F51" s="494">
        <f t="shared" si="0"/>
        <v>0</v>
      </c>
      <c r="G51" s="497"/>
    </row>
    <row r="52" spans="1:7" s="1" customFormat="1" ht="12" customHeight="1" thickBot="1" x14ac:dyDescent="0.25">
      <c r="A52" s="18" t="s">
        <v>177</v>
      </c>
      <c r="B52" s="19" t="s">
        <v>292</v>
      </c>
      <c r="C52" s="311">
        <f>SUM(C53:C55)</f>
        <v>8288</v>
      </c>
      <c r="D52" s="311">
        <f>SUM(D53:D55)</f>
        <v>10812</v>
      </c>
      <c r="E52" s="215">
        <f>SUM(E53:E55)</f>
        <v>500</v>
      </c>
      <c r="F52" s="494">
        <f t="shared" si="0"/>
        <v>-10312</v>
      </c>
      <c r="G52" s="497">
        <f t="shared" si="1"/>
        <v>4.624491305956345E-2</v>
      </c>
    </row>
    <row r="53" spans="1:7" s="1" customFormat="1" ht="12" customHeight="1" x14ac:dyDescent="0.2">
      <c r="A53" s="13" t="s">
        <v>93</v>
      </c>
      <c r="B53" s="324" t="s">
        <v>293</v>
      </c>
      <c r="C53" s="313"/>
      <c r="D53" s="313"/>
      <c r="E53" s="217"/>
      <c r="F53" s="494">
        <f t="shared" si="0"/>
        <v>0</v>
      </c>
      <c r="G53" s="497"/>
    </row>
    <row r="54" spans="1:7" s="1" customFormat="1" ht="12" customHeight="1" x14ac:dyDescent="0.2">
      <c r="A54" s="12" t="s">
        <v>94</v>
      </c>
      <c r="B54" s="325" t="s">
        <v>404</v>
      </c>
      <c r="C54" s="312">
        <v>12</v>
      </c>
      <c r="D54" s="312"/>
      <c r="E54" s="216">
        <v>500</v>
      </c>
      <c r="F54" s="494">
        <f t="shared" si="0"/>
        <v>500</v>
      </c>
      <c r="G54" s="497"/>
    </row>
    <row r="55" spans="1:7" s="1" customFormat="1" ht="12" customHeight="1" x14ac:dyDescent="0.2">
      <c r="A55" s="12" t="s">
        <v>296</v>
      </c>
      <c r="B55" s="325" t="s">
        <v>294</v>
      </c>
      <c r="C55" s="312">
        <v>8276</v>
      </c>
      <c r="D55" s="312">
        <v>10812</v>
      </c>
      <c r="E55" s="216"/>
      <c r="F55" s="494">
        <f t="shared" si="0"/>
        <v>-10812</v>
      </c>
      <c r="G55" s="497">
        <f t="shared" si="1"/>
        <v>0</v>
      </c>
    </row>
    <row r="56" spans="1:7" s="1" customFormat="1" ht="12" customHeight="1" thickBot="1" x14ac:dyDescent="0.25">
      <c r="A56" s="14" t="s">
        <v>297</v>
      </c>
      <c r="B56" s="240" t="s">
        <v>295</v>
      </c>
      <c r="C56" s="314"/>
      <c r="D56" s="314"/>
      <c r="E56" s="218"/>
      <c r="F56" s="494">
        <f t="shared" si="0"/>
        <v>0</v>
      </c>
      <c r="G56" s="497"/>
    </row>
    <row r="57" spans="1:7" s="1" customFormat="1" ht="12" customHeight="1" thickBot="1" x14ac:dyDescent="0.25">
      <c r="A57" s="18" t="s">
        <v>24</v>
      </c>
      <c r="B57" s="238" t="s">
        <v>298</v>
      </c>
      <c r="C57" s="311">
        <f>SUM(C58:C60)</f>
        <v>2648</v>
      </c>
      <c r="D57" s="311">
        <f>SUM(D58:D60)</f>
        <v>100</v>
      </c>
      <c r="E57" s="215">
        <f>SUM(E58:E60)</f>
        <v>24807</v>
      </c>
      <c r="F57" s="494">
        <f t="shared" si="0"/>
        <v>24707</v>
      </c>
      <c r="G57" s="497">
        <f t="shared" si="1"/>
        <v>248.07</v>
      </c>
    </row>
    <row r="58" spans="1:7" s="1" customFormat="1" ht="12" customHeight="1" x14ac:dyDescent="0.2">
      <c r="A58" s="13" t="s">
        <v>178</v>
      </c>
      <c r="B58" s="324" t="s">
        <v>300</v>
      </c>
      <c r="C58" s="315"/>
      <c r="D58" s="315"/>
      <c r="E58" s="219"/>
      <c r="F58" s="494">
        <f t="shared" si="0"/>
        <v>0</v>
      </c>
      <c r="G58" s="497"/>
    </row>
    <row r="59" spans="1:7" s="1" customFormat="1" ht="12" customHeight="1" x14ac:dyDescent="0.2">
      <c r="A59" s="12" t="s">
        <v>179</v>
      </c>
      <c r="B59" s="325" t="s">
        <v>405</v>
      </c>
      <c r="C59" s="315">
        <v>110</v>
      </c>
      <c r="D59" s="315">
        <v>100</v>
      </c>
      <c r="E59" s="219">
        <v>7182</v>
      </c>
      <c r="F59" s="494">
        <f t="shared" si="0"/>
        <v>7082</v>
      </c>
      <c r="G59" s="497">
        <f t="shared" si="1"/>
        <v>71.819999999999993</v>
      </c>
    </row>
    <row r="60" spans="1:7" s="1" customFormat="1" ht="12" customHeight="1" x14ac:dyDescent="0.2">
      <c r="A60" s="12" t="s">
        <v>226</v>
      </c>
      <c r="B60" s="325" t="s">
        <v>301</v>
      </c>
      <c r="C60" s="315">
        <v>2538</v>
      </c>
      <c r="D60" s="315"/>
      <c r="E60" s="219">
        <v>17625</v>
      </c>
      <c r="F60" s="494">
        <f t="shared" si="0"/>
        <v>17625</v>
      </c>
      <c r="G60" s="497"/>
    </row>
    <row r="61" spans="1:7" s="1" customFormat="1" ht="12" customHeight="1" thickBot="1" x14ac:dyDescent="0.25">
      <c r="A61" s="14" t="s">
        <v>299</v>
      </c>
      <c r="B61" s="240" t="s">
        <v>302</v>
      </c>
      <c r="C61" s="315"/>
      <c r="D61" s="315"/>
      <c r="E61" s="219"/>
      <c r="F61" s="494">
        <f t="shared" si="0"/>
        <v>0</v>
      </c>
      <c r="G61" s="497"/>
    </row>
    <row r="62" spans="1:7" s="1" customFormat="1" ht="12" customHeight="1" thickBot="1" x14ac:dyDescent="0.25">
      <c r="A62" s="375" t="s">
        <v>451</v>
      </c>
      <c r="B62" s="19" t="s">
        <v>303</v>
      </c>
      <c r="C62" s="317">
        <f>+C5+C12+C19+C26+C34+C46+C52+C57</f>
        <v>827612</v>
      </c>
      <c r="D62" s="317">
        <f>+D5+D12+D19+D26+D34+D46+D52+D57</f>
        <v>1938444</v>
      </c>
      <c r="E62" s="352">
        <f>+E5+E12+E19+E26+E34+E46+E52+E57</f>
        <v>1179653</v>
      </c>
      <c r="F62" s="494">
        <f t="shared" si="0"/>
        <v>-758791</v>
      </c>
      <c r="G62" s="497">
        <f t="shared" si="1"/>
        <v>0.6085566567824503</v>
      </c>
    </row>
    <row r="63" spans="1:7" s="1" customFormat="1" ht="12" customHeight="1" thickBot="1" x14ac:dyDescent="0.25">
      <c r="A63" s="357" t="s">
        <v>304</v>
      </c>
      <c r="B63" s="238" t="s">
        <v>508</v>
      </c>
      <c r="C63" s="311">
        <f>SUM(C64:C66)</f>
        <v>0</v>
      </c>
      <c r="D63" s="311">
        <f>SUM(D64:D66)</f>
        <v>0</v>
      </c>
      <c r="E63" s="215">
        <f>SUM(E64:E66)</f>
        <v>0</v>
      </c>
      <c r="F63" s="494">
        <f t="shared" si="0"/>
        <v>0</v>
      </c>
      <c r="G63" s="497"/>
    </row>
    <row r="64" spans="1:7" s="1" customFormat="1" ht="12" customHeight="1" x14ac:dyDescent="0.2">
      <c r="A64" s="13" t="s">
        <v>332</v>
      </c>
      <c r="B64" s="324" t="s">
        <v>306</v>
      </c>
      <c r="C64" s="315"/>
      <c r="D64" s="315"/>
      <c r="E64" s="219"/>
      <c r="F64" s="494">
        <f t="shared" si="0"/>
        <v>0</v>
      </c>
      <c r="G64" s="497"/>
    </row>
    <row r="65" spans="1:7" s="1" customFormat="1" ht="12" customHeight="1" x14ac:dyDescent="0.2">
      <c r="A65" s="12" t="s">
        <v>341</v>
      </c>
      <c r="B65" s="325" t="s">
        <v>307</v>
      </c>
      <c r="C65" s="315"/>
      <c r="D65" s="315"/>
      <c r="E65" s="219"/>
      <c r="F65" s="494">
        <f t="shared" si="0"/>
        <v>0</v>
      </c>
      <c r="G65" s="497"/>
    </row>
    <row r="66" spans="1:7" s="1" customFormat="1" ht="12" customHeight="1" thickBot="1" x14ac:dyDescent="0.25">
      <c r="A66" s="14" t="s">
        <v>342</v>
      </c>
      <c r="B66" s="371" t="s">
        <v>436</v>
      </c>
      <c r="C66" s="315"/>
      <c r="D66" s="315"/>
      <c r="E66" s="219"/>
      <c r="F66" s="494">
        <f t="shared" si="0"/>
        <v>0</v>
      </c>
      <c r="G66" s="497"/>
    </row>
    <row r="67" spans="1:7" s="1" customFormat="1" ht="12" customHeight="1" thickBot="1" x14ac:dyDescent="0.25">
      <c r="A67" s="357" t="s">
        <v>308</v>
      </c>
      <c r="B67" s="238" t="s">
        <v>309</v>
      </c>
      <c r="C67" s="311">
        <f>SUM(C68:C71)</f>
        <v>0</v>
      </c>
      <c r="D67" s="311">
        <f>SUM(D68:D71)</f>
        <v>0</v>
      </c>
      <c r="E67" s="215">
        <f>SUM(E68:E71)</f>
        <v>0</v>
      </c>
      <c r="F67" s="494">
        <f t="shared" si="0"/>
        <v>0</v>
      </c>
      <c r="G67" s="497"/>
    </row>
    <row r="68" spans="1:7" s="1" customFormat="1" ht="12" customHeight="1" x14ac:dyDescent="0.2">
      <c r="A68" s="13" t="s">
        <v>146</v>
      </c>
      <c r="B68" s="324" t="s">
        <v>310</v>
      </c>
      <c r="C68" s="315"/>
      <c r="D68" s="315"/>
      <c r="E68" s="219"/>
      <c r="F68" s="494">
        <f t="shared" si="0"/>
        <v>0</v>
      </c>
      <c r="G68" s="497"/>
    </row>
    <row r="69" spans="1:7" s="1" customFormat="1" ht="13.5" customHeight="1" x14ac:dyDescent="0.2">
      <c r="A69" s="12" t="s">
        <v>147</v>
      </c>
      <c r="B69" s="324" t="s">
        <v>530</v>
      </c>
      <c r="C69" s="315"/>
      <c r="D69" s="315"/>
      <c r="E69" s="219"/>
      <c r="F69" s="494">
        <f t="shared" si="0"/>
        <v>0</v>
      </c>
      <c r="G69" s="497"/>
    </row>
    <row r="70" spans="1:7" s="1" customFormat="1" ht="12" customHeight="1" x14ac:dyDescent="0.2">
      <c r="A70" s="12" t="s">
        <v>333</v>
      </c>
      <c r="B70" s="324" t="s">
        <v>311</v>
      </c>
      <c r="C70" s="315"/>
      <c r="D70" s="315"/>
      <c r="E70" s="219"/>
      <c r="F70" s="494">
        <f t="shared" ref="F70:F87" si="2">E70-D70</f>
        <v>0</v>
      </c>
      <c r="G70" s="497"/>
    </row>
    <row r="71" spans="1:7" s="1" customFormat="1" ht="12" customHeight="1" thickBot="1" x14ac:dyDescent="0.25">
      <c r="A71" s="14" t="s">
        <v>334</v>
      </c>
      <c r="B71" s="417" t="s">
        <v>531</v>
      </c>
      <c r="C71" s="315"/>
      <c r="D71" s="315"/>
      <c r="E71" s="219"/>
      <c r="F71" s="494">
        <f t="shared" si="2"/>
        <v>0</v>
      </c>
      <c r="G71" s="497"/>
    </row>
    <row r="72" spans="1:7" s="1" customFormat="1" ht="12" customHeight="1" thickBot="1" x14ac:dyDescent="0.25">
      <c r="A72" s="357" t="s">
        <v>312</v>
      </c>
      <c r="B72" s="238" t="s">
        <v>313</v>
      </c>
      <c r="C72" s="311">
        <f>SUM(C73:C74)</f>
        <v>196601</v>
      </c>
      <c r="D72" s="311">
        <f>SUM(D73:D74)</f>
        <v>162014</v>
      </c>
      <c r="E72" s="215">
        <f>SUM(E73:E74)</f>
        <v>1141085</v>
      </c>
      <c r="F72" s="494">
        <f t="shared" si="2"/>
        <v>979071</v>
      </c>
      <c r="G72" s="497">
        <f t="shared" ref="G72:G87" si="3">E72/D72</f>
        <v>7.0431259026997663</v>
      </c>
    </row>
    <row r="73" spans="1:7" s="1" customFormat="1" ht="12" customHeight="1" x14ac:dyDescent="0.2">
      <c r="A73" s="13" t="s">
        <v>335</v>
      </c>
      <c r="B73" s="324" t="s">
        <v>314</v>
      </c>
      <c r="C73" s="315">
        <v>196601</v>
      </c>
      <c r="D73" s="315">
        <v>162014</v>
      </c>
      <c r="E73" s="219">
        <v>1141085</v>
      </c>
      <c r="F73" s="494">
        <f t="shared" si="2"/>
        <v>979071</v>
      </c>
      <c r="G73" s="497">
        <f t="shared" si="3"/>
        <v>7.0431259026997663</v>
      </c>
    </row>
    <row r="74" spans="1:7" s="1" customFormat="1" ht="12" customHeight="1" thickBot="1" x14ac:dyDescent="0.25">
      <c r="A74" s="14" t="s">
        <v>336</v>
      </c>
      <c r="B74" s="240" t="s">
        <v>315</v>
      </c>
      <c r="C74" s="315"/>
      <c r="D74" s="315"/>
      <c r="E74" s="219"/>
      <c r="F74" s="494">
        <f t="shared" si="2"/>
        <v>0</v>
      </c>
      <c r="G74" s="497"/>
    </row>
    <row r="75" spans="1:7" s="1" customFormat="1" ht="12" customHeight="1" thickBot="1" x14ac:dyDescent="0.25">
      <c r="A75" s="357" t="s">
        <v>316</v>
      </c>
      <c r="B75" s="238" t="s">
        <v>317</v>
      </c>
      <c r="C75" s="311">
        <f>SUM(C76:C78)</f>
        <v>12810</v>
      </c>
      <c r="D75" s="311">
        <f>SUM(D76:D78)</f>
        <v>15227</v>
      </c>
      <c r="E75" s="215">
        <f>SUM(E76:E78)</f>
        <v>0</v>
      </c>
      <c r="F75" s="494">
        <f t="shared" si="2"/>
        <v>-15227</v>
      </c>
      <c r="G75" s="497">
        <f t="shared" si="3"/>
        <v>0</v>
      </c>
    </row>
    <row r="76" spans="1:7" s="1" customFormat="1" ht="12" customHeight="1" x14ac:dyDescent="0.2">
      <c r="A76" s="13" t="s">
        <v>337</v>
      </c>
      <c r="B76" s="324" t="s">
        <v>318</v>
      </c>
      <c r="C76" s="315">
        <v>12810</v>
      </c>
      <c r="D76" s="315">
        <v>15227</v>
      </c>
      <c r="E76" s="219"/>
      <c r="F76" s="494">
        <f t="shared" si="2"/>
        <v>-15227</v>
      </c>
      <c r="G76" s="497">
        <f t="shared" si="3"/>
        <v>0</v>
      </c>
    </row>
    <row r="77" spans="1:7" s="1" customFormat="1" ht="12" customHeight="1" x14ac:dyDescent="0.2">
      <c r="A77" s="12" t="s">
        <v>338</v>
      </c>
      <c r="B77" s="325" t="s">
        <v>319</v>
      </c>
      <c r="C77" s="315"/>
      <c r="D77" s="315"/>
      <c r="E77" s="219"/>
      <c r="F77" s="494">
        <f t="shared" si="2"/>
        <v>0</v>
      </c>
      <c r="G77" s="497"/>
    </row>
    <row r="78" spans="1:7" s="1" customFormat="1" ht="12" customHeight="1" thickBot="1" x14ac:dyDescent="0.25">
      <c r="A78" s="14" t="s">
        <v>339</v>
      </c>
      <c r="B78" s="240" t="s">
        <v>532</v>
      </c>
      <c r="C78" s="315"/>
      <c r="D78" s="315"/>
      <c r="E78" s="219"/>
      <c r="F78" s="494">
        <f t="shared" si="2"/>
        <v>0</v>
      </c>
      <c r="G78" s="497"/>
    </row>
    <row r="79" spans="1:7" s="1" customFormat="1" ht="12" customHeight="1" thickBot="1" x14ac:dyDescent="0.25">
      <c r="A79" s="357" t="s">
        <v>320</v>
      </c>
      <c r="B79" s="238" t="s">
        <v>340</v>
      </c>
      <c r="C79" s="311">
        <f>SUM(C80:C83)</f>
        <v>0</v>
      </c>
      <c r="D79" s="311">
        <f>SUM(D80:D83)</f>
        <v>0</v>
      </c>
      <c r="E79" s="215">
        <f>SUM(E80:E83)</f>
        <v>0</v>
      </c>
      <c r="F79" s="494">
        <f t="shared" si="2"/>
        <v>0</v>
      </c>
      <c r="G79" s="497"/>
    </row>
    <row r="80" spans="1:7" s="1" customFormat="1" ht="12" customHeight="1" x14ac:dyDescent="0.2">
      <c r="A80" s="327" t="s">
        <v>321</v>
      </c>
      <c r="B80" s="324" t="s">
        <v>322</v>
      </c>
      <c r="C80" s="315"/>
      <c r="D80" s="315"/>
      <c r="E80" s="219"/>
      <c r="F80" s="494">
        <f t="shared" si="2"/>
        <v>0</v>
      </c>
      <c r="G80" s="497"/>
    </row>
    <row r="81" spans="1:7" s="1" customFormat="1" ht="12" customHeight="1" x14ac:dyDescent="0.2">
      <c r="A81" s="328" t="s">
        <v>323</v>
      </c>
      <c r="B81" s="325" t="s">
        <v>324</v>
      </c>
      <c r="C81" s="315"/>
      <c r="D81" s="315"/>
      <c r="E81" s="219"/>
      <c r="F81" s="494">
        <f t="shared" si="2"/>
        <v>0</v>
      </c>
      <c r="G81" s="497"/>
    </row>
    <row r="82" spans="1:7" s="1" customFormat="1" ht="12" customHeight="1" x14ac:dyDescent="0.2">
      <c r="A82" s="328" t="s">
        <v>325</v>
      </c>
      <c r="B82" s="325" t="s">
        <v>326</v>
      </c>
      <c r="C82" s="315"/>
      <c r="D82" s="315"/>
      <c r="E82" s="219"/>
      <c r="F82" s="494">
        <f t="shared" si="2"/>
        <v>0</v>
      </c>
      <c r="G82" s="497"/>
    </row>
    <row r="83" spans="1:7" s="1" customFormat="1" ht="12" customHeight="1" thickBot="1" x14ac:dyDescent="0.25">
      <c r="A83" s="329" t="s">
        <v>327</v>
      </c>
      <c r="B83" s="240" t="s">
        <v>328</v>
      </c>
      <c r="C83" s="315"/>
      <c r="D83" s="315"/>
      <c r="E83" s="219"/>
      <c r="F83" s="494">
        <f t="shared" si="2"/>
        <v>0</v>
      </c>
      <c r="G83" s="497"/>
    </row>
    <row r="84" spans="1:7" s="1" customFormat="1" ht="12" customHeight="1" thickBot="1" x14ac:dyDescent="0.25">
      <c r="A84" s="357" t="s">
        <v>329</v>
      </c>
      <c r="B84" s="238" t="s">
        <v>450</v>
      </c>
      <c r="C84" s="359"/>
      <c r="D84" s="359"/>
      <c r="E84" s="360"/>
      <c r="F84" s="494">
        <f t="shared" si="2"/>
        <v>0</v>
      </c>
      <c r="G84" s="497"/>
    </row>
    <row r="85" spans="1:7" s="1" customFormat="1" ht="12" customHeight="1" thickBot="1" x14ac:dyDescent="0.25">
      <c r="A85" s="357" t="s">
        <v>331</v>
      </c>
      <c r="B85" s="238" t="s">
        <v>330</v>
      </c>
      <c r="C85" s="359"/>
      <c r="D85" s="359"/>
      <c r="E85" s="360"/>
      <c r="F85" s="494">
        <f t="shared" si="2"/>
        <v>0</v>
      </c>
      <c r="G85" s="497"/>
    </row>
    <row r="86" spans="1:7" s="1" customFormat="1" ht="12" customHeight="1" thickBot="1" x14ac:dyDescent="0.25">
      <c r="A86" s="357" t="s">
        <v>343</v>
      </c>
      <c r="B86" s="330" t="s">
        <v>453</v>
      </c>
      <c r="C86" s="317">
        <f>+C63+C67+C72+C75+C79+C85+C84</f>
        <v>209411</v>
      </c>
      <c r="D86" s="317">
        <f>+D63+D67+D72+D75+D79+D85+D84</f>
        <v>177241</v>
      </c>
      <c r="E86" s="352">
        <f>+E63+E67+E72+E75+E79+E85+E84</f>
        <v>1141085</v>
      </c>
      <c r="F86" s="494">
        <f t="shared" si="2"/>
        <v>963844</v>
      </c>
      <c r="G86" s="497">
        <f t="shared" si="3"/>
        <v>6.4380419880276012</v>
      </c>
    </row>
    <row r="87" spans="1:7" s="1" customFormat="1" ht="12" customHeight="1" thickBot="1" x14ac:dyDescent="0.25">
      <c r="A87" s="358" t="s">
        <v>452</v>
      </c>
      <c r="B87" s="331" t="s">
        <v>454</v>
      </c>
      <c r="C87" s="317">
        <f>+C62+C86</f>
        <v>1037023</v>
      </c>
      <c r="D87" s="317">
        <f>+D62+D86</f>
        <v>2115685</v>
      </c>
      <c r="E87" s="352">
        <f>+E62+E86</f>
        <v>2320738</v>
      </c>
      <c r="F87" s="494">
        <f t="shared" si="2"/>
        <v>205053</v>
      </c>
      <c r="G87" s="497">
        <f t="shared" si="3"/>
        <v>1.0969203827601934</v>
      </c>
    </row>
    <row r="88" spans="1:7" s="1" customFormat="1" ht="12" customHeight="1" x14ac:dyDescent="0.2">
      <c r="A88" s="293"/>
      <c r="B88" s="294"/>
      <c r="C88" s="295"/>
      <c r="D88" s="296"/>
      <c r="E88" s="297"/>
      <c r="F88" s="494"/>
      <c r="G88" s="497"/>
    </row>
    <row r="89" spans="1:7" s="1" customFormat="1" ht="12" customHeight="1" x14ac:dyDescent="0.2">
      <c r="A89" s="857" t="s">
        <v>46</v>
      </c>
      <c r="B89" s="857"/>
      <c r="C89" s="857"/>
      <c r="D89" s="857"/>
      <c r="E89" s="857"/>
      <c r="F89" s="494"/>
      <c r="G89" s="497"/>
    </row>
    <row r="90" spans="1:7" s="1" customFormat="1" ht="12" customHeight="1" thickBot="1" x14ac:dyDescent="0.25">
      <c r="A90" s="866" t="s">
        <v>150</v>
      </c>
      <c r="B90" s="866"/>
      <c r="C90" s="303"/>
      <c r="D90" s="116"/>
      <c r="E90" s="249" t="str">
        <f>E2</f>
        <v>1.sz. tájékoztató t.</v>
      </c>
      <c r="F90" s="494"/>
      <c r="G90" s="497"/>
    </row>
    <row r="91" spans="1:7" s="1" customFormat="1" ht="24" customHeight="1" thickBot="1" x14ac:dyDescent="0.25">
      <c r="A91" s="21" t="s">
        <v>15</v>
      </c>
      <c r="B91" s="22" t="s">
        <v>47</v>
      </c>
      <c r="C91" s="22" t="str">
        <f>+C3</f>
        <v>2016. évi tény</v>
      </c>
      <c r="D91" s="22" t="str">
        <f>+D3</f>
        <v>2017. évi várható</v>
      </c>
      <c r="E91" s="134" t="str">
        <f>+E3</f>
        <v>2018. évi</v>
      </c>
      <c r="F91" s="494"/>
      <c r="G91" s="497"/>
    </row>
    <row r="92" spans="1:7" s="1" customFormat="1" ht="12" customHeight="1" thickBot="1" x14ac:dyDescent="0.25">
      <c r="A92" s="26" t="s">
        <v>468</v>
      </c>
      <c r="B92" s="27" t="s">
        <v>469</v>
      </c>
      <c r="C92" s="27" t="s">
        <v>470</v>
      </c>
      <c r="D92" s="27" t="s">
        <v>472</v>
      </c>
      <c r="E92" s="353" t="s">
        <v>471</v>
      </c>
      <c r="F92" s="494"/>
      <c r="G92" s="497"/>
    </row>
    <row r="93" spans="1:7" s="1" customFormat="1" ht="15" customHeight="1" thickBot="1" x14ac:dyDescent="0.25">
      <c r="A93" s="20" t="s">
        <v>17</v>
      </c>
      <c r="B93" s="24" t="s">
        <v>412</v>
      </c>
      <c r="C93" s="310">
        <f>C94+C95+C96+C97+C98+C111</f>
        <v>773018</v>
      </c>
      <c r="D93" s="310">
        <f>D94+D95+D96+D97+D98+D111</f>
        <v>813392</v>
      </c>
      <c r="E93" s="378">
        <f>E94+E95+E96+E97+E98+E111</f>
        <v>1811979</v>
      </c>
      <c r="F93" s="494">
        <f t="shared" ref="F93:F154" si="4">E93-D93</f>
        <v>998587</v>
      </c>
      <c r="G93" s="497">
        <f t="shared" ref="G93:G154" si="5">E93/D93</f>
        <v>2.2276823475028031</v>
      </c>
    </row>
    <row r="94" spans="1:7" s="1" customFormat="1" ht="12.95" customHeight="1" x14ac:dyDescent="0.2">
      <c r="A94" s="15" t="s">
        <v>95</v>
      </c>
      <c r="B94" s="8" t="s">
        <v>48</v>
      </c>
      <c r="C94" s="385">
        <v>158368</v>
      </c>
      <c r="D94" s="385">
        <v>150651</v>
      </c>
      <c r="E94" s="379">
        <v>162009</v>
      </c>
      <c r="F94" s="494">
        <f t="shared" si="4"/>
        <v>11358</v>
      </c>
      <c r="G94" s="497">
        <f t="shared" si="5"/>
        <v>1.0753927952685345</v>
      </c>
    </row>
    <row r="95" spans="1:7" ht="16.5" customHeight="1" x14ac:dyDescent="0.25">
      <c r="A95" s="12" t="s">
        <v>96</v>
      </c>
      <c r="B95" s="6" t="s">
        <v>180</v>
      </c>
      <c r="C95" s="312">
        <v>38353</v>
      </c>
      <c r="D95" s="312">
        <v>30990</v>
      </c>
      <c r="E95" s="216">
        <v>31329</v>
      </c>
      <c r="F95" s="494">
        <f t="shared" si="4"/>
        <v>339</v>
      </c>
      <c r="G95" s="497">
        <f t="shared" si="5"/>
        <v>1.0109390125847046</v>
      </c>
    </row>
    <row r="96" spans="1:7" x14ac:dyDescent="0.25">
      <c r="A96" s="12" t="s">
        <v>97</v>
      </c>
      <c r="B96" s="6" t="s">
        <v>137</v>
      </c>
      <c r="C96" s="314">
        <v>166476</v>
      </c>
      <c r="D96" s="314">
        <v>155990</v>
      </c>
      <c r="E96" s="218">
        <v>282533</v>
      </c>
      <c r="F96" s="494">
        <f t="shared" si="4"/>
        <v>126543</v>
      </c>
      <c r="G96" s="497">
        <f t="shared" si="5"/>
        <v>1.8112250785306749</v>
      </c>
    </row>
    <row r="97" spans="1:7" s="33" customFormat="1" ht="12" customHeight="1" x14ac:dyDescent="0.2">
      <c r="A97" s="12" t="s">
        <v>98</v>
      </c>
      <c r="B97" s="9" t="s">
        <v>181</v>
      </c>
      <c r="C97" s="314">
        <v>20193</v>
      </c>
      <c r="D97" s="314">
        <v>20105</v>
      </c>
      <c r="E97" s="218">
        <v>28844</v>
      </c>
      <c r="F97" s="494">
        <f t="shared" si="4"/>
        <v>8739</v>
      </c>
      <c r="G97" s="497">
        <f t="shared" si="5"/>
        <v>1.434667993036558</v>
      </c>
    </row>
    <row r="98" spans="1:7" ht="12" customHeight="1" x14ac:dyDescent="0.25">
      <c r="A98" s="12" t="s">
        <v>109</v>
      </c>
      <c r="B98" s="17" t="s">
        <v>182</v>
      </c>
      <c r="C98" s="314">
        <v>389628</v>
      </c>
      <c r="D98" s="218">
        <f>D99+D100+D101+D102+D103+D104+D105+D106+D107+D108+D109+D110</f>
        <v>455656</v>
      </c>
      <c r="E98" s="218">
        <v>482088</v>
      </c>
      <c r="F98" s="494">
        <f t="shared" si="4"/>
        <v>26432</v>
      </c>
      <c r="G98" s="497">
        <f t="shared" si="5"/>
        <v>1.0580086732096143</v>
      </c>
    </row>
    <row r="99" spans="1:7" ht="12" customHeight="1" x14ac:dyDescent="0.25">
      <c r="A99" s="12" t="s">
        <v>99</v>
      </c>
      <c r="B99" s="6" t="s">
        <v>417</v>
      </c>
      <c r="C99" s="314">
        <v>203</v>
      </c>
      <c r="D99" s="314">
        <v>319</v>
      </c>
      <c r="E99" s="218">
        <v>80</v>
      </c>
      <c r="F99" s="494">
        <f t="shared" si="4"/>
        <v>-239</v>
      </c>
      <c r="G99" s="497">
        <f t="shared" si="5"/>
        <v>0.2507836990595611</v>
      </c>
    </row>
    <row r="100" spans="1:7" ht="12" customHeight="1" x14ac:dyDescent="0.25">
      <c r="A100" s="12" t="s">
        <v>100</v>
      </c>
      <c r="B100" s="119" t="s">
        <v>416</v>
      </c>
      <c r="C100" s="314"/>
      <c r="D100" s="314"/>
      <c r="E100" s="218"/>
      <c r="F100" s="494">
        <f t="shared" si="4"/>
        <v>0</v>
      </c>
      <c r="G100" s="497"/>
    </row>
    <row r="101" spans="1:7" ht="12" customHeight="1" x14ac:dyDescent="0.25">
      <c r="A101" s="12" t="s">
        <v>110</v>
      </c>
      <c r="B101" s="119" t="s">
        <v>415</v>
      </c>
      <c r="C101" s="314"/>
      <c r="D101" s="314"/>
      <c r="E101" s="218"/>
      <c r="F101" s="494">
        <f t="shared" si="4"/>
        <v>0</v>
      </c>
      <c r="G101" s="497"/>
    </row>
    <row r="102" spans="1:7" ht="12" customHeight="1" x14ac:dyDescent="0.25">
      <c r="A102" s="12" t="s">
        <v>111</v>
      </c>
      <c r="B102" s="117" t="s">
        <v>346</v>
      </c>
      <c r="C102" s="314"/>
      <c r="D102" s="314"/>
      <c r="E102" s="218"/>
      <c r="F102" s="494">
        <f t="shared" si="4"/>
        <v>0</v>
      </c>
      <c r="G102" s="497"/>
    </row>
    <row r="103" spans="1:7" ht="12" customHeight="1" x14ac:dyDescent="0.25">
      <c r="A103" s="12" t="s">
        <v>112</v>
      </c>
      <c r="B103" s="118" t="s">
        <v>347</v>
      </c>
      <c r="C103" s="314"/>
      <c r="D103" s="314"/>
      <c r="E103" s="218"/>
      <c r="F103" s="494">
        <f t="shared" si="4"/>
        <v>0</v>
      </c>
      <c r="G103" s="497"/>
    </row>
    <row r="104" spans="1:7" ht="12" customHeight="1" x14ac:dyDescent="0.25">
      <c r="A104" s="12" t="s">
        <v>113</v>
      </c>
      <c r="B104" s="118" t="s">
        <v>348</v>
      </c>
      <c r="C104" s="314"/>
      <c r="D104" s="314"/>
      <c r="E104" s="218"/>
      <c r="F104" s="494">
        <f t="shared" si="4"/>
        <v>0</v>
      </c>
      <c r="G104" s="497"/>
    </row>
    <row r="105" spans="1:7" ht="12" customHeight="1" x14ac:dyDescent="0.25">
      <c r="A105" s="12" t="s">
        <v>115</v>
      </c>
      <c r="B105" s="117" t="s">
        <v>349</v>
      </c>
      <c r="C105" s="314">
        <v>291442</v>
      </c>
      <c r="D105" s="314">
        <v>327657</v>
      </c>
      <c r="E105" s="218">
        <v>347714</v>
      </c>
      <c r="F105" s="494">
        <f t="shared" si="4"/>
        <v>20057</v>
      </c>
      <c r="G105" s="497">
        <f t="shared" si="5"/>
        <v>1.0612134030403746</v>
      </c>
    </row>
    <row r="106" spans="1:7" ht="12" customHeight="1" x14ac:dyDescent="0.25">
      <c r="A106" s="12" t="s">
        <v>183</v>
      </c>
      <c r="B106" s="117" t="s">
        <v>350</v>
      </c>
      <c r="C106" s="314"/>
      <c r="D106" s="314"/>
      <c r="E106" s="218"/>
      <c r="F106" s="494">
        <f t="shared" si="4"/>
        <v>0</v>
      </c>
      <c r="G106" s="497"/>
    </row>
    <row r="107" spans="1:7" ht="12" customHeight="1" x14ac:dyDescent="0.25">
      <c r="A107" s="12" t="s">
        <v>344</v>
      </c>
      <c r="B107" s="118" t="s">
        <v>351</v>
      </c>
      <c r="C107" s="314">
        <v>1000</v>
      </c>
      <c r="D107" s="314"/>
      <c r="E107" s="218"/>
      <c r="F107" s="494">
        <f t="shared" si="4"/>
        <v>0</v>
      </c>
      <c r="G107" s="497"/>
    </row>
    <row r="108" spans="1:7" ht="12" customHeight="1" x14ac:dyDescent="0.25">
      <c r="A108" s="11" t="s">
        <v>345</v>
      </c>
      <c r="B108" s="119" t="s">
        <v>352</v>
      </c>
      <c r="C108" s="314"/>
      <c r="D108" s="314"/>
      <c r="E108" s="218"/>
      <c r="F108" s="494">
        <f t="shared" si="4"/>
        <v>0</v>
      </c>
      <c r="G108" s="497"/>
    </row>
    <row r="109" spans="1:7" ht="12" customHeight="1" x14ac:dyDescent="0.25">
      <c r="A109" s="12" t="s">
        <v>413</v>
      </c>
      <c r="B109" s="119" t="s">
        <v>353</v>
      </c>
      <c r="C109" s="314"/>
      <c r="D109" s="314"/>
      <c r="E109" s="218"/>
      <c r="F109" s="494">
        <f t="shared" si="4"/>
        <v>0</v>
      </c>
      <c r="G109" s="497"/>
    </row>
    <row r="110" spans="1:7" ht="12" customHeight="1" x14ac:dyDescent="0.25">
      <c r="A110" s="14" t="s">
        <v>414</v>
      </c>
      <c r="B110" s="119" t="s">
        <v>354</v>
      </c>
      <c r="C110" s="314">
        <v>96983</v>
      </c>
      <c r="D110" s="314">
        <v>127680</v>
      </c>
      <c r="E110" s="218">
        <v>134294</v>
      </c>
      <c r="F110" s="494">
        <f t="shared" si="4"/>
        <v>6614</v>
      </c>
      <c r="G110" s="497">
        <f t="shared" si="5"/>
        <v>1.0518013784461153</v>
      </c>
    </row>
    <row r="111" spans="1:7" ht="12" customHeight="1" x14ac:dyDescent="0.25">
      <c r="A111" s="12" t="s">
        <v>418</v>
      </c>
      <c r="B111" s="9" t="s">
        <v>49</v>
      </c>
      <c r="C111" s="312"/>
      <c r="D111" s="312"/>
      <c r="E111" s="216">
        <v>825176</v>
      </c>
      <c r="F111" s="494">
        <f t="shared" si="4"/>
        <v>825176</v>
      </c>
      <c r="G111" s="497"/>
    </row>
    <row r="112" spans="1:7" ht="12" customHeight="1" x14ac:dyDescent="0.25">
      <c r="A112" s="12" t="s">
        <v>419</v>
      </c>
      <c r="B112" s="6" t="s">
        <v>421</v>
      </c>
      <c r="C112" s="312"/>
      <c r="D112" s="312"/>
      <c r="E112" s="216">
        <v>73915</v>
      </c>
      <c r="F112" s="494">
        <f t="shared" si="4"/>
        <v>73915</v>
      </c>
      <c r="G112" s="497"/>
    </row>
    <row r="113" spans="1:7" ht="12" customHeight="1" thickBot="1" x14ac:dyDescent="0.3">
      <c r="A113" s="16" t="s">
        <v>420</v>
      </c>
      <c r="B113" s="374" t="s">
        <v>422</v>
      </c>
      <c r="C113" s="386"/>
      <c r="D113" s="386"/>
      <c r="E113" s="380">
        <v>751261</v>
      </c>
      <c r="F113" s="494">
        <f t="shared" si="4"/>
        <v>751261</v>
      </c>
      <c r="G113" s="497"/>
    </row>
    <row r="114" spans="1:7" ht="12" customHeight="1" thickBot="1" x14ac:dyDescent="0.3">
      <c r="A114" s="372" t="s">
        <v>18</v>
      </c>
      <c r="B114" s="373" t="s">
        <v>355</v>
      </c>
      <c r="C114" s="387">
        <f>+C115+C117+C119</f>
        <v>89730</v>
      </c>
      <c r="D114" s="387">
        <f>+D115+D117+D119</f>
        <v>146451</v>
      </c>
      <c r="E114" s="381">
        <f>+E115+E117+E119</f>
        <v>493532</v>
      </c>
      <c r="F114" s="494">
        <f t="shared" si="4"/>
        <v>347081</v>
      </c>
      <c r="G114" s="497">
        <f t="shared" si="5"/>
        <v>3.3699462618896421</v>
      </c>
    </row>
    <row r="115" spans="1:7" ht="12" customHeight="1" x14ac:dyDescent="0.25">
      <c r="A115" s="13" t="s">
        <v>101</v>
      </c>
      <c r="B115" s="6" t="s">
        <v>225</v>
      </c>
      <c r="C115" s="313">
        <v>47622</v>
      </c>
      <c r="D115" s="313">
        <v>92918</v>
      </c>
      <c r="E115" s="217">
        <v>371084</v>
      </c>
      <c r="F115" s="494">
        <f t="shared" si="4"/>
        <v>278166</v>
      </c>
      <c r="G115" s="497">
        <f t="shared" si="5"/>
        <v>3.9936718396866056</v>
      </c>
    </row>
    <row r="116" spans="1:7" x14ac:dyDescent="0.25">
      <c r="A116" s="13" t="s">
        <v>102</v>
      </c>
      <c r="B116" s="10" t="s">
        <v>359</v>
      </c>
      <c r="C116" s="313"/>
      <c r="D116" s="313"/>
      <c r="E116" s="217">
        <v>348490</v>
      </c>
      <c r="F116" s="494">
        <f t="shared" si="4"/>
        <v>348490</v>
      </c>
      <c r="G116" s="497"/>
    </row>
    <row r="117" spans="1:7" ht="12" customHeight="1" x14ac:dyDescent="0.25">
      <c r="A117" s="13" t="s">
        <v>103</v>
      </c>
      <c r="B117" s="10" t="s">
        <v>184</v>
      </c>
      <c r="C117" s="312">
        <v>28453</v>
      </c>
      <c r="D117" s="312">
        <v>47933</v>
      </c>
      <c r="E117" s="216">
        <v>107808</v>
      </c>
      <c r="F117" s="494">
        <f t="shared" si="4"/>
        <v>59875</v>
      </c>
      <c r="G117" s="497">
        <f t="shared" si="5"/>
        <v>2.2491394237790248</v>
      </c>
    </row>
    <row r="118" spans="1:7" ht="12" customHeight="1" x14ac:dyDescent="0.25">
      <c r="A118" s="13" t="s">
        <v>104</v>
      </c>
      <c r="B118" s="10" t="s">
        <v>360</v>
      </c>
      <c r="C118" s="312"/>
      <c r="D118" s="312"/>
      <c r="E118" s="216"/>
      <c r="F118" s="494">
        <f t="shared" si="4"/>
        <v>0</v>
      </c>
      <c r="G118" s="497"/>
    </row>
    <row r="119" spans="1:7" ht="12" customHeight="1" x14ac:dyDescent="0.25">
      <c r="A119" s="13" t="s">
        <v>105</v>
      </c>
      <c r="B119" s="240" t="s">
        <v>227</v>
      </c>
      <c r="C119" s="312">
        <v>13655</v>
      </c>
      <c r="D119" s="216">
        <f>D120+D121+D122+D123+D124+D125+D126+D127</f>
        <v>5600</v>
      </c>
      <c r="E119" s="216">
        <v>14640</v>
      </c>
      <c r="F119" s="494">
        <f t="shared" si="4"/>
        <v>9040</v>
      </c>
      <c r="G119" s="497">
        <f t="shared" si="5"/>
        <v>2.6142857142857143</v>
      </c>
    </row>
    <row r="120" spans="1:7" ht="12" customHeight="1" x14ac:dyDescent="0.25">
      <c r="A120" s="13" t="s">
        <v>114</v>
      </c>
      <c r="B120" s="239" t="s">
        <v>406</v>
      </c>
      <c r="C120" s="312"/>
      <c r="D120" s="312"/>
      <c r="E120" s="216"/>
      <c r="F120" s="494">
        <f t="shared" si="4"/>
        <v>0</v>
      </c>
      <c r="G120" s="497"/>
    </row>
    <row r="121" spans="1:7" ht="12" customHeight="1" x14ac:dyDescent="0.25">
      <c r="A121" s="13" t="s">
        <v>116</v>
      </c>
      <c r="B121" s="323" t="s">
        <v>365</v>
      </c>
      <c r="C121" s="312"/>
      <c r="D121" s="312"/>
      <c r="E121" s="216"/>
      <c r="F121" s="494">
        <f t="shared" si="4"/>
        <v>0</v>
      </c>
      <c r="G121" s="497"/>
    </row>
    <row r="122" spans="1:7" ht="12" customHeight="1" x14ac:dyDescent="0.25">
      <c r="A122" s="13" t="s">
        <v>185</v>
      </c>
      <c r="B122" s="118" t="s">
        <v>348</v>
      </c>
      <c r="C122" s="312"/>
      <c r="D122" s="312"/>
      <c r="E122" s="216"/>
      <c r="F122" s="494">
        <f t="shared" si="4"/>
        <v>0</v>
      </c>
      <c r="G122" s="497"/>
    </row>
    <row r="123" spans="1:7" ht="12" customHeight="1" x14ac:dyDescent="0.25">
      <c r="A123" s="13" t="s">
        <v>186</v>
      </c>
      <c r="B123" s="118" t="s">
        <v>364</v>
      </c>
      <c r="C123" s="312">
        <v>4490</v>
      </c>
      <c r="D123" s="312">
        <v>2730</v>
      </c>
      <c r="E123" s="216">
        <v>6870</v>
      </c>
      <c r="F123" s="494">
        <f t="shared" si="4"/>
        <v>4140</v>
      </c>
      <c r="G123" s="497">
        <f t="shared" si="5"/>
        <v>2.5164835164835164</v>
      </c>
    </row>
    <row r="124" spans="1:7" ht="12" customHeight="1" x14ac:dyDescent="0.25">
      <c r="A124" s="13" t="s">
        <v>187</v>
      </c>
      <c r="B124" s="118" t="s">
        <v>363</v>
      </c>
      <c r="C124" s="312"/>
      <c r="D124" s="312"/>
      <c r="E124" s="216"/>
      <c r="F124" s="494">
        <f t="shared" si="4"/>
        <v>0</v>
      </c>
      <c r="G124" s="497"/>
    </row>
    <row r="125" spans="1:7" ht="12" customHeight="1" x14ac:dyDescent="0.25">
      <c r="A125" s="13" t="s">
        <v>356</v>
      </c>
      <c r="B125" s="118" t="s">
        <v>351</v>
      </c>
      <c r="C125" s="312"/>
      <c r="D125" s="312"/>
      <c r="E125" s="216"/>
      <c r="F125" s="494">
        <f t="shared" si="4"/>
        <v>0</v>
      </c>
      <c r="G125" s="497"/>
    </row>
    <row r="126" spans="1:7" ht="12" customHeight="1" x14ac:dyDescent="0.25">
      <c r="A126" s="13" t="s">
        <v>357</v>
      </c>
      <c r="B126" s="118" t="s">
        <v>362</v>
      </c>
      <c r="C126" s="312"/>
      <c r="D126" s="312"/>
      <c r="E126" s="216"/>
      <c r="F126" s="494">
        <f t="shared" si="4"/>
        <v>0</v>
      </c>
      <c r="G126" s="497"/>
    </row>
    <row r="127" spans="1:7" ht="12" customHeight="1" thickBot="1" x14ac:dyDescent="0.3">
      <c r="A127" s="11" t="s">
        <v>358</v>
      </c>
      <c r="B127" s="118" t="s">
        <v>361</v>
      </c>
      <c r="C127" s="314">
        <v>9165</v>
      </c>
      <c r="D127" s="314">
        <v>2870</v>
      </c>
      <c r="E127" s="218">
        <v>7770</v>
      </c>
      <c r="F127" s="494">
        <f t="shared" si="4"/>
        <v>4900</v>
      </c>
      <c r="G127" s="497">
        <f t="shared" si="5"/>
        <v>2.7073170731707319</v>
      </c>
    </row>
    <row r="128" spans="1:7" ht="12" customHeight="1" thickBot="1" x14ac:dyDescent="0.3">
      <c r="A128" s="18" t="s">
        <v>19</v>
      </c>
      <c r="B128" s="102" t="s">
        <v>423</v>
      </c>
      <c r="C128" s="311">
        <f>+C93+C114</f>
        <v>862748</v>
      </c>
      <c r="D128" s="311">
        <f>+D93+D114</f>
        <v>959843</v>
      </c>
      <c r="E128" s="215">
        <f>+E93+E114</f>
        <v>2305511</v>
      </c>
      <c r="F128" s="494">
        <f t="shared" si="4"/>
        <v>1345668</v>
      </c>
      <c r="G128" s="497">
        <f t="shared" si="5"/>
        <v>2.4019667799838098</v>
      </c>
    </row>
    <row r="129" spans="1:7" ht="12" customHeight="1" thickBot="1" x14ac:dyDescent="0.3">
      <c r="A129" s="18" t="s">
        <v>20</v>
      </c>
      <c r="B129" s="102" t="s">
        <v>424</v>
      </c>
      <c r="C129" s="311">
        <f>+C130+C131+C132</f>
        <v>0</v>
      </c>
      <c r="D129" s="311">
        <f>+D130+D131+D132</f>
        <v>1948</v>
      </c>
      <c r="E129" s="215">
        <f>+E130+E131+E132</f>
        <v>0</v>
      </c>
      <c r="F129" s="494">
        <f t="shared" si="4"/>
        <v>-1948</v>
      </c>
      <c r="G129" s="497">
        <f t="shared" si="5"/>
        <v>0</v>
      </c>
    </row>
    <row r="130" spans="1:7" ht="12" customHeight="1" x14ac:dyDescent="0.25">
      <c r="A130" s="13" t="s">
        <v>264</v>
      </c>
      <c r="B130" s="10" t="s">
        <v>431</v>
      </c>
      <c r="C130" s="312"/>
      <c r="D130" s="312"/>
      <c r="E130" s="216"/>
      <c r="F130" s="494">
        <f t="shared" si="4"/>
        <v>0</v>
      </c>
      <c r="G130" s="497"/>
    </row>
    <row r="131" spans="1:7" ht="12" customHeight="1" x14ac:dyDescent="0.25">
      <c r="A131" s="13" t="s">
        <v>265</v>
      </c>
      <c r="B131" s="10" t="s">
        <v>432</v>
      </c>
      <c r="C131" s="312"/>
      <c r="D131" s="312">
        <v>1948</v>
      </c>
      <c r="E131" s="216"/>
      <c r="F131" s="494">
        <f t="shared" si="4"/>
        <v>-1948</v>
      </c>
      <c r="G131" s="497">
        <f t="shared" si="5"/>
        <v>0</v>
      </c>
    </row>
    <row r="132" spans="1:7" ht="12" customHeight="1" thickBot="1" x14ac:dyDescent="0.3">
      <c r="A132" s="11" t="s">
        <v>266</v>
      </c>
      <c r="B132" s="10" t="s">
        <v>433</v>
      </c>
      <c r="C132" s="312"/>
      <c r="D132" s="312"/>
      <c r="E132" s="216"/>
      <c r="F132" s="494">
        <f t="shared" si="4"/>
        <v>0</v>
      </c>
      <c r="G132" s="497"/>
    </row>
    <row r="133" spans="1:7" ht="12" customHeight="1" thickBot="1" x14ac:dyDescent="0.3">
      <c r="A133" s="18" t="s">
        <v>21</v>
      </c>
      <c r="B133" s="102" t="s">
        <v>425</v>
      </c>
      <c r="C133" s="311">
        <f>SUM(C134:C139)</f>
        <v>0</v>
      </c>
      <c r="D133" s="311">
        <f>SUM(D134:D139)</f>
        <v>0</v>
      </c>
      <c r="E133" s="215">
        <f>SUM(E134:E139)</f>
        <v>0</v>
      </c>
      <c r="F133" s="494">
        <f t="shared" si="4"/>
        <v>0</v>
      </c>
      <c r="G133" s="497"/>
    </row>
    <row r="134" spans="1:7" ht="12" customHeight="1" x14ac:dyDescent="0.25">
      <c r="A134" s="13" t="s">
        <v>88</v>
      </c>
      <c r="B134" s="7" t="s">
        <v>434</v>
      </c>
      <c r="C134" s="312"/>
      <c r="D134" s="312"/>
      <c r="E134" s="216"/>
      <c r="F134" s="494">
        <f t="shared" si="4"/>
        <v>0</v>
      </c>
      <c r="G134" s="497"/>
    </row>
    <row r="135" spans="1:7" ht="12" customHeight="1" x14ac:dyDescent="0.25">
      <c r="A135" s="13" t="s">
        <v>89</v>
      </c>
      <c r="B135" s="7" t="s">
        <v>426</v>
      </c>
      <c r="C135" s="312"/>
      <c r="D135" s="312"/>
      <c r="E135" s="216"/>
      <c r="F135" s="494">
        <f t="shared" si="4"/>
        <v>0</v>
      </c>
      <c r="G135" s="497"/>
    </row>
    <row r="136" spans="1:7" ht="12" customHeight="1" x14ac:dyDescent="0.25">
      <c r="A136" s="13" t="s">
        <v>90</v>
      </c>
      <c r="B136" s="7" t="s">
        <v>427</v>
      </c>
      <c r="C136" s="312"/>
      <c r="D136" s="312"/>
      <c r="E136" s="216"/>
      <c r="F136" s="494">
        <f t="shared" si="4"/>
        <v>0</v>
      </c>
      <c r="G136" s="497"/>
    </row>
    <row r="137" spans="1:7" ht="12" customHeight="1" x14ac:dyDescent="0.25">
      <c r="A137" s="13" t="s">
        <v>172</v>
      </c>
      <c r="B137" s="7" t="s">
        <v>428</v>
      </c>
      <c r="C137" s="312"/>
      <c r="D137" s="312"/>
      <c r="E137" s="216"/>
      <c r="F137" s="494">
        <f t="shared" si="4"/>
        <v>0</v>
      </c>
      <c r="G137" s="497"/>
    </row>
    <row r="138" spans="1:7" ht="12" customHeight="1" x14ac:dyDescent="0.25">
      <c r="A138" s="13" t="s">
        <v>173</v>
      </c>
      <c r="B138" s="7" t="s">
        <v>429</v>
      </c>
      <c r="C138" s="312"/>
      <c r="D138" s="312"/>
      <c r="E138" s="216"/>
      <c r="F138" s="494">
        <f t="shared" si="4"/>
        <v>0</v>
      </c>
      <c r="G138" s="497"/>
    </row>
    <row r="139" spans="1:7" ht="12" customHeight="1" thickBot="1" x14ac:dyDescent="0.3">
      <c r="A139" s="11" t="s">
        <v>174</v>
      </c>
      <c r="B139" s="7" t="s">
        <v>430</v>
      </c>
      <c r="C139" s="312"/>
      <c r="D139" s="312"/>
      <c r="E139" s="216"/>
      <c r="F139" s="494">
        <f t="shared" si="4"/>
        <v>0</v>
      </c>
      <c r="G139" s="497"/>
    </row>
    <row r="140" spans="1:7" ht="12" customHeight="1" thickBot="1" x14ac:dyDescent="0.3">
      <c r="A140" s="18" t="s">
        <v>22</v>
      </c>
      <c r="B140" s="102" t="s">
        <v>438</v>
      </c>
      <c r="C140" s="317">
        <f>+C141+C142+C143+C144</f>
        <v>12594</v>
      </c>
      <c r="D140" s="317">
        <f>+D141+D142+D143+D144</f>
        <v>12810</v>
      </c>
      <c r="E140" s="352">
        <f>+E141+E142+E143+E144</f>
        <v>15227</v>
      </c>
      <c r="F140" s="494">
        <f t="shared" si="4"/>
        <v>2417</v>
      </c>
      <c r="G140" s="497">
        <f t="shared" si="5"/>
        <v>1.188680718188915</v>
      </c>
    </row>
    <row r="141" spans="1:7" ht="12" customHeight="1" x14ac:dyDescent="0.25">
      <c r="A141" s="13" t="s">
        <v>91</v>
      </c>
      <c r="B141" s="7" t="s">
        <v>366</v>
      </c>
      <c r="C141" s="312"/>
      <c r="D141" s="312"/>
      <c r="E141" s="216"/>
      <c r="F141" s="494">
        <f t="shared" si="4"/>
        <v>0</v>
      </c>
      <c r="G141" s="497"/>
    </row>
    <row r="142" spans="1:7" ht="12" customHeight="1" x14ac:dyDescent="0.25">
      <c r="A142" s="13" t="s">
        <v>92</v>
      </c>
      <c r="B142" s="7" t="s">
        <v>367</v>
      </c>
      <c r="C142" s="312">
        <v>12594</v>
      </c>
      <c r="D142" s="312">
        <v>12810</v>
      </c>
      <c r="E142" s="216">
        <v>15227</v>
      </c>
      <c r="F142" s="494">
        <f t="shared" si="4"/>
        <v>2417</v>
      </c>
      <c r="G142" s="497">
        <f t="shared" si="5"/>
        <v>1.188680718188915</v>
      </c>
    </row>
    <row r="143" spans="1:7" ht="12" customHeight="1" x14ac:dyDescent="0.25">
      <c r="A143" s="13" t="s">
        <v>284</v>
      </c>
      <c r="B143" s="7" t="s">
        <v>439</v>
      </c>
      <c r="C143" s="312"/>
      <c r="D143" s="312"/>
      <c r="E143" s="216"/>
      <c r="F143" s="494">
        <f t="shared" si="4"/>
        <v>0</v>
      </c>
      <c r="G143" s="497"/>
    </row>
    <row r="144" spans="1:7" ht="12" customHeight="1" thickBot="1" x14ac:dyDescent="0.3">
      <c r="A144" s="11" t="s">
        <v>285</v>
      </c>
      <c r="B144" s="5" t="s">
        <v>386</v>
      </c>
      <c r="C144" s="312"/>
      <c r="D144" s="312"/>
      <c r="E144" s="216"/>
      <c r="F144" s="494">
        <f t="shared" si="4"/>
        <v>0</v>
      </c>
      <c r="G144" s="497"/>
    </row>
    <row r="145" spans="1:7" ht="12" customHeight="1" thickBot="1" x14ac:dyDescent="0.3">
      <c r="A145" s="18" t="s">
        <v>23</v>
      </c>
      <c r="B145" s="102" t="s">
        <v>440</v>
      </c>
      <c r="C145" s="388">
        <f>SUM(C146:C150)</f>
        <v>0</v>
      </c>
      <c r="D145" s="388">
        <f>SUM(D146:D150)</f>
        <v>0</v>
      </c>
      <c r="E145" s="382">
        <f>SUM(E146:E150)</f>
        <v>0</v>
      </c>
      <c r="F145" s="494">
        <f t="shared" si="4"/>
        <v>0</v>
      </c>
      <c r="G145" s="497"/>
    </row>
    <row r="146" spans="1:7" ht="12" customHeight="1" x14ac:dyDescent="0.25">
      <c r="A146" s="13" t="s">
        <v>93</v>
      </c>
      <c r="B146" s="7" t="s">
        <v>435</v>
      </c>
      <c r="C146" s="312"/>
      <c r="D146" s="312"/>
      <c r="E146" s="216"/>
      <c r="F146" s="494">
        <f t="shared" si="4"/>
        <v>0</v>
      </c>
      <c r="G146" s="497"/>
    </row>
    <row r="147" spans="1:7" ht="12" customHeight="1" x14ac:dyDescent="0.25">
      <c r="A147" s="13" t="s">
        <v>94</v>
      </c>
      <c r="B147" s="7" t="s">
        <v>442</v>
      </c>
      <c r="C147" s="312"/>
      <c r="D147" s="312"/>
      <c r="E147" s="216"/>
      <c r="F147" s="494">
        <f t="shared" si="4"/>
        <v>0</v>
      </c>
      <c r="G147" s="497"/>
    </row>
    <row r="148" spans="1:7" ht="12" customHeight="1" x14ac:dyDescent="0.25">
      <c r="A148" s="13" t="s">
        <v>296</v>
      </c>
      <c r="B148" s="7" t="s">
        <v>437</v>
      </c>
      <c r="C148" s="312"/>
      <c r="D148" s="312"/>
      <c r="E148" s="216"/>
      <c r="F148" s="494">
        <f t="shared" si="4"/>
        <v>0</v>
      </c>
      <c r="G148" s="497"/>
    </row>
    <row r="149" spans="1:7" ht="12" customHeight="1" x14ac:dyDescent="0.25">
      <c r="A149" s="13" t="s">
        <v>297</v>
      </c>
      <c r="B149" s="7" t="s">
        <v>443</v>
      </c>
      <c r="C149" s="312"/>
      <c r="D149" s="312"/>
      <c r="E149" s="216"/>
      <c r="F149" s="494">
        <f t="shared" si="4"/>
        <v>0</v>
      </c>
      <c r="G149" s="497"/>
    </row>
    <row r="150" spans="1:7" ht="12" customHeight="1" thickBot="1" x14ac:dyDescent="0.3">
      <c r="A150" s="13" t="s">
        <v>441</v>
      </c>
      <c r="B150" s="7" t="s">
        <v>444</v>
      </c>
      <c r="C150" s="312"/>
      <c r="D150" s="312"/>
      <c r="E150" s="216"/>
      <c r="F150" s="494">
        <f t="shared" si="4"/>
        <v>0</v>
      </c>
      <c r="G150" s="497"/>
    </row>
    <row r="151" spans="1:7" ht="12" customHeight="1" thickBot="1" x14ac:dyDescent="0.3">
      <c r="A151" s="18" t="s">
        <v>24</v>
      </c>
      <c r="B151" s="102" t="s">
        <v>445</v>
      </c>
      <c r="C151" s="389"/>
      <c r="D151" s="389"/>
      <c r="E151" s="383"/>
      <c r="F151" s="494">
        <f t="shared" si="4"/>
        <v>0</v>
      </c>
      <c r="G151" s="497"/>
    </row>
    <row r="152" spans="1:7" ht="12" customHeight="1" thickBot="1" x14ac:dyDescent="0.3">
      <c r="A152" s="18" t="s">
        <v>25</v>
      </c>
      <c r="B152" s="102" t="s">
        <v>446</v>
      </c>
      <c r="C152" s="389"/>
      <c r="D152" s="389"/>
      <c r="E152" s="383"/>
      <c r="F152" s="494">
        <f t="shared" si="4"/>
        <v>0</v>
      </c>
      <c r="G152" s="497"/>
    </row>
    <row r="153" spans="1:7" ht="15" customHeight="1" thickBot="1" x14ac:dyDescent="0.3">
      <c r="A153" s="18" t="s">
        <v>26</v>
      </c>
      <c r="B153" s="102" t="s">
        <v>448</v>
      </c>
      <c r="C153" s="390">
        <f>+C129+C133+C140+C145+C151+C152</f>
        <v>12594</v>
      </c>
      <c r="D153" s="390">
        <f>+D129+D133+D140+D145+D151+D152</f>
        <v>14758</v>
      </c>
      <c r="E153" s="384">
        <f>+E129+E133+E140+E145+E151+E152</f>
        <v>15227</v>
      </c>
      <c r="F153" s="494">
        <f t="shared" si="4"/>
        <v>469</v>
      </c>
      <c r="G153" s="497">
        <f t="shared" si="5"/>
        <v>1.0317793738989023</v>
      </c>
    </row>
    <row r="154" spans="1:7" s="1" customFormat="1" ht="12.95" customHeight="1" thickBot="1" x14ac:dyDescent="0.25">
      <c r="A154" s="241" t="s">
        <v>27</v>
      </c>
      <c r="B154" s="302" t="s">
        <v>447</v>
      </c>
      <c r="C154" s="390">
        <f>+C128+C153</f>
        <v>875342</v>
      </c>
      <c r="D154" s="390">
        <f>+D128+D153</f>
        <v>974601</v>
      </c>
      <c r="E154" s="384">
        <f>+E128+E153</f>
        <v>2320738</v>
      </c>
      <c r="F154" s="494">
        <f t="shared" si="4"/>
        <v>1346137</v>
      </c>
      <c r="G154" s="497">
        <f t="shared" si="5"/>
        <v>2.3812185704714031</v>
      </c>
    </row>
    <row r="155" spans="1:7" x14ac:dyDescent="0.25">
      <c r="C155" s="32"/>
    </row>
    <row r="156" spans="1:7" x14ac:dyDescent="0.25">
      <c r="C156" s="32"/>
    </row>
    <row r="157" spans="1:7" x14ac:dyDescent="0.25">
      <c r="C157" s="32"/>
    </row>
    <row r="158" spans="1:7" ht="16.5" customHeight="1" x14ac:dyDescent="0.25">
      <c r="C158" s="32"/>
    </row>
    <row r="159" spans="1:7" x14ac:dyDescent="0.25">
      <c r="C159" s="32"/>
    </row>
    <row r="160" spans="1:7" x14ac:dyDescent="0.25">
      <c r="C160" s="32"/>
    </row>
    <row r="161" spans="3:3" x14ac:dyDescent="0.25">
      <c r="C161" s="32"/>
    </row>
    <row r="162" spans="3:3" x14ac:dyDescent="0.25">
      <c r="C162" s="32"/>
    </row>
    <row r="163" spans="3:3" x14ac:dyDescent="0.25">
      <c r="C163" s="32"/>
    </row>
    <row r="164" spans="3:3" x14ac:dyDescent="0.25">
      <c r="C164" s="32"/>
    </row>
    <row r="165" spans="3:3" x14ac:dyDescent="0.25">
      <c r="C165" s="32"/>
    </row>
    <row r="166" spans="3:3" x14ac:dyDescent="0.25">
      <c r="C166" s="32"/>
    </row>
    <row r="167" spans="3:3" x14ac:dyDescent="0.25">
      <c r="C167" s="32"/>
    </row>
  </sheetData>
  <mergeCells count="4">
    <mergeCell ref="A1:E1"/>
    <mergeCell ref="A89:E89"/>
    <mergeCell ref="A90:B90"/>
    <mergeCell ref="A2:B2"/>
  </mergeCells>
  <phoneticPr fontId="33" type="noConversion"/>
  <printOptions horizontalCentered="1"/>
  <pageMargins left="0.39370078740157483" right="0.39370078740157483" top="1.2598425196850394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CE,Félkövér"&amp;12&amp;UTájékoztató kimutatások, mérlegek&amp;U
Bátaszék Város Önkormányzat
2018. ÉVI KÖLTSÉGVETÉSÉNEK ÖSSZEVONT MÉRLEGE&amp;R&amp;"Times New Roman CE,Félkövér dőlt"&amp;11 1. sz. tájékoztató a 3/2018. (II. 28.) önk-i rendelethez</oddHeader>
    <oddFooter>&amp;C&amp;P</oddFooter>
  </headerFooter>
  <rowBreaks count="1" manualBreakCount="1">
    <brk id="87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J21"/>
  <sheetViews>
    <sheetView tabSelected="1" zoomScaleNormal="100" workbookViewId="0">
      <selection activeCell="P16" sqref="P16"/>
    </sheetView>
  </sheetViews>
  <sheetFormatPr defaultRowHeight="12.75" x14ac:dyDescent="0.2"/>
  <cols>
    <col min="1" max="1" width="6.83203125" style="35" customWidth="1"/>
    <col min="2" max="2" width="49.6640625" style="34" customWidth="1"/>
    <col min="3" max="8" width="12.83203125" style="34" customWidth="1"/>
    <col min="9" max="9" width="14.33203125" style="34" customWidth="1"/>
    <col min="10" max="10" width="3.33203125" style="34" customWidth="1"/>
    <col min="11" max="16384" width="9.33203125" style="34"/>
  </cols>
  <sheetData>
    <row r="1" spans="1:10" ht="27.75" customHeight="1" x14ac:dyDescent="0.2">
      <c r="A1" s="883" t="s">
        <v>3</v>
      </c>
      <c r="B1" s="883"/>
      <c r="C1" s="883"/>
      <c r="D1" s="883"/>
      <c r="E1" s="883"/>
      <c r="F1" s="883"/>
      <c r="G1" s="883"/>
      <c r="H1" s="883"/>
      <c r="I1" s="883"/>
    </row>
    <row r="2" spans="1:10" ht="20.25" customHeight="1" thickBot="1" x14ac:dyDescent="0.3">
      <c r="I2" s="365" t="s">
        <v>839</v>
      </c>
    </row>
    <row r="3" spans="1:10" s="366" customFormat="1" ht="26.25" customHeight="1" x14ac:dyDescent="0.2">
      <c r="A3" s="927" t="s">
        <v>66</v>
      </c>
      <c r="B3" s="922" t="s">
        <v>82</v>
      </c>
      <c r="C3" s="927" t="s">
        <v>83</v>
      </c>
      <c r="D3" s="927" t="str">
        <f>+CONCATENATE(LEFT(ÖSSZEFÜGGÉSEK!A5,4)," előtti kifizetés")</f>
        <v>2018 előtti kifizetés</v>
      </c>
      <c r="E3" s="924" t="s">
        <v>65</v>
      </c>
      <c r="F3" s="925"/>
      <c r="G3" s="925"/>
      <c r="H3" s="926"/>
      <c r="I3" s="922" t="s">
        <v>50</v>
      </c>
    </row>
    <row r="4" spans="1:10" s="367" customFormat="1" ht="32.25" customHeight="1" thickBot="1" x14ac:dyDescent="0.25">
      <c r="A4" s="928"/>
      <c r="B4" s="923"/>
      <c r="C4" s="923"/>
      <c r="D4" s="928"/>
      <c r="E4" s="221" t="str">
        <f>+CONCATENATE(LEFT(ÖSSZEFÜGGÉSEK!A5,4),".")</f>
        <v>2018.</v>
      </c>
      <c r="F4" s="221" t="str">
        <f>+CONCATENATE(LEFT(ÖSSZEFÜGGÉSEK!A5,4)+1,".")</f>
        <v>2019.</v>
      </c>
      <c r="G4" s="221" t="str">
        <f>+CONCATENATE(LEFT(ÖSSZEFÜGGÉSEK!A5,4)+2,".")</f>
        <v>2020.</v>
      </c>
      <c r="H4" s="222" t="str">
        <f>+CONCATENATE(LEFT(ÖSSZEFÜGGÉSEK!A5,4)+2,".",CHAR(10)," után")</f>
        <v>2020.
 után</v>
      </c>
      <c r="I4" s="923"/>
    </row>
    <row r="5" spans="1:10" s="368" customFormat="1" ht="12.95" customHeight="1" thickBot="1" x14ac:dyDescent="0.25">
      <c r="A5" s="223" t="s">
        <v>468</v>
      </c>
      <c r="B5" s="224" t="s">
        <v>469</v>
      </c>
      <c r="C5" s="225" t="s">
        <v>470</v>
      </c>
      <c r="D5" s="224" t="s">
        <v>472</v>
      </c>
      <c r="E5" s="223" t="s">
        <v>471</v>
      </c>
      <c r="F5" s="225" t="s">
        <v>473</v>
      </c>
      <c r="G5" s="225" t="s">
        <v>474</v>
      </c>
      <c r="H5" s="226" t="s">
        <v>475</v>
      </c>
      <c r="I5" s="227" t="s">
        <v>476</v>
      </c>
    </row>
    <row r="6" spans="1:10" ht="24.75" customHeight="1" thickBot="1" x14ac:dyDescent="0.25">
      <c r="A6" s="228" t="s">
        <v>17</v>
      </c>
      <c r="B6" s="229" t="s">
        <v>4</v>
      </c>
      <c r="C6" s="508"/>
      <c r="D6" s="509">
        <f>+D7+D8</f>
        <v>0</v>
      </c>
      <c r="E6" s="510">
        <f>+E7+E8</f>
        <v>0</v>
      </c>
      <c r="F6" s="511">
        <f>+F7+F8</f>
        <v>0</v>
      </c>
      <c r="G6" s="511">
        <f>+G7+G8</f>
        <v>0</v>
      </c>
      <c r="H6" s="512">
        <f>+H7+H8</f>
        <v>0</v>
      </c>
      <c r="I6" s="509">
        <f t="shared" ref="I6:I20" si="0">SUM(D6:H6)</f>
        <v>0</v>
      </c>
    </row>
    <row r="7" spans="1:10" ht="20.100000000000001" customHeight="1" thickBot="1" x14ac:dyDescent="0.25">
      <c r="A7" s="228" t="s">
        <v>18</v>
      </c>
      <c r="B7" s="50" t="s">
        <v>67</v>
      </c>
      <c r="C7" s="513"/>
      <c r="D7" s="514"/>
      <c r="E7" s="515"/>
      <c r="F7" s="516"/>
      <c r="G7" s="516"/>
      <c r="H7" s="517"/>
      <c r="I7" s="518">
        <f t="shared" si="0"/>
        <v>0</v>
      </c>
      <c r="J7" s="919" t="s">
        <v>495</v>
      </c>
    </row>
    <row r="8" spans="1:10" ht="20.100000000000001" customHeight="1" thickBot="1" x14ac:dyDescent="0.25">
      <c r="A8" s="228" t="s">
        <v>19</v>
      </c>
      <c r="B8" s="50" t="s">
        <v>67</v>
      </c>
      <c r="C8" s="513"/>
      <c r="D8" s="514"/>
      <c r="E8" s="515"/>
      <c r="F8" s="516"/>
      <c r="G8" s="516"/>
      <c r="H8" s="517"/>
      <c r="I8" s="518">
        <f t="shared" si="0"/>
        <v>0</v>
      </c>
      <c r="J8" s="919"/>
    </row>
    <row r="9" spans="1:10" ht="26.1" customHeight="1" thickBot="1" x14ac:dyDescent="0.25">
      <c r="A9" s="228" t="s">
        <v>20</v>
      </c>
      <c r="B9" s="229" t="s">
        <v>5</v>
      </c>
      <c r="C9" s="508"/>
      <c r="D9" s="509">
        <f>+D10+D11</f>
        <v>0</v>
      </c>
      <c r="E9" s="510">
        <f>+E10+E11</f>
        <v>0</v>
      </c>
      <c r="F9" s="511">
        <f>+F10+F11</f>
        <v>0</v>
      </c>
      <c r="G9" s="511">
        <f>+G10+G11</f>
        <v>0</v>
      </c>
      <c r="H9" s="512">
        <f>+H10+H11</f>
        <v>0</v>
      </c>
      <c r="I9" s="509">
        <f t="shared" si="0"/>
        <v>0</v>
      </c>
      <c r="J9" s="919"/>
    </row>
    <row r="10" spans="1:10" ht="20.100000000000001" customHeight="1" thickBot="1" x14ac:dyDescent="0.25">
      <c r="A10" s="228" t="s">
        <v>21</v>
      </c>
      <c r="B10" s="50" t="s">
        <v>67</v>
      </c>
      <c r="C10" s="513"/>
      <c r="D10" s="514"/>
      <c r="E10" s="515"/>
      <c r="F10" s="516"/>
      <c r="G10" s="516"/>
      <c r="H10" s="517"/>
      <c r="I10" s="518">
        <f t="shared" si="0"/>
        <v>0</v>
      </c>
      <c r="J10" s="919"/>
    </row>
    <row r="11" spans="1:10" ht="20.100000000000001" customHeight="1" thickBot="1" x14ac:dyDescent="0.25">
      <c r="A11" s="228" t="s">
        <v>22</v>
      </c>
      <c r="B11" s="50" t="s">
        <v>67</v>
      </c>
      <c r="C11" s="513"/>
      <c r="D11" s="514"/>
      <c r="E11" s="515"/>
      <c r="F11" s="516"/>
      <c r="G11" s="516"/>
      <c r="H11" s="517"/>
      <c r="I11" s="518">
        <f t="shared" si="0"/>
        <v>0</v>
      </c>
      <c r="J11" s="919"/>
    </row>
    <row r="12" spans="1:10" ht="20.100000000000001" customHeight="1" thickBot="1" x14ac:dyDescent="0.25">
      <c r="A12" s="228" t="s">
        <v>23</v>
      </c>
      <c r="B12" s="229" t="s">
        <v>202</v>
      </c>
      <c r="C12" s="547"/>
      <c r="D12" s="548">
        <f>+D16</f>
        <v>0</v>
      </c>
      <c r="E12" s="549">
        <f>E13+E14+E15+E16</f>
        <v>185255</v>
      </c>
      <c r="F12" s="550">
        <f>F13+F14+F15+F16</f>
        <v>564467</v>
      </c>
      <c r="G12" s="550">
        <f>G13+G14+G15+G16</f>
        <v>61384</v>
      </c>
      <c r="H12" s="551">
        <f>+H16</f>
        <v>0</v>
      </c>
      <c r="I12" s="548">
        <f t="shared" si="0"/>
        <v>811106</v>
      </c>
      <c r="J12" s="919"/>
    </row>
    <row r="13" spans="1:10" ht="24.75" customHeight="1" thickBot="1" x14ac:dyDescent="0.25">
      <c r="A13" s="228" t="s">
        <v>24</v>
      </c>
      <c r="B13" s="505"/>
      <c r="C13" s="519"/>
      <c r="D13" s="520"/>
      <c r="E13" s="521"/>
      <c r="F13" s="522"/>
      <c r="G13" s="522"/>
      <c r="H13" s="523"/>
      <c r="I13" s="520"/>
      <c r="J13" s="919"/>
    </row>
    <row r="14" spans="1:10" ht="25.5" customHeight="1" thickBot="1" x14ac:dyDescent="0.25">
      <c r="A14" s="228" t="s">
        <v>25</v>
      </c>
      <c r="B14" s="506" t="s">
        <v>772</v>
      </c>
      <c r="C14" s="524" t="s">
        <v>750</v>
      </c>
      <c r="D14" s="518"/>
      <c r="E14" s="525">
        <v>167115</v>
      </c>
      <c r="F14" s="526">
        <v>380035</v>
      </c>
      <c r="G14" s="526"/>
      <c r="H14" s="527"/>
      <c r="I14" s="518">
        <f>SUM(E14:H14)</f>
        <v>547150</v>
      </c>
      <c r="J14" s="919"/>
    </row>
    <row r="15" spans="1:10" ht="24.75" customHeight="1" thickBot="1" x14ac:dyDescent="0.25">
      <c r="A15" s="228" t="s">
        <v>26</v>
      </c>
      <c r="B15" s="504" t="s">
        <v>771</v>
      </c>
      <c r="C15" s="528" t="s">
        <v>750</v>
      </c>
      <c r="D15" s="529"/>
      <c r="E15" s="530">
        <v>18140</v>
      </c>
      <c r="F15" s="531">
        <v>184432</v>
      </c>
      <c r="G15" s="531">
        <v>61384</v>
      </c>
      <c r="H15" s="532"/>
      <c r="I15" s="529">
        <f>SUM(E15:H15)</f>
        <v>263956</v>
      </c>
      <c r="J15" s="919"/>
    </row>
    <row r="16" spans="1:10" ht="15.75" thickBot="1" x14ac:dyDescent="0.25">
      <c r="A16" s="228" t="s">
        <v>27</v>
      </c>
      <c r="B16" s="507"/>
      <c r="C16" s="513"/>
      <c r="D16" s="514"/>
      <c r="E16" s="515"/>
      <c r="F16" s="516"/>
      <c r="G16" s="516"/>
      <c r="H16" s="517"/>
      <c r="I16" s="518">
        <f t="shared" si="0"/>
        <v>0</v>
      </c>
      <c r="J16" s="919"/>
    </row>
    <row r="17" spans="1:10" ht="20.100000000000001" customHeight="1" thickBot="1" x14ac:dyDescent="0.25">
      <c r="A17" s="228" t="s">
        <v>28</v>
      </c>
      <c r="B17" s="229" t="s">
        <v>203</v>
      </c>
      <c r="C17" s="508"/>
      <c r="D17" s="509">
        <f>+D18</f>
        <v>0</v>
      </c>
      <c r="E17" s="510">
        <f>+E18</f>
        <v>0</v>
      </c>
      <c r="F17" s="511">
        <f>+F18</f>
        <v>0</v>
      </c>
      <c r="G17" s="511">
        <f>+G18</f>
        <v>0</v>
      </c>
      <c r="H17" s="512">
        <f>+H18</f>
        <v>0</v>
      </c>
      <c r="I17" s="509">
        <f t="shared" si="0"/>
        <v>0</v>
      </c>
      <c r="J17" s="919"/>
    </row>
    <row r="18" spans="1:10" ht="20.100000000000001" customHeight="1" thickBot="1" x14ac:dyDescent="0.25">
      <c r="A18" s="228" t="s">
        <v>29</v>
      </c>
      <c r="B18" s="51" t="s">
        <v>67</v>
      </c>
      <c r="C18" s="533"/>
      <c r="D18" s="534"/>
      <c r="E18" s="535"/>
      <c r="F18" s="536"/>
      <c r="G18" s="536"/>
      <c r="H18" s="537"/>
      <c r="I18" s="538">
        <f t="shared" si="0"/>
        <v>0</v>
      </c>
      <c r="J18" s="919"/>
    </row>
    <row r="19" spans="1:10" ht="20.100000000000001" customHeight="1" thickBot="1" x14ac:dyDescent="0.25">
      <c r="A19" s="228" t="s">
        <v>30</v>
      </c>
      <c r="B19" s="230" t="s">
        <v>204</v>
      </c>
      <c r="C19" s="508"/>
      <c r="D19" s="509">
        <f>+D20</f>
        <v>0</v>
      </c>
      <c r="E19" s="510">
        <f>+E20</f>
        <v>0</v>
      </c>
      <c r="F19" s="511">
        <f>+F20</f>
        <v>0</v>
      </c>
      <c r="G19" s="511">
        <f>+G20</f>
        <v>0</v>
      </c>
      <c r="H19" s="512">
        <f>+H20</f>
        <v>0</v>
      </c>
      <c r="I19" s="509">
        <f t="shared" si="0"/>
        <v>0</v>
      </c>
      <c r="J19" s="919"/>
    </row>
    <row r="20" spans="1:10" ht="20.100000000000001" customHeight="1" thickBot="1" x14ac:dyDescent="0.25">
      <c r="A20" s="228" t="s">
        <v>31</v>
      </c>
      <c r="B20" s="52" t="s">
        <v>67</v>
      </c>
      <c r="C20" s="539"/>
      <c r="D20" s="540"/>
      <c r="E20" s="541"/>
      <c r="F20" s="542"/>
      <c r="G20" s="542"/>
      <c r="H20" s="543"/>
      <c r="I20" s="529">
        <f t="shared" si="0"/>
        <v>0</v>
      </c>
      <c r="J20" s="919"/>
    </row>
    <row r="21" spans="1:10" ht="20.100000000000001" customHeight="1" thickBot="1" x14ac:dyDescent="0.25">
      <c r="A21" s="920" t="s">
        <v>143</v>
      </c>
      <c r="B21" s="921"/>
      <c r="C21" s="544"/>
      <c r="D21" s="545">
        <f t="shared" ref="D21:I21" si="1">+D6+D9+D12+D17+D19</f>
        <v>0</v>
      </c>
      <c r="E21" s="546">
        <f>E6+E9+E12+E17+E19</f>
        <v>185255</v>
      </c>
      <c r="F21" s="546">
        <f t="shared" ref="F21:H21" si="2">F6+F9+F12+F17+F19</f>
        <v>564467</v>
      </c>
      <c r="G21" s="546">
        <f t="shared" si="2"/>
        <v>61384</v>
      </c>
      <c r="H21" s="546">
        <f t="shared" si="2"/>
        <v>0</v>
      </c>
      <c r="I21" s="545">
        <f t="shared" si="1"/>
        <v>811106</v>
      </c>
      <c r="J21" s="919"/>
    </row>
  </sheetData>
  <mergeCells count="9">
    <mergeCell ref="J7:J21"/>
    <mergeCell ref="A1:I1"/>
    <mergeCell ref="A21:B21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31"/>
  <sheetViews>
    <sheetView zoomScaleNormal="100" workbookViewId="0">
      <selection activeCell="O48" sqref="O48"/>
    </sheetView>
  </sheetViews>
  <sheetFormatPr defaultRowHeight="12.75" x14ac:dyDescent="0.2"/>
  <cols>
    <col min="1" max="1" width="5.83203125" style="6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930" t="s">
        <v>6</v>
      </c>
      <c r="C1" s="930"/>
      <c r="D1" s="930"/>
    </row>
    <row r="2" spans="1:4" s="54" customFormat="1" ht="16.5" thickBot="1" x14ac:dyDescent="0.3">
      <c r="A2" s="53"/>
      <c r="B2" s="298"/>
      <c r="D2" s="36" t="s">
        <v>840</v>
      </c>
    </row>
    <row r="3" spans="1:4" s="56" customFormat="1" ht="48" customHeight="1" thickBot="1" x14ac:dyDescent="0.25">
      <c r="A3" s="55" t="s">
        <v>15</v>
      </c>
      <c r="B3" s="167" t="s">
        <v>16</v>
      </c>
      <c r="C3" s="167" t="s">
        <v>68</v>
      </c>
      <c r="D3" s="168" t="s">
        <v>69</v>
      </c>
    </row>
    <row r="4" spans="1:4" s="56" customFormat="1" ht="14.1" customHeight="1" thickBot="1" x14ac:dyDescent="0.25">
      <c r="A4" s="29" t="s">
        <v>468</v>
      </c>
      <c r="B4" s="169" t="s">
        <v>469</v>
      </c>
      <c r="C4" s="169" t="s">
        <v>470</v>
      </c>
      <c r="D4" s="170" t="s">
        <v>472</v>
      </c>
    </row>
    <row r="5" spans="1:4" ht="18" customHeight="1" x14ac:dyDescent="0.2">
      <c r="A5" s="111" t="s">
        <v>17</v>
      </c>
      <c r="B5" s="171" t="s">
        <v>164</v>
      </c>
      <c r="C5" s="109"/>
      <c r="D5" s="57"/>
    </row>
    <row r="6" spans="1:4" ht="18" customHeight="1" x14ac:dyDescent="0.2">
      <c r="A6" s="58" t="s">
        <v>18</v>
      </c>
      <c r="B6" s="172" t="s">
        <v>165</v>
      </c>
      <c r="C6" s="110"/>
      <c r="D6" s="60"/>
    </row>
    <row r="7" spans="1:4" ht="18" customHeight="1" x14ac:dyDescent="0.2">
      <c r="A7" s="58" t="s">
        <v>19</v>
      </c>
      <c r="B7" s="172" t="s">
        <v>117</v>
      </c>
      <c r="C7" s="110"/>
      <c r="D7" s="60"/>
    </row>
    <row r="8" spans="1:4" ht="18" customHeight="1" x14ac:dyDescent="0.2">
      <c r="A8" s="58" t="s">
        <v>20</v>
      </c>
      <c r="B8" s="172" t="s">
        <v>118</v>
      </c>
      <c r="C8" s="110"/>
      <c r="D8" s="60"/>
    </row>
    <row r="9" spans="1:4" ht="18" customHeight="1" x14ac:dyDescent="0.2">
      <c r="A9" s="58" t="s">
        <v>21</v>
      </c>
      <c r="B9" s="172" t="s">
        <v>157</v>
      </c>
      <c r="C9" s="110">
        <f>C10+C11+C12+C13+C14+C15</f>
        <v>5630</v>
      </c>
      <c r="D9" s="110">
        <f>D10+D11+D12+D13+D14+D15</f>
        <v>4010</v>
      </c>
    </row>
    <row r="10" spans="1:4" ht="18" customHeight="1" x14ac:dyDescent="0.2">
      <c r="A10" s="58" t="s">
        <v>22</v>
      </c>
      <c r="B10" s="172" t="s">
        <v>158</v>
      </c>
      <c r="C10" s="110"/>
      <c r="D10" s="60"/>
    </row>
    <row r="11" spans="1:4" ht="18" customHeight="1" x14ac:dyDescent="0.2">
      <c r="A11" s="58" t="s">
        <v>23</v>
      </c>
      <c r="B11" s="173" t="s">
        <v>159</v>
      </c>
      <c r="C11" s="110"/>
      <c r="D11" s="60"/>
    </row>
    <row r="12" spans="1:4" ht="18" customHeight="1" x14ac:dyDescent="0.2">
      <c r="A12" s="58" t="s">
        <v>25</v>
      </c>
      <c r="B12" s="173" t="s">
        <v>160</v>
      </c>
      <c r="C12" s="110">
        <v>930</v>
      </c>
      <c r="D12" s="60">
        <v>810</v>
      </c>
    </row>
    <row r="13" spans="1:4" ht="18" customHeight="1" x14ac:dyDescent="0.2">
      <c r="A13" s="58" t="s">
        <v>26</v>
      </c>
      <c r="B13" s="173" t="s">
        <v>161</v>
      </c>
      <c r="C13" s="110"/>
      <c r="D13" s="60"/>
    </row>
    <row r="14" spans="1:4" ht="18" customHeight="1" x14ac:dyDescent="0.2">
      <c r="A14" s="58" t="s">
        <v>27</v>
      </c>
      <c r="B14" s="173" t="s">
        <v>162</v>
      </c>
      <c r="C14" s="110"/>
      <c r="D14" s="60"/>
    </row>
    <row r="15" spans="1:4" ht="22.5" customHeight="1" x14ac:dyDescent="0.2">
      <c r="A15" s="58" t="s">
        <v>28</v>
      </c>
      <c r="B15" s="173" t="s">
        <v>163</v>
      </c>
      <c r="C15" s="110">
        <v>4700</v>
      </c>
      <c r="D15" s="60">
        <v>3200</v>
      </c>
    </row>
    <row r="16" spans="1:4" ht="18" customHeight="1" x14ac:dyDescent="0.2">
      <c r="A16" s="58" t="s">
        <v>29</v>
      </c>
      <c r="B16" s="172" t="s">
        <v>119</v>
      </c>
      <c r="C16" s="110">
        <v>1210</v>
      </c>
      <c r="D16" s="60">
        <v>990</v>
      </c>
    </row>
    <row r="17" spans="1:4" ht="18" customHeight="1" x14ac:dyDescent="0.2">
      <c r="A17" s="58" t="s">
        <v>30</v>
      </c>
      <c r="B17" s="172" t="s">
        <v>8</v>
      </c>
      <c r="C17" s="110">
        <v>1100</v>
      </c>
      <c r="D17" s="60">
        <v>800</v>
      </c>
    </row>
    <row r="18" spans="1:4" ht="18" customHeight="1" x14ac:dyDescent="0.2">
      <c r="A18" s="58" t="s">
        <v>31</v>
      </c>
      <c r="B18" s="172" t="s">
        <v>7</v>
      </c>
      <c r="C18" s="110">
        <v>900</v>
      </c>
      <c r="D18" s="60">
        <v>600</v>
      </c>
    </row>
    <row r="19" spans="1:4" ht="18" customHeight="1" x14ac:dyDescent="0.2">
      <c r="A19" s="58" t="s">
        <v>32</v>
      </c>
      <c r="B19" s="172" t="s">
        <v>120</v>
      </c>
      <c r="C19" s="110"/>
      <c r="D19" s="60"/>
    </row>
    <row r="20" spans="1:4" ht="18" customHeight="1" x14ac:dyDescent="0.2">
      <c r="A20" s="58" t="s">
        <v>33</v>
      </c>
      <c r="B20" s="172" t="s">
        <v>121</v>
      </c>
      <c r="C20" s="110"/>
      <c r="D20" s="60"/>
    </row>
    <row r="21" spans="1:4" ht="18" customHeight="1" x14ac:dyDescent="0.2">
      <c r="A21" s="58" t="s">
        <v>34</v>
      </c>
      <c r="B21" s="101"/>
      <c r="C21" s="59"/>
      <c r="D21" s="60"/>
    </row>
    <row r="22" spans="1:4" ht="18" customHeight="1" x14ac:dyDescent="0.2">
      <c r="A22" s="58" t="s">
        <v>35</v>
      </c>
      <c r="B22" s="61"/>
      <c r="C22" s="59"/>
      <c r="D22" s="60"/>
    </row>
    <row r="23" spans="1:4" ht="18" customHeight="1" x14ac:dyDescent="0.2">
      <c r="A23" s="58" t="s">
        <v>36</v>
      </c>
      <c r="B23" s="61"/>
      <c r="C23" s="59"/>
      <c r="D23" s="60"/>
    </row>
    <row r="24" spans="1:4" ht="18" customHeight="1" x14ac:dyDescent="0.2">
      <c r="A24" s="58" t="s">
        <v>37</v>
      </c>
      <c r="B24" s="61"/>
      <c r="C24" s="59"/>
      <c r="D24" s="60"/>
    </row>
    <row r="25" spans="1:4" ht="18" customHeight="1" x14ac:dyDescent="0.2">
      <c r="A25" s="58" t="s">
        <v>38</v>
      </c>
      <c r="B25" s="61"/>
      <c r="C25" s="59"/>
      <c r="D25" s="60"/>
    </row>
    <row r="26" spans="1:4" ht="18" customHeight="1" x14ac:dyDescent="0.2">
      <c r="A26" s="58" t="s">
        <v>39</v>
      </c>
      <c r="B26" s="61"/>
      <c r="C26" s="59"/>
      <c r="D26" s="60"/>
    </row>
    <row r="27" spans="1:4" ht="18" customHeight="1" x14ac:dyDescent="0.2">
      <c r="A27" s="58" t="s">
        <v>40</v>
      </c>
      <c r="B27" s="61"/>
      <c r="C27" s="59"/>
      <c r="D27" s="60"/>
    </row>
    <row r="28" spans="1:4" ht="18" customHeight="1" x14ac:dyDescent="0.2">
      <c r="A28" s="58" t="s">
        <v>41</v>
      </c>
      <c r="B28" s="61"/>
      <c r="C28" s="59"/>
      <c r="D28" s="60"/>
    </row>
    <row r="29" spans="1:4" ht="18" customHeight="1" thickBot="1" x14ac:dyDescent="0.25">
      <c r="A29" s="112" t="s">
        <v>42</v>
      </c>
      <c r="B29" s="62"/>
      <c r="C29" s="63"/>
      <c r="D29" s="64"/>
    </row>
    <row r="30" spans="1:4" ht="18" customHeight="1" thickBot="1" x14ac:dyDescent="0.25">
      <c r="A30" s="30" t="s">
        <v>43</v>
      </c>
      <c r="B30" s="176" t="s">
        <v>52</v>
      </c>
      <c r="C30" s="177">
        <f>+C5+C6+C7+C8+C9+C16+C17+C18+C19+C20+C21+C22+C23+C24+C25+C26+C27+C28+C29</f>
        <v>8840</v>
      </c>
      <c r="D30" s="178">
        <f>+D5+D6+D7+D8+D9+D16+D17+D18+D19+D20+D21+D22+D23+D24+D25+D26+D27+D28+D29</f>
        <v>6400</v>
      </c>
    </row>
    <row r="31" spans="1:4" ht="8.25" customHeight="1" x14ac:dyDescent="0.2">
      <c r="A31" s="65"/>
      <c r="B31" s="929"/>
      <c r="C31" s="929"/>
      <c r="D31" s="929"/>
    </row>
  </sheetData>
  <mergeCells count="2">
    <mergeCell ref="B31:D31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a 3/2018. (II. 28.) önk-i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5">
    <tabColor rgb="FF92D050"/>
  </sheetPr>
  <dimension ref="A1:R81"/>
  <sheetViews>
    <sheetView zoomScale="110" zoomScaleNormal="110" workbookViewId="0">
      <selection activeCell="V23" sqref="V23"/>
    </sheetView>
  </sheetViews>
  <sheetFormatPr defaultRowHeight="15.75" x14ac:dyDescent="0.25"/>
  <cols>
    <col min="1" max="1" width="5.83203125" style="82" customWidth="1"/>
    <col min="2" max="2" width="31.1640625" style="95" customWidth="1"/>
    <col min="3" max="4" width="9" style="95" customWidth="1"/>
    <col min="5" max="5" width="9.5" style="95" customWidth="1"/>
    <col min="6" max="6" width="8.83203125" style="95" customWidth="1"/>
    <col min="7" max="7" width="8.6640625" style="95" customWidth="1"/>
    <col min="8" max="8" width="8.83203125" style="95" customWidth="1"/>
    <col min="9" max="9" width="8.1640625" style="95" customWidth="1"/>
    <col min="10" max="14" width="9.5" style="95" customWidth="1"/>
    <col min="15" max="15" width="12.6640625" style="82" customWidth="1"/>
    <col min="16" max="16" width="3.33203125" style="95" customWidth="1"/>
    <col min="17" max="17" width="9.33203125" style="695"/>
    <col min="18" max="18" width="11.83203125" style="95" customWidth="1"/>
    <col min="19" max="16384" width="9.33203125" style="95"/>
  </cols>
  <sheetData>
    <row r="1" spans="1:18" ht="31.5" customHeight="1" x14ac:dyDescent="0.25">
      <c r="A1" s="934" t="str">
        <f>+CONCATENATE("Előirányzat-felhasználási terv",CHAR(10),LEFT(ÖSSZEFÜGGÉSEK!A5,4),". évre")</f>
        <v>Előirányzat-felhasználási terv
2018. évre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</row>
    <row r="2" spans="1:18" ht="16.5" thickBot="1" x14ac:dyDescent="0.3">
      <c r="O2" s="4" t="s">
        <v>841</v>
      </c>
    </row>
    <row r="3" spans="1:18" s="82" customFormat="1" ht="26.1" customHeight="1" thickBot="1" x14ac:dyDescent="0.3">
      <c r="A3" s="79" t="s">
        <v>15</v>
      </c>
      <c r="B3" s="80" t="s">
        <v>58</v>
      </c>
      <c r="C3" s="80" t="s">
        <v>70</v>
      </c>
      <c r="D3" s="80" t="s">
        <v>71</v>
      </c>
      <c r="E3" s="80" t="s">
        <v>72</v>
      </c>
      <c r="F3" s="80" t="s">
        <v>73</v>
      </c>
      <c r="G3" s="80" t="s">
        <v>74</v>
      </c>
      <c r="H3" s="80" t="s">
        <v>75</v>
      </c>
      <c r="I3" s="80" t="s">
        <v>76</v>
      </c>
      <c r="J3" s="80" t="s">
        <v>77</v>
      </c>
      <c r="K3" s="80" t="s">
        <v>78</v>
      </c>
      <c r="L3" s="80" t="s">
        <v>79</v>
      </c>
      <c r="M3" s="80" t="s">
        <v>80</v>
      </c>
      <c r="N3" s="80" t="s">
        <v>81</v>
      </c>
      <c r="O3" s="81" t="s">
        <v>52</v>
      </c>
      <c r="Q3" s="696"/>
    </row>
    <row r="4" spans="1:18" s="84" customFormat="1" ht="15" customHeight="1" thickBot="1" x14ac:dyDescent="0.25">
      <c r="A4" s="83" t="s">
        <v>17</v>
      </c>
      <c r="B4" s="931" t="s">
        <v>54</v>
      </c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  <c r="O4" s="933"/>
      <c r="Q4" s="697"/>
    </row>
    <row r="5" spans="1:18" s="84" customFormat="1" ht="22.5" x14ac:dyDescent="0.2">
      <c r="A5" s="85" t="s">
        <v>18</v>
      </c>
      <c r="B5" s="369" t="s">
        <v>369</v>
      </c>
      <c r="C5" s="411">
        <v>37366</v>
      </c>
      <c r="D5" s="411">
        <v>37325</v>
      </c>
      <c r="E5" s="411">
        <v>37325</v>
      </c>
      <c r="F5" s="411">
        <v>37567</v>
      </c>
      <c r="G5" s="411">
        <v>40325</v>
      </c>
      <c r="H5" s="411">
        <v>36325</v>
      </c>
      <c r="I5" s="411">
        <v>42260</v>
      </c>
      <c r="J5" s="411">
        <v>46325</v>
      </c>
      <c r="K5" s="411">
        <v>46775</v>
      </c>
      <c r="L5" s="411">
        <v>36323</v>
      </c>
      <c r="M5" s="411">
        <v>39320</v>
      </c>
      <c r="N5" s="411">
        <v>39195</v>
      </c>
      <c r="O5" s="86">
        <f t="shared" ref="O5:O25" si="0">SUM(C5:N5)</f>
        <v>476431</v>
      </c>
      <c r="Q5" s="697"/>
      <c r="R5" s="993"/>
    </row>
    <row r="6" spans="1:18" s="89" customFormat="1" ht="22.5" x14ac:dyDescent="0.2">
      <c r="A6" s="87" t="s">
        <v>19</v>
      </c>
      <c r="B6" s="233" t="s">
        <v>397</v>
      </c>
      <c r="C6" s="412">
        <v>11000</v>
      </c>
      <c r="D6" s="412">
        <v>8200</v>
      </c>
      <c r="E6" s="412">
        <v>6409</v>
      </c>
      <c r="F6" s="412">
        <v>8380</v>
      </c>
      <c r="G6" s="412">
        <v>8500</v>
      </c>
      <c r="H6" s="412">
        <v>9380</v>
      </c>
      <c r="I6" s="412">
        <v>15730</v>
      </c>
      <c r="J6" s="412">
        <v>15595</v>
      </c>
      <c r="K6" s="412">
        <v>9380</v>
      </c>
      <c r="L6" s="412">
        <v>10950</v>
      </c>
      <c r="M6" s="412">
        <v>8635</v>
      </c>
      <c r="N6" s="412">
        <v>4946</v>
      </c>
      <c r="O6" s="88">
        <f t="shared" si="0"/>
        <v>117105</v>
      </c>
      <c r="Q6" s="698"/>
      <c r="R6" s="993"/>
    </row>
    <row r="7" spans="1:18" s="89" customFormat="1" ht="22.5" x14ac:dyDescent="0.2">
      <c r="A7" s="87" t="s">
        <v>20</v>
      </c>
      <c r="B7" s="232" t="s">
        <v>398</v>
      </c>
      <c r="C7" s="413"/>
      <c r="D7" s="413"/>
      <c r="E7" s="413"/>
      <c r="F7" s="413"/>
      <c r="G7" s="413"/>
      <c r="H7" s="413"/>
      <c r="I7" s="413">
        <v>30000</v>
      </c>
      <c r="J7" s="413">
        <v>30000</v>
      </c>
      <c r="K7" s="413">
        <v>37495</v>
      </c>
      <c r="L7" s="413">
        <v>13000</v>
      </c>
      <c r="M7" s="413">
        <v>36762</v>
      </c>
      <c r="N7" s="413">
        <v>9386</v>
      </c>
      <c r="O7" s="90">
        <f t="shared" si="0"/>
        <v>156643</v>
      </c>
      <c r="Q7" s="698"/>
      <c r="R7" s="993"/>
    </row>
    <row r="8" spans="1:18" s="89" customFormat="1" ht="14.1" customHeight="1" x14ac:dyDescent="0.2">
      <c r="A8" s="87" t="s">
        <v>21</v>
      </c>
      <c r="B8" s="231" t="s">
        <v>171</v>
      </c>
      <c r="C8" s="412"/>
      <c r="D8" s="412"/>
      <c r="E8" s="412">
        <v>112000</v>
      </c>
      <c r="F8" s="412"/>
      <c r="G8" s="412">
        <v>22000</v>
      </c>
      <c r="H8" s="412">
        <v>1500</v>
      </c>
      <c r="I8" s="412">
        <v>1800</v>
      </c>
      <c r="J8" s="412">
        <v>505</v>
      </c>
      <c r="K8" s="412">
        <v>125000</v>
      </c>
      <c r="L8" s="412">
        <v>11600</v>
      </c>
      <c r="M8" s="412"/>
      <c r="N8" s="412">
        <v>30000</v>
      </c>
      <c r="O8" s="88">
        <f t="shared" si="0"/>
        <v>304405</v>
      </c>
      <c r="Q8" s="698"/>
      <c r="R8" s="993"/>
    </row>
    <row r="9" spans="1:18" s="89" customFormat="1" ht="14.1" customHeight="1" x14ac:dyDescent="0.2">
      <c r="A9" s="87" t="s">
        <v>22</v>
      </c>
      <c r="B9" s="231" t="s">
        <v>399</v>
      </c>
      <c r="C9" s="412">
        <v>2650</v>
      </c>
      <c r="D9" s="412">
        <v>2650</v>
      </c>
      <c r="E9" s="412">
        <v>2650</v>
      </c>
      <c r="F9" s="412">
        <v>2650</v>
      </c>
      <c r="G9" s="412">
        <v>2650</v>
      </c>
      <c r="H9" s="412">
        <v>2688</v>
      </c>
      <c r="I9" s="412">
        <v>12000</v>
      </c>
      <c r="J9" s="412">
        <v>19219</v>
      </c>
      <c r="K9" s="412">
        <v>2000</v>
      </c>
      <c r="L9" s="412">
        <v>30412</v>
      </c>
      <c r="M9" s="412">
        <v>10889</v>
      </c>
      <c r="N9" s="412">
        <v>2650</v>
      </c>
      <c r="O9" s="88">
        <f t="shared" si="0"/>
        <v>93108</v>
      </c>
      <c r="Q9" s="698"/>
      <c r="R9" s="993"/>
    </row>
    <row r="10" spans="1:18" s="89" customFormat="1" ht="14.1" customHeight="1" x14ac:dyDescent="0.2">
      <c r="A10" s="87" t="s">
        <v>23</v>
      </c>
      <c r="B10" s="231" t="s">
        <v>9</v>
      </c>
      <c r="C10" s="412"/>
      <c r="D10" s="412">
        <v>1254</v>
      </c>
      <c r="E10" s="412"/>
      <c r="F10" s="412"/>
      <c r="G10" s="412"/>
      <c r="H10" s="412"/>
      <c r="I10" s="412"/>
      <c r="J10" s="412"/>
      <c r="K10" s="412">
        <v>400</v>
      </c>
      <c r="L10" s="412"/>
      <c r="M10" s="412">
        <v>5000</v>
      </c>
      <c r="N10" s="412">
        <v>0</v>
      </c>
      <c r="O10" s="88">
        <f t="shared" si="0"/>
        <v>6654</v>
      </c>
      <c r="Q10" s="698"/>
      <c r="R10" s="993"/>
    </row>
    <row r="11" spans="1:18" s="89" customFormat="1" ht="14.1" customHeight="1" x14ac:dyDescent="0.2">
      <c r="A11" s="87" t="s">
        <v>24</v>
      </c>
      <c r="B11" s="231" t="s">
        <v>371</v>
      </c>
      <c r="C11" s="412"/>
      <c r="D11" s="412"/>
      <c r="E11" s="412">
        <v>100</v>
      </c>
      <c r="F11" s="412"/>
      <c r="G11" s="412"/>
      <c r="H11" s="412">
        <v>100</v>
      </c>
      <c r="I11" s="412"/>
      <c r="J11" s="412">
        <v>100</v>
      </c>
      <c r="K11" s="412"/>
      <c r="L11" s="412"/>
      <c r="M11" s="412"/>
      <c r="N11" s="412">
        <v>200</v>
      </c>
      <c r="O11" s="88">
        <f t="shared" si="0"/>
        <v>500</v>
      </c>
      <c r="Q11" s="698"/>
      <c r="R11" s="993"/>
    </row>
    <row r="12" spans="1:18" s="89" customFormat="1" ht="22.5" x14ac:dyDescent="0.2">
      <c r="A12" s="87" t="s">
        <v>25</v>
      </c>
      <c r="B12" s="233" t="s">
        <v>395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2">
        <v>7000</v>
      </c>
      <c r="M12" s="412">
        <v>9625</v>
      </c>
      <c r="N12" s="412">
        <v>8182</v>
      </c>
      <c r="O12" s="88">
        <f t="shared" si="0"/>
        <v>24807</v>
      </c>
      <c r="Q12" s="698"/>
      <c r="R12" s="993"/>
    </row>
    <row r="13" spans="1:18" s="89" customFormat="1" ht="14.1" customHeight="1" thickBot="1" x14ac:dyDescent="0.25">
      <c r="A13" s="87" t="s">
        <v>26</v>
      </c>
      <c r="B13" s="231" t="s">
        <v>10</v>
      </c>
      <c r="C13" s="412">
        <v>38000</v>
      </c>
      <c r="D13" s="412">
        <v>21000</v>
      </c>
      <c r="E13" s="412"/>
      <c r="F13" s="412">
        <v>26000</v>
      </c>
      <c r="G13" s="412">
        <v>10000</v>
      </c>
      <c r="H13" s="412">
        <v>70000</v>
      </c>
      <c r="I13" s="412">
        <v>36000</v>
      </c>
      <c r="J13" s="412">
        <v>205000</v>
      </c>
      <c r="K13" s="412">
        <v>302000</v>
      </c>
      <c r="L13" s="412">
        <v>433085</v>
      </c>
      <c r="M13" s="412"/>
      <c r="N13" s="412"/>
      <c r="O13" s="88">
        <f t="shared" si="0"/>
        <v>1141085</v>
      </c>
      <c r="Q13" s="698"/>
      <c r="R13" s="993"/>
    </row>
    <row r="14" spans="1:18" s="84" customFormat="1" ht="15.95" customHeight="1" thickBot="1" x14ac:dyDescent="0.25">
      <c r="A14" s="83" t="s">
        <v>27</v>
      </c>
      <c r="B14" s="31" t="s">
        <v>106</v>
      </c>
      <c r="C14" s="414">
        <f t="shared" ref="C14:N14" si="1">SUM(C5:C13)</f>
        <v>89016</v>
      </c>
      <c r="D14" s="414">
        <f t="shared" si="1"/>
        <v>70429</v>
      </c>
      <c r="E14" s="414">
        <f t="shared" si="1"/>
        <v>158484</v>
      </c>
      <c r="F14" s="414">
        <f t="shared" si="1"/>
        <v>74597</v>
      </c>
      <c r="G14" s="414">
        <f t="shared" si="1"/>
        <v>83475</v>
      </c>
      <c r="H14" s="414">
        <f t="shared" si="1"/>
        <v>119993</v>
      </c>
      <c r="I14" s="414">
        <f t="shared" si="1"/>
        <v>137790</v>
      </c>
      <c r="J14" s="414">
        <f t="shared" si="1"/>
        <v>316744</v>
      </c>
      <c r="K14" s="414">
        <f t="shared" si="1"/>
        <v>523050</v>
      </c>
      <c r="L14" s="414">
        <f t="shared" si="1"/>
        <v>542370</v>
      </c>
      <c r="M14" s="414">
        <f t="shared" si="1"/>
        <v>110231</v>
      </c>
      <c r="N14" s="414">
        <f t="shared" si="1"/>
        <v>94559</v>
      </c>
      <c r="O14" s="91">
        <f>SUM(C14:N14)</f>
        <v>2320738</v>
      </c>
      <c r="Q14" s="697"/>
      <c r="R14" s="993"/>
    </row>
    <row r="15" spans="1:18" s="84" customFormat="1" ht="15" customHeight="1" thickBot="1" x14ac:dyDescent="0.25">
      <c r="A15" s="83" t="s">
        <v>28</v>
      </c>
      <c r="B15" s="931" t="s">
        <v>55</v>
      </c>
      <c r="C15" s="932"/>
      <c r="D15" s="932"/>
      <c r="E15" s="932"/>
      <c r="F15" s="932"/>
      <c r="G15" s="932"/>
      <c r="H15" s="932"/>
      <c r="I15" s="932"/>
      <c r="J15" s="932"/>
      <c r="K15" s="932"/>
      <c r="L15" s="932"/>
      <c r="M15" s="932"/>
      <c r="N15" s="932"/>
      <c r="O15" s="933"/>
      <c r="Q15" s="697"/>
      <c r="R15" s="993"/>
    </row>
    <row r="16" spans="1:18" s="89" customFormat="1" ht="14.1" customHeight="1" x14ac:dyDescent="0.2">
      <c r="A16" s="92" t="s">
        <v>29</v>
      </c>
      <c r="B16" s="234" t="s">
        <v>59</v>
      </c>
      <c r="C16" s="413">
        <v>12375</v>
      </c>
      <c r="D16" s="413">
        <v>12375</v>
      </c>
      <c r="E16" s="413">
        <v>12475</v>
      </c>
      <c r="F16" s="413">
        <v>12475</v>
      </c>
      <c r="G16" s="413">
        <v>12475</v>
      </c>
      <c r="H16" s="413">
        <v>13375</v>
      </c>
      <c r="I16" s="413">
        <v>14281</v>
      </c>
      <c r="J16" s="413">
        <v>14500</v>
      </c>
      <c r="K16" s="413">
        <v>14475</v>
      </c>
      <c r="L16" s="413">
        <v>14375</v>
      </c>
      <c r="M16" s="413">
        <v>15468</v>
      </c>
      <c r="N16" s="413">
        <v>13360</v>
      </c>
      <c r="O16" s="90">
        <f t="shared" si="0"/>
        <v>162009</v>
      </c>
      <c r="Q16" s="698"/>
      <c r="R16" s="993"/>
    </row>
    <row r="17" spans="1:18" s="89" customFormat="1" ht="27" customHeight="1" x14ac:dyDescent="0.2">
      <c r="A17" s="87" t="s">
        <v>30</v>
      </c>
      <c r="B17" s="233" t="s">
        <v>180</v>
      </c>
      <c r="C17" s="412">
        <v>2280</v>
      </c>
      <c r="D17" s="412">
        <v>2280</v>
      </c>
      <c r="E17" s="412">
        <v>2280</v>
      </c>
      <c r="F17" s="412">
        <v>2280</v>
      </c>
      <c r="G17" s="412">
        <v>2280</v>
      </c>
      <c r="H17" s="412">
        <v>2580</v>
      </c>
      <c r="I17" s="412">
        <v>2580</v>
      </c>
      <c r="J17" s="412">
        <v>2580</v>
      </c>
      <c r="K17" s="412">
        <v>3200</v>
      </c>
      <c r="L17" s="412">
        <v>2812</v>
      </c>
      <c r="M17" s="412">
        <v>2850</v>
      </c>
      <c r="N17" s="412">
        <v>3327</v>
      </c>
      <c r="O17" s="88">
        <f t="shared" si="0"/>
        <v>31329</v>
      </c>
      <c r="Q17" s="698"/>
      <c r="R17" s="993"/>
    </row>
    <row r="18" spans="1:18" s="89" customFormat="1" ht="14.1" customHeight="1" x14ac:dyDescent="0.2">
      <c r="A18" s="87" t="s">
        <v>31</v>
      </c>
      <c r="B18" s="231" t="s">
        <v>137</v>
      </c>
      <c r="C18" s="412">
        <v>13080</v>
      </c>
      <c r="D18" s="412">
        <v>13080</v>
      </c>
      <c r="E18" s="412">
        <v>13080</v>
      </c>
      <c r="F18" s="412">
        <v>13080</v>
      </c>
      <c r="G18" s="412">
        <v>13080</v>
      </c>
      <c r="H18" s="412">
        <v>13080</v>
      </c>
      <c r="I18" s="412">
        <v>22701</v>
      </c>
      <c r="J18" s="412">
        <v>40080</v>
      </c>
      <c r="K18" s="412">
        <v>90080</v>
      </c>
      <c r="L18" s="412">
        <v>16729</v>
      </c>
      <c r="M18" s="412">
        <v>20000</v>
      </c>
      <c r="N18" s="412">
        <v>14463</v>
      </c>
      <c r="O18" s="88">
        <f t="shared" si="0"/>
        <v>282533</v>
      </c>
      <c r="Q18" s="698"/>
      <c r="R18" s="993"/>
    </row>
    <row r="19" spans="1:18" s="89" customFormat="1" ht="14.1" customHeight="1" x14ac:dyDescent="0.2">
      <c r="A19" s="87" t="s">
        <v>32</v>
      </c>
      <c r="B19" s="231" t="s">
        <v>181</v>
      </c>
      <c r="C19" s="412">
        <v>1800</v>
      </c>
      <c r="D19" s="412">
        <v>1800</v>
      </c>
      <c r="E19" s="412">
        <v>1800</v>
      </c>
      <c r="F19" s="412">
        <v>1800</v>
      </c>
      <c r="G19" s="412">
        <v>1800</v>
      </c>
      <c r="H19" s="412">
        <v>1800</v>
      </c>
      <c r="I19" s="412">
        <v>1800</v>
      </c>
      <c r="J19" s="412">
        <v>1831</v>
      </c>
      <c r="K19" s="412">
        <v>2000</v>
      </c>
      <c r="L19" s="412">
        <v>6300</v>
      </c>
      <c r="M19" s="412">
        <v>3213</v>
      </c>
      <c r="N19" s="412">
        <v>2900</v>
      </c>
      <c r="O19" s="88">
        <f t="shared" si="0"/>
        <v>28844</v>
      </c>
      <c r="Q19" s="698"/>
      <c r="R19" s="993"/>
    </row>
    <row r="20" spans="1:18" s="89" customFormat="1" ht="14.1" customHeight="1" x14ac:dyDescent="0.2">
      <c r="A20" s="87" t="s">
        <v>33</v>
      </c>
      <c r="B20" s="231" t="s">
        <v>11</v>
      </c>
      <c r="C20" s="412">
        <v>39000</v>
      </c>
      <c r="D20" s="412">
        <v>39000</v>
      </c>
      <c r="E20" s="412">
        <v>42000</v>
      </c>
      <c r="F20" s="412">
        <v>40000</v>
      </c>
      <c r="G20" s="412">
        <v>39000</v>
      </c>
      <c r="H20" s="412">
        <v>39000</v>
      </c>
      <c r="I20" s="412">
        <v>25015</v>
      </c>
      <c r="J20" s="412">
        <v>50000</v>
      </c>
      <c r="K20" s="412">
        <v>59000</v>
      </c>
      <c r="L20" s="412">
        <v>39509</v>
      </c>
      <c r="M20" s="412">
        <v>32085</v>
      </c>
      <c r="N20" s="412">
        <v>38479</v>
      </c>
      <c r="O20" s="88">
        <f t="shared" si="0"/>
        <v>482088</v>
      </c>
      <c r="Q20" s="698"/>
      <c r="R20" s="993"/>
    </row>
    <row r="21" spans="1:18" s="89" customFormat="1" ht="14.1" customHeight="1" x14ac:dyDescent="0.2">
      <c r="A21" s="87" t="s">
        <v>34</v>
      </c>
      <c r="B21" s="231" t="s">
        <v>225</v>
      </c>
      <c r="C21" s="412"/>
      <c r="D21" s="412"/>
      <c r="E21" s="412"/>
      <c r="F21" s="412"/>
      <c r="G21" s="412"/>
      <c r="H21" s="412">
        <v>20000</v>
      </c>
      <c r="I21" s="412">
        <v>30000</v>
      </c>
      <c r="J21" s="412">
        <v>55000</v>
      </c>
      <c r="K21" s="412">
        <v>80000</v>
      </c>
      <c r="L21" s="412">
        <v>159780</v>
      </c>
      <c r="M21" s="412">
        <v>13704</v>
      </c>
      <c r="N21" s="412">
        <v>12600</v>
      </c>
      <c r="O21" s="88">
        <f t="shared" si="0"/>
        <v>371084</v>
      </c>
      <c r="Q21" s="698"/>
      <c r="R21" s="993"/>
    </row>
    <row r="22" spans="1:18" s="89" customFormat="1" x14ac:dyDescent="0.2">
      <c r="A22" s="87" t="s">
        <v>35</v>
      </c>
      <c r="B22" s="233" t="s">
        <v>184</v>
      </c>
      <c r="C22" s="412"/>
      <c r="D22" s="412"/>
      <c r="E22" s="412"/>
      <c r="F22" s="412"/>
      <c r="G22" s="412">
        <v>10000</v>
      </c>
      <c r="H22" s="412">
        <v>30000</v>
      </c>
      <c r="I22" s="412">
        <v>23550</v>
      </c>
      <c r="J22" s="412">
        <v>27593</v>
      </c>
      <c r="K22" s="412"/>
      <c r="L22" s="412">
        <v>1199</v>
      </c>
      <c r="M22" s="412">
        <v>14000</v>
      </c>
      <c r="N22" s="412">
        <v>1466</v>
      </c>
      <c r="O22" s="88">
        <f t="shared" si="0"/>
        <v>107808</v>
      </c>
      <c r="Q22" s="698"/>
      <c r="R22" s="993"/>
    </row>
    <row r="23" spans="1:18" s="89" customFormat="1" ht="14.1" customHeight="1" x14ac:dyDescent="0.2">
      <c r="A23" s="87" t="s">
        <v>36</v>
      </c>
      <c r="B23" s="231" t="s">
        <v>227</v>
      </c>
      <c r="C23" s="412"/>
      <c r="D23" s="412"/>
      <c r="E23" s="412">
        <v>4000</v>
      </c>
      <c r="F23" s="412">
        <v>3000</v>
      </c>
      <c r="G23" s="412"/>
      <c r="H23" s="412"/>
      <c r="I23" s="412">
        <v>4187</v>
      </c>
      <c r="J23" s="412"/>
      <c r="K23" s="412"/>
      <c r="L23" s="412">
        <v>3212</v>
      </c>
      <c r="M23" s="412">
        <v>241</v>
      </c>
      <c r="N23" s="412"/>
      <c r="O23" s="88">
        <f t="shared" si="0"/>
        <v>14640</v>
      </c>
      <c r="Q23" s="698"/>
      <c r="R23" s="993"/>
    </row>
    <row r="24" spans="1:18" s="89" customFormat="1" ht="14.1" customHeight="1" thickBot="1" x14ac:dyDescent="0.25">
      <c r="A24" s="87" t="s">
        <v>37</v>
      </c>
      <c r="B24" s="231" t="s">
        <v>12</v>
      </c>
      <c r="C24" s="412">
        <v>15227</v>
      </c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88">
        <f t="shared" si="0"/>
        <v>15227</v>
      </c>
      <c r="Q24" s="698"/>
      <c r="R24" s="993"/>
    </row>
    <row r="25" spans="1:18" s="84" customFormat="1" ht="15.95" customHeight="1" thickBot="1" x14ac:dyDescent="0.25">
      <c r="A25" s="93" t="s">
        <v>38</v>
      </c>
      <c r="B25" s="31" t="s">
        <v>107</v>
      </c>
      <c r="C25" s="414">
        <f t="shared" ref="C25:N25" si="2">SUM(C16:C24)</f>
        <v>83762</v>
      </c>
      <c r="D25" s="414">
        <f t="shared" si="2"/>
        <v>68535</v>
      </c>
      <c r="E25" s="414">
        <f t="shared" si="2"/>
        <v>75635</v>
      </c>
      <c r="F25" s="414">
        <f t="shared" si="2"/>
        <v>72635</v>
      </c>
      <c r="G25" s="414">
        <f t="shared" si="2"/>
        <v>78635</v>
      </c>
      <c r="H25" s="414">
        <f t="shared" si="2"/>
        <v>119835</v>
      </c>
      <c r="I25" s="414">
        <f t="shared" si="2"/>
        <v>124114</v>
      </c>
      <c r="J25" s="414">
        <f t="shared" si="2"/>
        <v>191584</v>
      </c>
      <c r="K25" s="414">
        <f t="shared" si="2"/>
        <v>248755</v>
      </c>
      <c r="L25" s="414">
        <f t="shared" si="2"/>
        <v>243916</v>
      </c>
      <c r="M25" s="414">
        <f t="shared" si="2"/>
        <v>101561</v>
      </c>
      <c r="N25" s="414">
        <f t="shared" si="2"/>
        <v>86595</v>
      </c>
      <c r="O25" s="91">
        <f t="shared" si="0"/>
        <v>1495562</v>
      </c>
      <c r="Q25" s="697"/>
      <c r="R25" s="993"/>
    </row>
    <row r="26" spans="1:18" ht="16.5" thickBot="1" x14ac:dyDescent="0.3">
      <c r="A26" s="93" t="s">
        <v>39</v>
      </c>
      <c r="B26" s="235" t="s">
        <v>108</v>
      </c>
      <c r="C26" s="415">
        <f t="shared" ref="C26:O26" si="3">C14-C25</f>
        <v>5254</v>
      </c>
      <c r="D26" s="415">
        <f t="shared" si="3"/>
        <v>1894</v>
      </c>
      <c r="E26" s="415">
        <f t="shared" si="3"/>
        <v>82849</v>
      </c>
      <c r="F26" s="415">
        <f t="shared" si="3"/>
        <v>1962</v>
      </c>
      <c r="G26" s="415">
        <f t="shared" si="3"/>
        <v>4840</v>
      </c>
      <c r="H26" s="415">
        <f t="shared" si="3"/>
        <v>158</v>
      </c>
      <c r="I26" s="415">
        <f t="shared" si="3"/>
        <v>13676</v>
      </c>
      <c r="J26" s="415">
        <f t="shared" si="3"/>
        <v>125160</v>
      </c>
      <c r="K26" s="415">
        <f t="shared" si="3"/>
        <v>274295</v>
      </c>
      <c r="L26" s="415">
        <f t="shared" si="3"/>
        <v>298454</v>
      </c>
      <c r="M26" s="415">
        <f t="shared" si="3"/>
        <v>8670</v>
      </c>
      <c r="N26" s="415">
        <f t="shared" si="3"/>
        <v>7964</v>
      </c>
      <c r="O26" s="94">
        <f t="shared" si="3"/>
        <v>825176</v>
      </c>
      <c r="R26" s="993"/>
    </row>
    <row r="27" spans="1:18" x14ac:dyDescent="0.25">
      <c r="A27" s="96"/>
    </row>
    <row r="28" spans="1:18" x14ac:dyDescent="0.25">
      <c r="B28" s="97"/>
      <c r="C28" s="98"/>
      <c r="D28" s="98"/>
      <c r="O28" s="95"/>
    </row>
    <row r="29" spans="1:18" x14ac:dyDescent="0.25">
      <c r="O29" s="95"/>
    </row>
    <row r="30" spans="1:18" x14ac:dyDescent="0.25">
      <c r="O30" s="95"/>
    </row>
    <row r="31" spans="1:18" x14ac:dyDescent="0.25">
      <c r="O31" s="95"/>
    </row>
    <row r="32" spans="1:18" x14ac:dyDescent="0.25">
      <c r="O32" s="95"/>
    </row>
    <row r="33" spans="15:15" x14ac:dyDescent="0.25">
      <c r="O33" s="95"/>
    </row>
    <row r="34" spans="15:15" x14ac:dyDescent="0.25">
      <c r="O34" s="95"/>
    </row>
    <row r="35" spans="15:15" x14ac:dyDescent="0.25">
      <c r="O35" s="95"/>
    </row>
    <row r="36" spans="15:15" x14ac:dyDescent="0.25">
      <c r="O36" s="95"/>
    </row>
    <row r="37" spans="15:15" x14ac:dyDescent="0.25">
      <c r="O37" s="95"/>
    </row>
    <row r="38" spans="15:15" x14ac:dyDescent="0.25">
      <c r="O38" s="95"/>
    </row>
    <row r="39" spans="15:15" x14ac:dyDescent="0.25">
      <c r="O39" s="95"/>
    </row>
    <row r="40" spans="15:15" x14ac:dyDescent="0.25">
      <c r="O40" s="95"/>
    </row>
    <row r="41" spans="15:15" x14ac:dyDescent="0.25">
      <c r="O41" s="95"/>
    </row>
    <row r="42" spans="15:15" x14ac:dyDescent="0.25">
      <c r="O42" s="95"/>
    </row>
    <row r="43" spans="15:15" x14ac:dyDescent="0.25">
      <c r="O43" s="95"/>
    </row>
    <row r="44" spans="15:15" x14ac:dyDescent="0.25">
      <c r="O44" s="95"/>
    </row>
    <row r="45" spans="15:15" x14ac:dyDescent="0.25">
      <c r="O45" s="95"/>
    </row>
    <row r="46" spans="15:15" x14ac:dyDescent="0.25">
      <c r="O46" s="95"/>
    </row>
    <row r="47" spans="15:15" x14ac:dyDescent="0.25">
      <c r="O47" s="95"/>
    </row>
    <row r="48" spans="15:15" x14ac:dyDescent="0.25">
      <c r="O48" s="95"/>
    </row>
    <row r="49" spans="15:15" x14ac:dyDescent="0.25">
      <c r="O49" s="95"/>
    </row>
    <row r="50" spans="15:15" x14ac:dyDescent="0.25">
      <c r="O50" s="95"/>
    </row>
    <row r="51" spans="15:15" x14ac:dyDescent="0.25">
      <c r="O51" s="95"/>
    </row>
    <row r="52" spans="15:15" x14ac:dyDescent="0.25">
      <c r="O52" s="95"/>
    </row>
    <row r="53" spans="15:15" x14ac:dyDescent="0.25">
      <c r="O53" s="95"/>
    </row>
    <row r="54" spans="15:15" x14ac:dyDescent="0.25">
      <c r="O54" s="95"/>
    </row>
    <row r="55" spans="15:15" x14ac:dyDescent="0.25">
      <c r="O55" s="95"/>
    </row>
    <row r="56" spans="15:15" x14ac:dyDescent="0.25">
      <c r="O56" s="95"/>
    </row>
    <row r="57" spans="15:15" x14ac:dyDescent="0.25">
      <c r="O57" s="95"/>
    </row>
    <row r="58" spans="15:15" x14ac:dyDescent="0.25">
      <c r="O58" s="95"/>
    </row>
    <row r="59" spans="15:15" x14ac:dyDescent="0.25">
      <c r="O59" s="95"/>
    </row>
    <row r="60" spans="15:15" x14ac:dyDescent="0.25">
      <c r="O60" s="95"/>
    </row>
    <row r="61" spans="15:15" x14ac:dyDescent="0.25">
      <c r="O61" s="95"/>
    </row>
    <row r="62" spans="15:15" x14ac:dyDescent="0.25">
      <c r="O62" s="95"/>
    </row>
    <row r="63" spans="15:15" x14ac:dyDescent="0.25">
      <c r="O63" s="95"/>
    </row>
    <row r="64" spans="15:15" x14ac:dyDescent="0.25">
      <c r="O64" s="95"/>
    </row>
    <row r="65" spans="15:15" x14ac:dyDescent="0.25">
      <c r="O65" s="95"/>
    </row>
    <row r="66" spans="15:15" x14ac:dyDescent="0.25">
      <c r="O66" s="95"/>
    </row>
    <row r="67" spans="15:15" x14ac:dyDescent="0.25">
      <c r="O67" s="95"/>
    </row>
    <row r="68" spans="15:15" x14ac:dyDescent="0.25">
      <c r="O68" s="95"/>
    </row>
    <row r="69" spans="15:15" x14ac:dyDescent="0.25">
      <c r="O69" s="95"/>
    </row>
    <row r="70" spans="15:15" x14ac:dyDescent="0.25">
      <c r="O70" s="95"/>
    </row>
    <row r="71" spans="15:15" x14ac:dyDescent="0.25">
      <c r="O71" s="95"/>
    </row>
    <row r="72" spans="15:15" x14ac:dyDescent="0.25">
      <c r="O72" s="95"/>
    </row>
    <row r="73" spans="15:15" x14ac:dyDescent="0.25">
      <c r="O73" s="95"/>
    </row>
    <row r="74" spans="15:15" x14ac:dyDescent="0.25">
      <c r="O74" s="95"/>
    </row>
    <row r="75" spans="15:15" x14ac:dyDescent="0.25">
      <c r="O75" s="95"/>
    </row>
    <row r="76" spans="15:15" x14ac:dyDescent="0.25">
      <c r="O76" s="95"/>
    </row>
    <row r="77" spans="15:15" x14ac:dyDescent="0.25">
      <c r="O77" s="95"/>
    </row>
    <row r="78" spans="15:15" x14ac:dyDescent="0.25">
      <c r="O78" s="95"/>
    </row>
    <row r="79" spans="15:15" x14ac:dyDescent="0.25">
      <c r="O79" s="95"/>
    </row>
    <row r="80" spans="15:15" x14ac:dyDescent="0.25">
      <c r="O80" s="95"/>
    </row>
    <row r="81" spans="15:15" x14ac:dyDescent="0.25">
      <c r="O81" s="9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a 3/2018. (II. 28.) önk-i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3">
    <tabColor rgb="FF92D050"/>
    <pageSetUpPr fitToPage="1"/>
  </sheetPr>
  <dimension ref="A1:D74"/>
  <sheetViews>
    <sheetView view="pageLayout" topLeftCell="A16" zoomScaleNormal="100" workbookViewId="0">
      <selection activeCell="D52" sqref="D52"/>
    </sheetView>
  </sheetViews>
  <sheetFormatPr defaultRowHeight="12.75" x14ac:dyDescent="0.2"/>
  <cols>
    <col min="1" max="1" width="64" customWidth="1"/>
    <col min="2" max="2" width="27.83203125" customWidth="1"/>
    <col min="3" max="3" width="15.33203125" customWidth="1"/>
    <col min="4" max="4" width="18.6640625" customWidth="1"/>
  </cols>
  <sheetData>
    <row r="1" spans="1:4" ht="47.25" customHeight="1" x14ac:dyDescent="0.2">
      <c r="A1" s="936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936"/>
      <c r="C1" t="s">
        <v>842</v>
      </c>
    </row>
    <row r="2" spans="1:4" ht="15" customHeight="1" thickBot="1" x14ac:dyDescent="0.25">
      <c r="A2" s="419"/>
      <c r="B2" s="301"/>
      <c r="C2" s="301"/>
      <c r="D2" s="301" t="s">
        <v>13</v>
      </c>
    </row>
    <row r="3" spans="1:4" ht="36.75" thickBot="1" x14ac:dyDescent="0.25">
      <c r="A3" s="237" t="s">
        <v>51</v>
      </c>
      <c r="B3" s="300" t="s">
        <v>657</v>
      </c>
      <c r="C3" s="300" t="s">
        <v>630</v>
      </c>
      <c r="D3" s="300" t="s">
        <v>658</v>
      </c>
    </row>
    <row r="4" spans="1:4" ht="15" customHeight="1" thickBot="1" x14ac:dyDescent="0.25">
      <c r="A4" s="162">
        <v>1</v>
      </c>
      <c r="B4" s="163">
        <v>2</v>
      </c>
      <c r="C4" s="163">
        <v>2</v>
      </c>
      <c r="D4" s="163">
        <v>2</v>
      </c>
    </row>
    <row r="5" spans="1:4" ht="15" customHeight="1" x14ac:dyDescent="0.2">
      <c r="A5" s="461" t="s">
        <v>632</v>
      </c>
      <c r="B5" s="462">
        <v>116835800</v>
      </c>
      <c r="C5" s="462"/>
      <c r="D5" s="462">
        <f>SUM(B5+C5)</f>
        <v>116835800</v>
      </c>
    </row>
    <row r="6" spans="1:4" ht="15" customHeight="1" x14ac:dyDescent="0.2">
      <c r="A6" s="461" t="s">
        <v>760</v>
      </c>
      <c r="B6" s="462"/>
      <c r="C6" s="462"/>
      <c r="D6" s="462"/>
    </row>
    <row r="7" spans="1:4" ht="15" customHeight="1" x14ac:dyDescent="0.2">
      <c r="A7" s="463" t="s">
        <v>634</v>
      </c>
      <c r="B7" s="462">
        <f>B8+B9+B10+B12+B11</f>
        <v>31793047</v>
      </c>
      <c r="C7" s="462">
        <f>C8+C9+C10+C12+C11</f>
        <v>-26146306</v>
      </c>
      <c r="D7" s="462">
        <f>D8+D9+D10+D12+D11</f>
        <v>5646741</v>
      </c>
    </row>
    <row r="8" spans="1:4" ht="15" customHeight="1" x14ac:dyDescent="0.2">
      <c r="A8" s="99" t="s">
        <v>635</v>
      </c>
      <c r="B8" s="319">
        <v>8288910</v>
      </c>
      <c r="C8" s="319">
        <v>-8288910</v>
      </c>
      <c r="D8" s="462">
        <f t="shared" ref="D8:D14" si="0">SUM(B8+C8)</f>
        <v>0</v>
      </c>
    </row>
    <row r="9" spans="1:4" ht="15" customHeight="1" x14ac:dyDescent="0.2">
      <c r="A9" s="99" t="s">
        <v>636</v>
      </c>
      <c r="B9" s="319">
        <v>13248000</v>
      </c>
      <c r="C9" s="319">
        <v>-13248000</v>
      </c>
      <c r="D9" s="462">
        <f t="shared" si="0"/>
        <v>0</v>
      </c>
    </row>
    <row r="10" spans="1:4" ht="15" customHeight="1" x14ac:dyDescent="0.2">
      <c r="A10" s="99" t="s">
        <v>637</v>
      </c>
      <c r="B10" s="319">
        <v>2451777</v>
      </c>
      <c r="C10" s="319">
        <v>-2451777</v>
      </c>
      <c r="D10" s="462">
        <f t="shared" si="0"/>
        <v>0</v>
      </c>
    </row>
    <row r="11" spans="1:4" ht="15" customHeight="1" x14ac:dyDescent="0.2">
      <c r="A11" s="99" t="s">
        <v>638</v>
      </c>
      <c r="B11" s="319">
        <v>124950</v>
      </c>
      <c r="C11" s="319">
        <v>-124950</v>
      </c>
      <c r="D11" s="462">
        <f t="shared" si="0"/>
        <v>0</v>
      </c>
    </row>
    <row r="12" spans="1:4" ht="15" customHeight="1" x14ac:dyDescent="0.2">
      <c r="A12" s="99" t="s">
        <v>639</v>
      </c>
      <c r="B12" s="319">
        <v>7679410</v>
      </c>
      <c r="C12" s="319">
        <v>-2032669</v>
      </c>
      <c r="D12" s="462">
        <f t="shared" si="0"/>
        <v>5646741</v>
      </c>
    </row>
    <row r="13" spans="1:4" ht="15" customHeight="1" x14ac:dyDescent="0.2">
      <c r="A13" s="463" t="s">
        <v>640</v>
      </c>
      <c r="B13" s="462">
        <v>17560800</v>
      </c>
      <c r="C13" s="462">
        <v>-17560800</v>
      </c>
      <c r="D13" s="462">
        <f t="shared" si="0"/>
        <v>0</v>
      </c>
    </row>
    <row r="14" spans="1:4" ht="15" customHeight="1" x14ac:dyDescent="0.2">
      <c r="A14" s="463" t="s">
        <v>761</v>
      </c>
      <c r="B14" s="462">
        <v>1756400</v>
      </c>
      <c r="C14" s="462"/>
      <c r="D14" s="462">
        <f t="shared" si="0"/>
        <v>1756400</v>
      </c>
    </row>
    <row r="15" spans="1:4" ht="15" customHeight="1" x14ac:dyDescent="0.2">
      <c r="A15" s="463"/>
      <c r="B15" s="462"/>
      <c r="C15" s="462"/>
      <c r="D15" s="462"/>
    </row>
    <row r="16" spans="1:4" ht="15" customHeight="1" x14ac:dyDescent="0.2">
      <c r="A16" s="463" t="s">
        <v>641</v>
      </c>
      <c r="B16" s="462">
        <f>B17+B18+B19+B29</f>
        <v>161029033</v>
      </c>
      <c r="C16" s="462"/>
      <c r="D16" s="462">
        <f>SUM(B16:C16)</f>
        <v>161029033</v>
      </c>
    </row>
    <row r="17" spans="1:4" ht="15" customHeight="1" x14ac:dyDescent="0.2">
      <c r="A17" s="99" t="s">
        <v>642</v>
      </c>
      <c r="B17" s="319">
        <v>138541800</v>
      </c>
      <c r="C17" s="319"/>
      <c r="D17" s="319">
        <f>SUM(B17:C17)</f>
        <v>138541800</v>
      </c>
    </row>
    <row r="18" spans="1:4" ht="15" customHeight="1" x14ac:dyDescent="0.2">
      <c r="A18" s="99" t="s">
        <v>643</v>
      </c>
      <c r="B18" s="319">
        <v>22086233</v>
      </c>
      <c r="C18" s="319"/>
      <c r="D18" s="319">
        <f>SUM(B18:C18)</f>
        <v>22086233</v>
      </c>
    </row>
    <row r="19" spans="1:4" ht="15" customHeight="1" x14ac:dyDescent="0.2">
      <c r="A19" s="99" t="s">
        <v>762</v>
      </c>
      <c r="B19" s="319">
        <v>401000</v>
      </c>
      <c r="C19" s="319"/>
      <c r="D19" s="319">
        <f>SUM(B19:C19)</f>
        <v>401000</v>
      </c>
    </row>
    <row r="20" spans="1:4" ht="15" customHeight="1" x14ac:dyDescent="0.2">
      <c r="A20" s="99"/>
      <c r="B20" s="319"/>
      <c r="C20" s="319"/>
      <c r="D20" s="319"/>
    </row>
    <row r="21" spans="1:4" ht="15" customHeight="1" x14ac:dyDescent="0.2">
      <c r="A21" s="463" t="s">
        <v>765</v>
      </c>
      <c r="B21" s="462">
        <f>B22+B23</f>
        <v>14393900</v>
      </c>
      <c r="C21" s="462"/>
      <c r="D21" s="462">
        <f>D22+D23</f>
        <v>14393900</v>
      </c>
    </row>
    <row r="22" spans="1:4" ht="15" customHeight="1" x14ac:dyDescent="0.2">
      <c r="A22" s="99" t="s">
        <v>763</v>
      </c>
      <c r="B22" s="319">
        <v>12869900</v>
      </c>
      <c r="C22" s="319"/>
      <c r="D22" s="319">
        <f>SUM(B22:C22)</f>
        <v>12869900</v>
      </c>
    </row>
    <row r="23" spans="1:4" ht="15" customHeight="1" x14ac:dyDescent="0.2">
      <c r="A23" s="99" t="s">
        <v>764</v>
      </c>
      <c r="B23" s="319">
        <v>1524000</v>
      </c>
      <c r="C23" s="319"/>
      <c r="D23" s="319">
        <f>SUM(B23:C23)</f>
        <v>1524000</v>
      </c>
    </row>
    <row r="24" spans="1:4" ht="15" customHeight="1" x14ac:dyDescent="0.2">
      <c r="A24" s="99"/>
      <c r="B24" s="319"/>
      <c r="C24" s="319"/>
      <c r="D24" s="319"/>
    </row>
    <row r="25" spans="1:4" ht="15" customHeight="1" x14ac:dyDescent="0.2">
      <c r="A25" s="463" t="s">
        <v>646</v>
      </c>
      <c r="B25" s="462">
        <f>B26+B27+B28</f>
        <v>65614678</v>
      </c>
      <c r="C25" s="462"/>
      <c r="D25" s="462">
        <f>D26+D27+D28</f>
        <v>65614678</v>
      </c>
    </row>
    <row r="26" spans="1:4" ht="15" customHeight="1" x14ac:dyDescent="0.2">
      <c r="A26" s="99" t="s">
        <v>647</v>
      </c>
      <c r="B26" s="319">
        <v>32338000</v>
      </c>
      <c r="C26" s="319"/>
      <c r="D26" s="319">
        <f t="shared" ref="D26:D35" si="1">SUM(B26:C26)</f>
        <v>32338000</v>
      </c>
    </row>
    <row r="27" spans="1:4" ht="15" customHeight="1" x14ac:dyDescent="0.2">
      <c r="A27" s="99" t="s">
        <v>648</v>
      </c>
      <c r="B27" s="319">
        <v>32942202</v>
      </c>
      <c r="C27" s="319"/>
      <c r="D27" s="319">
        <f t="shared" si="1"/>
        <v>32942202</v>
      </c>
    </row>
    <row r="28" spans="1:4" ht="15" customHeight="1" x14ac:dyDescent="0.2">
      <c r="A28" s="99" t="s">
        <v>649</v>
      </c>
      <c r="B28" s="319">
        <v>334476</v>
      </c>
      <c r="C28" s="319"/>
      <c r="D28" s="319">
        <f t="shared" si="1"/>
        <v>334476</v>
      </c>
    </row>
    <row r="29" spans="1:4" ht="15" customHeight="1" x14ac:dyDescent="0.2">
      <c r="A29" s="99"/>
      <c r="B29" s="319"/>
      <c r="C29" s="319"/>
      <c r="D29" s="319">
        <f t="shared" si="1"/>
        <v>0</v>
      </c>
    </row>
    <row r="30" spans="1:4" ht="15" customHeight="1" x14ac:dyDescent="0.2">
      <c r="A30" s="463" t="s">
        <v>650</v>
      </c>
      <c r="B30" s="462">
        <v>21094000</v>
      </c>
      <c r="C30" s="462"/>
      <c r="D30" s="462">
        <f t="shared" si="1"/>
        <v>21094000</v>
      </c>
    </row>
    <row r="31" spans="1:4" ht="15" customHeight="1" x14ac:dyDescent="0.2">
      <c r="A31" s="463" t="s">
        <v>651</v>
      </c>
      <c r="B31" s="462">
        <f>B32+B33+B34+B35</f>
        <v>40647860</v>
      </c>
      <c r="C31" s="462"/>
      <c r="D31" s="462">
        <f t="shared" si="1"/>
        <v>40647860</v>
      </c>
    </row>
    <row r="32" spans="1:4" ht="15" customHeight="1" x14ac:dyDescent="0.2">
      <c r="A32" s="99" t="s">
        <v>652</v>
      </c>
      <c r="B32" s="319">
        <v>8840000</v>
      </c>
      <c r="C32" s="319"/>
      <c r="D32" s="319">
        <f t="shared" si="1"/>
        <v>8840000</v>
      </c>
    </row>
    <row r="33" spans="1:4" ht="15" customHeight="1" x14ac:dyDescent="0.2">
      <c r="A33" s="99" t="s">
        <v>653</v>
      </c>
      <c r="B33" s="319">
        <v>5591360</v>
      </c>
      <c r="C33" s="319"/>
      <c r="D33" s="319">
        <f t="shared" si="1"/>
        <v>5591360</v>
      </c>
    </row>
    <row r="34" spans="1:4" ht="15" customHeight="1" x14ac:dyDescent="0.2">
      <c r="A34" s="99" t="s">
        <v>654</v>
      </c>
      <c r="B34" s="319">
        <v>21475000</v>
      </c>
      <c r="C34" s="319"/>
      <c r="D34" s="319">
        <f t="shared" si="1"/>
        <v>21475000</v>
      </c>
    </row>
    <row r="35" spans="1:4" ht="15" customHeight="1" x14ac:dyDescent="0.2">
      <c r="A35" s="99" t="s">
        <v>655</v>
      </c>
      <c r="B35" s="319">
        <v>4741500</v>
      </c>
      <c r="C35" s="319"/>
      <c r="D35" s="319">
        <f t="shared" si="1"/>
        <v>4741500</v>
      </c>
    </row>
    <row r="36" spans="1:4" ht="15" customHeight="1" x14ac:dyDescent="0.2">
      <c r="A36" s="99"/>
      <c r="B36" s="319"/>
      <c r="C36" s="319"/>
      <c r="D36" s="319"/>
    </row>
    <row r="37" spans="1:4" ht="15" customHeight="1" thickBot="1" x14ac:dyDescent="0.25">
      <c r="A37" s="463" t="s">
        <v>656</v>
      </c>
      <c r="B37" s="462">
        <v>7869840</v>
      </c>
      <c r="C37" s="462"/>
      <c r="D37" s="462">
        <f>SUM(B37:C37)</f>
        <v>7869840</v>
      </c>
    </row>
    <row r="38" spans="1:4" ht="13.5" thickBot="1" x14ac:dyDescent="0.25">
      <c r="A38" s="28" t="s">
        <v>52</v>
      </c>
      <c r="B38" s="39">
        <f>B5+B7+B13+B16+B25+B30+B31+B37+B14+B21</f>
        <v>478595358</v>
      </c>
      <c r="C38" s="554">
        <f>C5+C7+C13</f>
        <v>-43707106</v>
      </c>
      <c r="D38" s="39">
        <f>D5+D7+D13+D16+D25+D30+D31+D37+D14+D21</f>
        <v>434888252</v>
      </c>
    </row>
    <row r="39" spans="1:4" ht="16.5" thickBot="1" x14ac:dyDescent="0.25">
      <c r="A39" s="419"/>
      <c r="B39" s="301"/>
      <c r="C39" s="301"/>
      <c r="D39" s="301" t="s">
        <v>13</v>
      </c>
    </row>
    <row r="40" spans="1:4" ht="36.75" thickBot="1" x14ac:dyDescent="0.25">
      <c r="A40" s="237" t="s">
        <v>51</v>
      </c>
      <c r="B40" s="300" t="s">
        <v>629</v>
      </c>
      <c r="C40" s="300" t="s">
        <v>630</v>
      </c>
      <c r="D40" s="300" t="s">
        <v>631</v>
      </c>
    </row>
    <row r="41" spans="1:4" ht="13.5" thickBot="1" x14ac:dyDescent="0.25">
      <c r="A41" s="162">
        <v>1</v>
      </c>
      <c r="B41" s="163">
        <v>2</v>
      </c>
      <c r="C41" s="163">
        <v>2</v>
      </c>
      <c r="D41" s="163">
        <v>2</v>
      </c>
    </row>
    <row r="42" spans="1:4" x14ac:dyDescent="0.2">
      <c r="A42" s="461" t="s">
        <v>632</v>
      </c>
      <c r="B42" s="462">
        <v>116973200</v>
      </c>
      <c r="C42" s="462">
        <v>-16105</v>
      </c>
      <c r="D42" s="462">
        <f>SUM(B42+C42)</f>
        <v>116957095</v>
      </c>
    </row>
    <row r="43" spans="1:4" x14ac:dyDescent="0.2">
      <c r="A43" s="461" t="s">
        <v>633</v>
      </c>
      <c r="B43" s="462">
        <v>520029</v>
      </c>
      <c r="C43" s="462"/>
      <c r="D43" s="462">
        <v>520029</v>
      </c>
    </row>
    <row r="44" spans="1:4" x14ac:dyDescent="0.2">
      <c r="A44" s="463" t="s">
        <v>634</v>
      </c>
      <c r="B44" s="462">
        <f>B45+B46+B47+B49+B48</f>
        <v>29441270</v>
      </c>
      <c r="C44" s="462">
        <f>C45+C46+C47+C49+C48</f>
        <v>-29441270</v>
      </c>
      <c r="D44" s="462"/>
    </row>
    <row r="45" spans="1:4" x14ac:dyDescent="0.2">
      <c r="A45" s="99" t="s">
        <v>635</v>
      </c>
      <c r="B45" s="319">
        <v>8288910</v>
      </c>
      <c r="C45" s="319">
        <v>-8288910</v>
      </c>
      <c r="D45" s="462">
        <f t="shared" ref="D45:D50" si="2">SUM(B45+C45)</f>
        <v>0</v>
      </c>
    </row>
    <row r="46" spans="1:4" x14ac:dyDescent="0.2">
      <c r="A46" s="99" t="s">
        <v>636</v>
      </c>
      <c r="B46" s="319">
        <v>13248000</v>
      </c>
      <c r="C46" s="319">
        <v>-13248000</v>
      </c>
      <c r="D46" s="462">
        <f t="shared" si="2"/>
        <v>0</v>
      </c>
    </row>
    <row r="47" spans="1:4" x14ac:dyDescent="0.2">
      <c r="A47" s="99" t="s">
        <v>637</v>
      </c>
      <c r="B47" s="319">
        <v>100000</v>
      </c>
      <c r="C47" s="319">
        <v>-100000</v>
      </c>
      <c r="D47" s="462">
        <f t="shared" si="2"/>
        <v>0</v>
      </c>
    </row>
    <row r="48" spans="1:4" x14ac:dyDescent="0.2">
      <c r="A48" s="99" t="s">
        <v>638</v>
      </c>
      <c r="B48" s="319">
        <v>124950</v>
      </c>
      <c r="C48" s="319">
        <v>-124950</v>
      </c>
      <c r="D48" s="462">
        <f t="shared" si="2"/>
        <v>0</v>
      </c>
    </row>
    <row r="49" spans="1:4" x14ac:dyDescent="0.2">
      <c r="A49" s="99" t="s">
        <v>639</v>
      </c>
      <c r="B49" s="319">
        <v>7679410</v>
      </c>
      <c r="C49" s="319">
        <v>-7679410</v>
      </c>
      <c r="D49" s="462">
        <f t="shared" si="2"/>
        <v>0</v>
      </c>
    </row>
    <row r="50" spans="1:4" x14ac:dyDescent="0.2">
      <c r="A50" s="463" t="s">
        <v>640</v>
      </c>
      <c r="B50" s="462">
        <v>17563500</v>
      </c>
      <c r="C50" s="462">
        <v>-17563500</v>
      </c>
      <c r="D50" s="462">
        <f t="shared" si="2"/>
        <v>0</v>
      </c>
    </row>
    <row r="51" spans="1:4" x14ac:dyDescent="0.2">
      <c r="A51" s="463"/>
      <c r="B51" s="462"/>
      <c r="C51" s="462"/>
      <c r="D51" s="462"/>
    </row>
    <row r="52" spans="1:4" x14ac:dyDescent="0.2">
      <c r="A52" s="463" t="s">
        <v>641</v>
      </c>
      <c r="B52" s="462">
        <f>B53+B54+B55+B63</f>
        <v>136511169</v>
      </c>
      <c r="C52" s="462"/>
      <c r="D52" s="462">
        <f>SUM(B52:C52)</f>
        <v>136511169</v>
      </c>
    </row>
    <row r="53" spans="1:4" x14ac:dyDescent="0.2">
      <c r="A53" s="99" t="s">
        <v>642</v>
      </c>
      <c r="B53" s="319">
        <v>117910803</v>
      </c>
      <c r="C53" s="319"/>
      <c r="D53" s="319">
        <f>SUM(B53:C53)</f>
        <v>117910803</v>
      </c>
    </row>
    <row r="54" spans="1:4" x14ac:dyDescent="0.2">
      <c r="A54" s="99" t="s">
        <v>643</v>
      </c>
      <c r="B54" s="319">
        <v>18600366</v>
      </c>
      <c r="C54" s="319"/>
      <c r="D54" s="319">
        <f>SUM(B54:C54)</f>
        <v>18600366</v>
      </c>
    </row>
    <row r="55" spans="1:4" x14ac:dyDescent="0.2">
      <c r="A55" s="99" t="s">
        <v>644</v>
      </c>
      <c r="B55" s="319"/>
      <c r="C55" s="319"/>
      <c r="D55" s="319">
        <f>SUM(B55:C55)</f>
        <v>0</v>
      </c>
    </row>
    <row r="56" spans="1:4" x14ac:dyDescent="0.2">
      <c r="A56" s="99"/>
      <c r="B56" s="319"/>
      <c r="C56" s="319"/>
      <c r="D56" s="319"/>
    </row>
    <row r="57" spans="1:4" x14ac:dyDescent="0.2">
      <c r="A57" s="99" t="s">
        <v>645</v>
      </c>
      <c r="B57" s="319">
        <v>4941000</v>
      </c>
      <c r="C57" s="319"/>
      <c r="D57" s="319">
        <f>SUM(B57:C57)</f>
        <v>4941000</v>
      </c>
    </row>
    <row r="58" spans="1:4" x14ac:dyDescent="0.2">
      <c r="A58" s="99"/>
      <c r="B58" s="319"/>
      <c r="C58" s="319"/>
      <c r="D58" s="319"/>
    </row>
    <row r="59" spans="1:4" x14ac:dyDescent="0.2">
      <c r="A59" s="463" t="s">
        <v>646</v>
      </c>
      <c r="B59" s="462">
        <f>B60+B61+B62</f>
        <v>59306130</v>
      </c>
      <c r="C59" s="462"/>
      <c r="D59" s="462">
        <f>D60+D61+D62</f>
        <v>59306130</v>
      </c>
    </row>
    <row r="60" spans="1:4" x14ac:dyDescent="0.2">
      <c r="A60" s="99" t="s">
        <v>647</v>
      </c>
      <c r="B60" s="319">
        <v>26699520</v>
      </c>
      <c r="C60" s="319"/>
      <c r="D60" s="319">
        <f t="shared" ref="D60:D69" si="3">SUM(B60:C60)</f>
        <v>26699520</v>
      </c>
    </row>
    <row r="61" spans="1:4" x14ac:dyDescent="0.2">
      <c r="A61" s="99" t="s">
        <v>648</v>
      </c>
      <c r="B61" s="319">
        <v>31950405</v>
      </c>
      <c r="C61" s="319"/>
      <c r="D61" s="319">
        <f t="shared" si="3"/>
        <v>31950405</v>
      </c>
    </row>
    <row r="62" spans="1:4" x14ac:dyDescent="0.2">
      <c r="A62" s="99" t="s">
        <v>649</v>
      </c>
      <c r="B62" s="319">
        <v>656205</v>
      </c>
      <c r="C62" s="319"/>
      <c r="D62" s="319">
        <f t="shared" si="3"/>
        <v>656205</v>
      </c>
    </row>
    <row r="63" spans="1:4" x14ac:dyDescent="0.2">
      <c r="A63" s="99"/>
      <c r="B63" s="319"/>
      <c r="C63" s="319"/>
      <c r="D63" s="319">
        <f t="shared" si="3"/>
        <v>0</v>
      </c>
    </row>
    <row r="64" spans="1:4" x14ac:dyDescent="0.2">
      <c r="A64" s="463" t="s">
        <v>650</v>
      </c>
      <c r="B64" s="462">
        <v>10529000</v>
      </c>
      <c r="C64" s="462"/>
      <c r="D64" s="462">
        <f t="shared" si="3"/>
        <v>10529000</v>
      </c>
    </row>
    <row r="65" spans="1:4" x14ac:dyDescent="0.2">
      <c r="A65" s="463" t="s">
        <v>651</v>
      </c>
      <c r="B65" s="462">
        <f>B66+B67+B68+B69</f>
        <v>30539500</v>
      </c>
      <c r="C65" s="462"/>
      <c r="D65" s="462">
        <f t="shared" si="3"/>
        <v>30539500</v>
      </c>
    </row>
    <row r="66" spans="1:4" x14ac:dyDescent="0.2">
      <c r="A66" s="99" t="s">
        <v>652</v>
      </c>
      <c r="B66" s="319">
        <v>7800000</v>
      </c>
      <c r="C66" s="319"/>
      <c r="D66" s="319">
        <f t="shared" si="3"/>
        <v>7800000</v>
      </c>
    </row>
    <row r="67" spans="1:4" x14ac:dyDescent="0.2">
      <c r="A67" s="99" t="s">
        <v>653</v>
      </c>
      <c r="B67" s="319">
        <v>5536000</v>
      </c>
      <c r="C67" s="319"/>
      <c r="D67" s="319">
        <f t="shared" si="3"/>
        <v>5536000</v>
      </c>
    </row>
    <row r="68" spans="1:4" x14ac:dyDescent="0.2">
      <c r="A68" s="99" t="s">
        <v>654</v>
      </c>
      <c r="B68" s="319">
        <v>12462000</v>
      </c>
      <c r="C68" s="319"/>
      <c r="D68" s="319">
        <f t="shared" si="3"/>
        <v>12462000</v>
      </c>
    </row>
    <row r="69" spans="1:4" x14ac:dyDescent="0.2">
      <c r="A69" s="99" t="s">
        <v>655</v>
      </c>
      <c r="B69" s="319">
        <v>4741500</v>
      </c>
      <c r="C69" s="319"/>
      <c r="D69" s="319">
        <f t="shared" si="3"/>
        <v>4741500</v>
      </c>
    </row>
    <row r="70" spans="1:4" x14ac:dyDescent="0.2">
      <c r="A70" s="99"/>
      <c r="B70" s="319"/>
      <c r="C70" s="319"/>
      <c r="D70" s="319"/>
    </row>
    <row r="71" spans="1:4" ht="13.5" thickBot="1" x14ac:dyDescent="0.25">
      <c r="A71" s="99" t="s">
        <v>656</v>
      </c>
      <c r="B71" s="319">
        <v>7415700</v>
      </c>
      <c r="C71" s="319"/>
      <c r="D71" s="319">
        <f>SUM(B71:C71)</f>
        <v>7415700</v>
      </c>
    </row>
    <row r="72" spans="1:4" ht="13.5" thickBot="1" x14ac:dyDescent="0.25">
      <c r="A72" s="28" t="s">
        <v>52</v>
      </c>
      <c r="B72" s="39">
        <f>B42+B44+B50+B52+B57+B59+B64+B65+B71</f>
        <v>413220469</v>
      </c>
      <c r="C72" s="554">
        <f>C42+C44+C50</f>
        <v>-47020875</v>
      </c>
      <c r="D72" s="39">
        <f>D42+D44+D50+D52+D57+D59+D64+D65+D71+D43</f>
        <v>366719623</v>
      </c>
    </row>
    <row r="74" spans="1:4" x14ac:dyDescent="0.2">
      <c r="B74" t="s">
        <v>837</v>
      </c>
      <c r="D74" s="553">
        <f>D38-D72</f>
        <v>68168629</v>
      </c>
    </row>
  </sheetData>
  <mergeCells count="1">
    <mergeCell ref="A1:B1"/>
  </mergeCells>
  <phoneticPr fontId="0" type="noConversion"/>
  <printOptions horizontalCentered="1"/>
  <pageMargins left="0.59055118110236227" right="0.39370078740157483" top="0.78740157480314965" bottom="0.59055118110236227" header="0.78740157480314965" footer="0.78740157480314965"/>
  <pageSetup paperSize="9" scale="67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G98"/>
  <sheetViews>
    <sheetView zoomScale="106" zoomScaleNormal="106" workbookViewId="0">
      <selection activeCell="P26" sqref="P26"/>
    </sheetView>
  </sheetViews>
  <sheetFormatPr defaultRowHeight="12.75" x14ac:dyDescent="0.2"/>
  <cols>
    <col min="1" max="1" width="6.6640625" customWidth="1"/>
    <col min="2" max="2" width="71" customWidth="1"/>
    <col min="3" max="3" width="15.1640625" bestFit="1" customWidth="1"/>
    <col min="4" max="4" width="14.83203125" customWidth="1"/>
    <col min="5" max="5" width="11.5" customWidth="1"/>
    <col min="6" max="6" width="14.83203125" customWidth="1"/>
    <col min="7" max="7" width="11.5" customWidth="1"/>
  </cols>
  <sheetData>
    <row r="1" spans="1:7" ht="45" customHeight="1" x14ac:dyDescent="0.2">
      <c r="A1" s="940" t="str">
        <f>+CONCATENATE("K I M U T A T Á S",CHAR(10),"a ",LEFT(ÖSSZEFÜGGÉSEK!A5,4),". évben céljelleggel juttatott támogatásokról")</f>
        <v>K I M U T A T Á S
a 2018. évben céljelleggel juttatott támogatásokról</v>
      </c>
      <c r="B1" s="940"/>
      <c r="C1" s="940"/>
      <c r="D1" s="940"/>
    </row>
    <row r="2" spans="1:7" ht="17.25" customHeight="1" x14ac:dyDescent="0.25">
      <c r="A2" s="299"/>
      <c r="B2" s="299"/>
      <c r="C2" s="299"/>
      <c r="D2" s="299"/>
      <c r="F2" s="299"/>
    </row>
    <row r="3" spans="1:7" ht="13.5" thickBot="1" x14ac:dyDescent="0.25">
      <c r="C3" s="937" t="s">
        <v>659</v>
      </c>
      <c r="D3" s="937"/>
      <c r="E3" s="555"/>
      <c r="G3" s="555"/>
    </row>
    <row r="4" spans="1:7" ht="42.75" customHeight="1" thickBot="1" x14ac:dyDescent="0.25">
      <c r="A4" s="483" t="s">
        <v>66</v>
      </c>
      <c r="B4" s="484" t="s">
        <v>122</v>
      </c>
      <c r="C4" s="484" t="s">
        <v>123</v>
      </c>
      <c r="D4" s="485" t="s">
        <v>703</v>
      </c>
      <c r="E4" s="486" t="s">
        <v>704</v>
      </c>
      <c r="F4" s="485" t="s">
        <v>1089</v>
      </c>
      <c r="G4" s="486" t="s">
        <v>895</v>
      </c>
    </row>
    <row r="5" spans="1:7" ht="15.95" customHeight="1" x14ac:dyDescent="0.2">
      <c r="A5" s="464" t="s">
        <v>17</v>
      </c>
      <c r="B5" s="467" t="s">
        <v>660</v>
      </c>
      <c r="C5" s="466"/>
      <c r="D5" s="468">
        <f>SUM(D6:D40)</f>
        <v>320708</v>
      </c>
      <c r="E5" s="468">
        <f>SUM(E6:E40)</f>
        <v>337725</v>
      </c>
      <c r="F5" s="468">
        <f>SUM(F6:F40)</f>
        <v>9989</v>
      </c>
      <c r="G5" s="468">
        <f>SUM(G6:G40)</f>
        <v>347714</v>
      </c>
    </row>
    <row r="6" spans="1:7" ht="15.95" customHeight="1" x14ac:dyDescent="0.2">
      <c r="A6" s="464" t="s">
        <v>18</v>
      </c>
      <c r="B6" s="6" t="s">
        <v>661</v>
      </c>
      <c r="C6" s="25"/>
      <c r="D6" s="444">
        <v>12085</v>
      </c>
      <c r="E6" s="469">
        <v>12569</v>
      </c>
      <c r="F6" s="444">
        <v>-2067</v>
      </c>
      <c r="G6" s="469">
        <f>E6+F6</f>
        <v>10502</v>
      </c>
    </row>
    <row r="7" spans="1:7" ht="15.95" customHeight="1" x14ac:dyDescent="0.2">
      <c r="A7" s="464" t="s">
        <v>19</v>
      </c>
      <c r="B7" s="6" t="s">
        <v>662</v>
      </c>
      <c r="C7" s="25"/>
      <c r="D7" s="444">
        <v>4270</v>
      </c>
      <c r="E7" s="469">
        <v>2569</v>
      </c>
      <c r="F7" s="444"/>
      <c r="G7" s="469">
        <v>2569</v>
      </c>
    </row>
    <row r="8" spans="1:7" ht="15.95" customHeight="1" x14ac:dyDescent="0.2">
      <c r="A8" s="464" t="s">
        <v>20</v>
      </c>
      <c r="B8" s="449" t="s">
        <v>663</v>
      </c>
      <c r="C8" s="25"/>
      <c r="D8" s="444">
        <v>12462</v>
      </c>
      <c r="E8" s="469">
        <v>21475</v>
      </c>
      <c r="F8" s="444"/>
      <c r="G8" s="469">
        <v>21475</v>
      </c>
    </row>
    <row r="9" spans="1:7" ht="15.95" customHeight="1" x14ac:dyDescent="0.2">
      <c r="A9" s="464" t="s">
        <v>21</v>
      </c>
      <c r="B9" s="6" t="s">
        <v>664</v>
      </c>
      <c r="C9" s="25"/>
      <c r="D9" s="444">
        <v>3055</v>
      </c>
      <c r="E9" s="469">
        <v>5077</v>
      </c>
      <c r="F9" s="444"/>
      <c r="G9" s="469">
        <v>5077</v>
      </c>
    </row>
    <row r="10" spans="1:7" ht="15.95" customHeight="1" x14ac:dyDescent="0.2">
      <c r="A10" s="464" t="s">
        <v>22</v>
      </c>
      <c r="B10" s="449" t="s">
        <v>665</v>
      </c>
      <c r="C10" s="25"/>
      <c r="D10" s="444">
        <v>4742</v>
      </c>
      <c r="E10" s="469">
        <v>4742</v>
      </c>
      <c r="F10" s="444"/>
      <c r="G10" s="469">
        <v>4742</v>
      </c>
    </row>
    <row r="11" spans="1:7" ht="15.95" customHeight="1" x14ac:dyDescent="0.2">
      <c r="A11" s="464" t="s">
        <v>23</v>
      </c>
      <c r="B11" s="6" t="s">
        <v>666</v>
      </c>
      <c r="C11" s="25"/>
      <c r="D11" s="444">
        <v>5987</v>
      </c>
      <c r="E11" s="469">
        <v>7690</v>
      </c>
      <c r="F11" s="444"/>
      <c r="G11" s="469">
        <v>7690</v>
      </c>
    </row>
    <row r="12" spans="1:7" ht="15.95" customHeight="1" x14ac:dyDescent="0.2">
      <c r="A12" s="464" t="s">
        <v>24</v>
      </c>
      <c r="B12" s="449" t="s">
        <v>667</v>
      </c>
      <c r="C12" s="25"/>
      <c r="D12" s="444">
        <v>7800</v>
      </c>
      <c r="E12" s="469">
        <v>8840</v>
      </c>
      <c r="F12" s="444"/>
      <c r="G12" s="469">
        <v>8840</v>
      </c>
    </row>
    <row r="13" spans="1:7" ht="15.95" customHeight="1" x14ac:dyDescent="0.2">
      <c r="A13" s="464" t="s">
        <v>25</v>
      </c>
      <c r="B13" s="6" t="s">
        <v>668</v>
      </c>
      <c r="C13" s="25"/>
      <c r="D13" s="444">
        <v>57</v>
      </c>
      <c r="E13" s="469">
        <v>2326</v>
      </c>
      <c r="F13" s="444"/>
      <c r="G13" s="469">
        <v>2326</v>
      </c>
    </row>
    <row r="14" spans="1:7" ht="15.95" customHeight="1" x14ac:dyDescent="0.2">
      <c r="A14" s="464" t="s">
        <v>26</v>
      </c>
      <c r="B14" s="6" t="s">
        <v>669</v>
      </c>
      <c r="C14" s="25"/>
      <c r="D14" s="444">
        <v>2544</v>
      </c>
      <c r="E14" s="469">
        <v>2385</v>
      </c>
      <c r="F14" s="444"/>
      <c r="G14" s="469">
        <v>2385</v>
      </c>
    </row>
    <row r="15" spans="1:7" ht="15.95" customHeight="1" x14ac:dyDescent="0.2">
      <c r="A15" s="464" t="s">
        <v>27</v>
      </c>
      <c r="B15" s="6" t="s">
        <v>670</v>
      </c>
      <c r="C15" s="25"/>
      <c r="D15" s="470">
        <v>1030</v>
      </c>
      <c r="E15" s="469">
        <v>2858</v>
      </c>
      <c r="F15" s="470"/>
      <c r="G15" s="469">
        <v>2858</v>
      </c>
    </row>
    <row r="16" spans="1:7" x14ac:dyDescent="0.2">
      <c r="A16" s="464" t="s">
        <v>28</v>
      </c>
      <c r="B16" s="449" t="s">
        <v>671</v>
      </c>
      <c r="C16" s="25"/>
      <c r="D16" s="444">
        <v>5536</v>
      </c>
      <c r="E16" s="469">
        <v>5591</v>
      </c>
      <c r="F16" s="444"/>
      <c r="G16" s="469">
        <v>5591</v>
      </c>
    </row>
    <row r="17" spans="1:7" ht="15.95" customHeight="1" x14ac:dyDescent="0.2">
      <c r="A17" s="464" t="s">
        <v>29</v>
      </c>
      <c r="B17" s="471" t="s">
        <v>818</v>
      </c>
      <c r="C17" s="25"/>
      <c r="D17" s="471">
        <v>1339</v>
      </c>
      <c r="E17" s="469">
        <v>657</v>
      </c>
      <c r="F17" s="471"/>
      <c r="G17" s="469">
        <v>657</v>
      </c>
    </row>
    <row r="18" spans="1:7" ht="15.95" customHeight="1" x14ac:dyDescent="0.2">
      <c r="A18" s="464" t="s">
        <v>30</v>
      </c>
      <c r="B18" s="471" t="s">
        <v>896</v>
      </c>
      <c r="C18" s="25"/>
      <c r="D18" s="471"/>
      <c r="E18" s="469"/>
      <c r="F18" s="471">
        <v>8718</v>
      </c>
      <c r="G18" s="469">
        <v>8718</v>
      </c>
    </row>
    <row r="19" spans="1:7" ht="15.95" customHeight="1" x14ac:dyDescent="0.2">
      <c r="A19" s="464" t="s">
        <v>31</v>
      </c>
      <c r="B19" s="471" t="s">
        <v>899</v>
      </c>
      <c r="C19" s="25"/>
      <c r="D19" s="471"/>
      <c r="E19" s="469"/>
      <c r="F19" s="471">
        <v>602</v>
      </c>
      <c r="G19" s="469">
        <v>602</v>
      </c>
    </row>
    <row r="20" spans="1:7" ht="15.95" customHeight="1" x14ac:dyDescent="0.2">
      <c r="A20" s="464" t="s">
        <v>32</v>
      </c>
      <c r="B20" s="754" t="s">
        <v>975</v>
      </c>
      <c r="C20" s="755"/>
      <c r="D20" s="754"/>
      <c r="E20" s="756"/>
      <c r="F20" s="754">
        <v>1144</v>
      </c>
      <c r="G20" s="756">
        <v>1144</v>
      </c>
    </row>
    <row r="21" spans="1:7" ht="15.95" customHeight="1" x14ac:dyDescent="0.2">
      <c r="A21" s="464" t="s">
        <v>33</v>
      </c>
      <c r="B21" s="840" t="s">
        <v>1013</v>
      </c>
      <c r="C21" s="500"/>
      <c r="D21" s="724"/>
      <c r="E21" s="501"/>
      <c r="F21" s="754">
        <v>717</v>
      </c>
      <c r="G21" s="756">
        <v>717</v>
      </c>
    </row>
    <row r="22" spans="1:7" ht="15.95" customHeight="1" x14ac:dyDescent="0.2">
      <c r="A22" s="464" t="s">
        <v>34</v>
      </c>
      <c r="B22" s="449" t="s">
        <v>672</v>
      </c>
      <c r="C22" s="25"/>
      <c r="D22" s="444">
        <v>117911</v>
      </c>
      <c r="E22" s="469">
        <v>138542</v>
      </c>
      <c r="F22" s="444">
        <v>-9925</v>
      </c>
      <c r="G22" s="469">
        <f>E22+F22</f>
        <v>128617</v>
      </c>
    </row>
    <row r="23" spans="1:7" ht="15.95" customHeight="1" x14ac:dyDescent="0.2">
      <c r="A23" s="464" t="s">
        <v>35</v>
      </c>
      <c r="B23" s="449" t="s">
        <v>673</v>
      </c>
      <c r="C23" s="25"/>
      <c r="D23" s="444">
        <v>18600</v>
      </c>
      <c r="E23" s="469">
        <v>22086</v>
      </c>
      <c r="F23" s="444"/>
      <c r="G23" s="469">
        <v>22086</v>
      </c>
    </row>
    <row r="24" spans="1:7" ht="15.95" customHeight="1" x14ac:dyDescent="0.2">
      <c r="A24" s="464" t="s">
        <v>36</v>
      </c>
      <c r="B24" s="449" t="s">
        <v>789</v>
      </c>
      <c r="C24" s="25"/>
      <c r="D24" s="444"/>
      <c r="E24" s="469">
        <v>401</v>
      </c>
      <c r="F24" s="444"/>
      <c r="G24" s="469">
        <v>401</v>
      </c>
    </row>
    <row r="25" spans="1:7" ht="15.95" customHeight="1" x14ac:dyDescent="0.2">
      <c r="A25" s="464" t="s">
        <v>37</v>
      </c>
      <c r="B25" s="449" t="s">
        <v>674</v>
      </c>
      <c r="C25" s="25"/>
      <c r="D25" s="444">
        <v>4941</v>
      </c>
      <c r="E25" s="469">
        <v>14394</v>
      </c>
      <c r="F25" s="444"/>
      <c r="G25" s="469">
        <v>14394</v>
      </c>
    </row>
    <row r="26" spans="1:7" x14ac:dyDescent="0.2">
      <c r="A26" s="464" t="s">
        <v>38</v>
      </c>
      <c r="B26" s="449" t="s">
        <v>675</v>
      </c>
      <c r="C26" s="25"/>
      <c r="D26" s="444">
        <v>59306</v>
      </c>
      <c r="E26" s="469">
        <v>65280</v>
      </c>
      <c r="F26" s="444"/>
      <c r="G26" s="469">
        <v>65280</v>
      </c>
    </row>
    <row r="27" spans="1:7" ht="21" x14ac:dyDescent="0.2">
      <c r="A27" s="464" t="s">
        <v>39</v>
      </c>
      <c r="B27" s="449" t="s">
        <v>790</v>
      </c>
      <c r="C27" s="25"/>
      <c r="D27" s="444"/>
      <c r="E27" s="469">
        <v>335</v>
      </c>
      <c r="F27" s="444"/>
      <c r="G27" s="469">
        <v>335</v>
      </c>
    </row>
    <row r="28" spans="1:7" ht="15.95" customHeight="1" x14ac:dyDescent="0.2">
      <c r="A28" s="464" t="s">
        <v>40</v>
      </c>
      <c r="B28" s="354" t="s">
        <v>676</v>
      </c>
      <c r="C28" s="25"/>
      <c r="D28" s="444">
        <v>49456</v>
      </c>
      <c r="E28" s="469">
        <v>10327</v>
      </c>
      <c r="F28" s="444"/>
      <c r="G28" s="469">
        <f>E28+F28</f>
        <v>10327</v>
      </c>
    </row>
    <row r="29" spans="1:7" ht="15.95" customHeight="1" x14ac:dyDescent="0.2">
      <c r="A29" s="464" t="s">
        <v>41</v>
      </c>
      <c r="B29" s="6" t="s">
        <v>677</v>
      </c>
      <c r="C29" s="25"/>
      <c r="D29" s="444">
        <v>4700</v>
      </c>
      <c r="E29" s="469">
        <v>2000</v>
      </c>
      <c r="F29" s="444"/>
      <c r="G29" s="469">
        <v>2000</v>
      </c>
    </row>
    <row r="30" spans="1:7" ht="15.95" customHeight="1" x14ac:dyDescent="0.2">
      <c r="A30" s="464" t="s">
        <v>42</v>
      </c>
      <c r="B30" s="6" t="s">
        <v>678</v>
      </c>
      <c r="C30" s="25"/>
      <c r="D30" s="444">
        <v>3887</v>
      </c>
      <c r="E30" s="469">
        <v>4304</v>
      </c>
      <c r="F30" s="444"/>
      <c r="G30" s="469">
        <v>4304</v>
      </c>
    </row>
    <row r="31" spans="1:7" ht="15.95" customHeight="1" x14ac:dyDescent="0.2">
      <c r="A31" s="464" t="s">
        <v>43</v>
      </c>
      <c r="B31" s="6" t="s">
        <v>679</v>
      </c>
      <c r="C31" s="25"/>
      <c r="D31" s="444">
        <v>300</v>
      </c>
      <c r="E31" s="469">
        <v>300</v>
      </c>
      <c r="F31" s="444"/>
      <c r="G31" s="469">
        <v>300</v>
      </c>
    </row>
    <row r="32" spans="1:7" ht="15.95" customHeight="1" x14ac:dyDescent="0.2">
      <c r="A32" s="464" t="s">
        <v>44</v>
      </c>
      <c r="B32" s="6" t="s">
        <v>897</v>
      </c>
      <c r="C32" s="25"/>
      <c r="D32" s="444"/>
      <c r="E32" s="469"/>
      <c r="F32" s="444">
        <v>125</v>
      </c>
      <c r="G32" s="469">
        <v>125</v>
      </c>
    </row>
    <row r="33" spans="1:7" ht="15.95" customHeight="1" x14ac:dyDescent="0.2">
      <c r="A33" s="464" t="s">
        <v>45</v>
      </c>
      <c r="B33" s="6" t="s">
        <v>898</v>
      </c>
      <c r="C33" s="25"/>
      <c r="D33" s="444"/>
      <c r="E33" s="469"/>
      <c r="F33" s="444">
        <v>368</v>
      </c>
      <c r="G33" s="469">
        <v>368</v>
      </c>
    </row>
    <row r="34" spans="1:7" ht="15.95" customHeight="1" x14ac:dyDescent="0.2">
      <c r="A34" s="464" t="s">
        <v>124</v>
      </c>
      <c r="B34" s="6" t="s">
        <v>900</v>
      </c>
      <c r="C34" s="25"/>
      <c r="D34" s="444"/>
      <c r="E34" s="469"/>
      <c r="F34" s="444">
        <v>580</v>
      </c>
      <c r="G34" s="469">
        <v>580</v>
      </c>
    </row>
    <row r="35" spans="1:7" ht="15.95" customHeight="1" x14ac:dyDescent="0.2">
      <c r="A35" s="464"/>
      <c r="B35" s="6" t="s">
        <v>1128</v>
      </c>
      <c r="C35" s="25"/>
      <c r="D35" s="444"/>
      <c r="E35" s="469"/>
      <c r="F35" s="444">
        <v>4993</v>
      </c>
      <c r="G35" s="469">
        <v>4993</v>
      </c>
    </row>
    <row r="36" spans="1:7" ht="15.95" customHeight="1" x14ac:dyDescent="0.2">
      <c r="A36" s="464" t="s">
        <v>125</v>
      </c>
      <c r="B36" s="472" t="s">
        <v>680</v>
      </c>
      <c r="C36" s="25"/>
      <c r="D36" s="473">
        <v>500</v>
      </c>
      <c r="E36" s="469">
        <v>500</v>
      </c>
      <c r="F36" s="473"/>
      <c r="G36" s="469">
        <v>500</v>
      </c>
    </row>
    <row r="37" spans="1:7" ht="15.95" customHeight="1" x14ac:dyDescent="0.2">
      <c r="A37" s="464" t="s">
        <v>126</v>
      </c>
      <c r="B37" s="472" t="s">
        <v>681</v>
      </c>
      <c r="C37" s="25"/>
      <c r="D37" s="473">
        <v>200</v>
      </c>
      <c r="E37" s="469">
        <v>200</v>
      </c>
      <c r="F37" s="473">
        <v>250</v>
      </c>
      <c r="G37" s="469">
        <v>450</v>
      </c>
    </row>
    <row r="38" spans="1:7" ht="15.95" customHeight="1" x14ac:dyDescent="0.2">
      <c r="A38" s="464" t="s">
        <v>127</v>
      </c>
      <c r="B38" s="472" t="s">
        <v>812</v>
      </c>
      <c r="C38" s="25"/>
      <c r="D38" s="473"/>
      <c r="E38" s="469">
        <v>1600</v>
      </c>
      <c r="F38" s="473"/>
      <c r="G38" s="469">
        <v>1600</v>
      </c>
    </row>
    <row r="39" spans="1:7" ht="15.95" customHeight="1" x14ac:dyDescent="0.2">
      <c r="A39" s="464" t="s">
        <v>705</v>
      </c>
      <c r="B39" s="472" t="s">
        <v>831</v>
      </c>
      <c r="C39" s="25"/>
      <c r="D39" s="473"/>
      <c r="E39" s="469">
        <v>677</v>
      </c>
      <c r="F39" s="473"/>
      <c r="G39" s="469">
        <v>677</v>
      </c>
    </row>
    <row r="40" spans="1:7" ht="15.95" customHeight="1" x14ac:dyDescent="0.25">
      <c r="A40" s="464" t="s">
        <v>706</v>
      </c>
      <c r="B40" s="842" t="s">
        <v>1090</v>
      </c>
      <c r="C40" s="25"/>
      <c r="D40" s="474"/>
      <c r="E40" s="469"/>
      <c r="F40" s="474">
        <v>4484</v>
      </c>
      <c r="G40" s="469">
        <v>4484</v>
      </c>
    </row>
    <row r="41" spans="1:7" x14ac:dyDescent="0.2">
      <c r="A41" s="464" t="s">
        <v>707</v>
      </c>
      <c r="B41" s="475" t="s">
        <v>698</v>
      </c>
      <c r="C41" s="465"/>
      <c r="D41" s="476">
        <f>SUM(D42:D76)</f>
        <v>126052</v>
      </c>
      <c r="E41" s="476">
        <f>SUM(E42:E76)</f>
        <v>131773</v>
      </c>
      <c r="F41" s="476">
        <f>SUM(F42:F78)</f>
        <v>2486</v>
      </c>
      <c r="G41" s="476">
        <f>SUM(G42:G79)</f>
        <v>134294</v>
      </c>
    </row>
    <row r="42" spans="1:7" x14ac:dyDescent="0.2">
      <c r="A42" s="464" t="s">
        <v>708</v>
      </c>
      <c r="B42" s="498" t="s">
        <v>682</v>
      </c>
      <c r="C42" s="25"/>
      <c r="D42" s="477">
        <v>600</v>
      </c>
      <c r="E42" s="469">
        <v>1050</v>
      </c>
      <c r="F42" s="477"/>
      <c r="G42" s="469">
        <v>1050</v>
      </c>
    </row>
    <row r="43" spans="1:7" x14ac:dyDescent="0.2">
      <c r="A43" s="464" t="s">
        <v>709</v>
      </c>
      <c r="B43" s="498" t="s">
        <v>683</v>
      </c>
      <c r="C43" s="25"/>
      <c r="D43" s="477">
        <v>200</v>
      </c>
      <c r="E43" s="469">
        <v>200</v>
      </c>
      <c r="F43" s="477"/>
      <c r="G43" s="469">
        <v>200</v>
      </c>
    </row>
    <row r="44" spans="1:7" x14ac:dyDescent="0.2">
      <c r="A44" s="464" t="s">
        <v>710</v>
      </c>
      <c r="B44" s="757" t="s">
        <v>684</v>
      </c>
      <c r="C44" s="755"/>
      <c r="D44" s="759">
        <v>8000</v>
      </c>
      <c r="E44" s="756">
        <v>9000</v>
      </c>
      <c r="F44" s="759"/>
      <c r="G44" s="756">
        <v>9000</v>
      </c>
    </row>
    <row r="45" spans="1:7" x14ac:dyDescent="0.2">
      <c r="A45" s="464" t="s">
        <v>711</v>
      </c>
      <c r="B45" s="757" t="s">
        <v>685</v>
      </c>
      <c r="C45" s="755"/>
      <c r="D45" s="759">
        <v>300</v>
      </c>
      <c r="E45" s="756">
        <v>300</v>
      </c>
      <c r="F45" s="759"/>
      <c r="G45" s="756">
        <v>300</v>
      </c>
    </row>
    <row r="46" spans="1:7" x14ac:dyDescent="0.2">
      <c r="A46" s="464" t="s">
        <v>712</v>
      </c>
      <c r="B46" s="758" t="s">
        <v>686</v>
      </c>
      <c r="C46" s="755"/>
      <c r="D46" s="760">
        <v>250</v>
      </c>
      <c r="E46" s="756">
        <v>250</v>
      </c>
      <c r="F46" s="760"/>
      <c r="G46" s="756">
        <v>250</v>
      </c>
    </row>
    <row r="47" spans="1:7" x14ac:dyDescent="0.2">
      <c r="A47" s="464" t="s">
        <v>713</v>
      </c>
      <c r="B47" s="761" t="s">
        <v>687</v>
      </c>
      <c r="C47" s="755"/>
      <c r="D47" s="762">
        <v>700</v>
      </c>
      <c r="E47" s="756">
        <v>700</v>
      </c>
      <c r="F47" s="762"/>
      <c r="G47" s="756">
        <v>700</v>
      </c>
    </row>
    <row r="48" spans="1:7" x14ac:dyDescent="0.2">
      <c r="A48" s="464" t="s">
        <v>714</v>
      </c>
      <c r="B48" s="761" t="s">
        <v>688</v>
      </c>
      <c r="C48" s="755"/>
      <c r="D48" s="762">
        <v>400</v>
      </c>
      <c r="E48" s="756">
        <v>400</v>
      </c>
      <c r="F48" s="762"/>
      <c r="G48" s="756">
        <v>400</v>
      </c>
    </row>
    <row r="49" spans="1:7" x14ac:dyDescent="0.2">
      <c r="A49" s="464" t="s">
        <v>715</v>
      </c>
      <c r="B49" s="761" t="s">
        <v>689</v>
      </c>
      <c r="C49" s="755"/>
      <c r="D49" s="762">
        <v>1300</v>
      </c>
      <c r="E49" s="756">
        <v>1300</v>
      </c>
      <c r="F49" s="762"/>
      <c r="G49" s="756">
        <v>1300</v>
      </c>
    </row>
    <row r="50" spans="1:7" x14ac:dyDescent="0.2">
      <c r="A50" s="464" t="s">
        <v>716</v>
      </c>
      <c r="B50" s="761" t="s">
        <v>690</v>
      </c>
      <c r="C50" s="755"/>
      <c r="D50" s="762">
        <v>400</v>
      </c>
      <c r="E50" s="756">
        <v>400</v>
      </c>
      <c r="F50" s="762"/>
      <c r="G50" s="756">
        <v>400</v>
      </c>
    </row>
    <row r="51" spans="1:7" x14ac:dyDescent="0.2">
      <c r="A51" s="464" t="s">
        <v>717</v>
      </c>
      <c r="B51" s="761" t="s">
        <v>691</v>
      </c>
      <c r="C51" s="755"/>
      <c r="D51" s="762">
        <v>300</v>
      </c>
      <c r="E51" s="756">
        <v>300</v>
      </c>
      <c r="F51" s="762"/>
      <c r="G51" s="756">
        <v>300</v>
      </c>
    </row>
    <row r="52" spans="1:7" x14ac:dyDescent="0.2">
      <c r="A52" s="464" t="s">
        <v>718</v>
      </c>
      <c r="B52" s="761" t="s">
        <v>692</v>
      </c>
      <c r="C52" s="755"/>
      <c r="D52" s="762">
        <v>1000</v>
      </c>
      <c r="E52" s="756">
        <v>1000</v>
      </c>
      <c r="F52" s="762"/>
      <c r="G52" s="756">
        <v>1000</v>
      </c>
    </row>
    <row r="53" spans="1:7" x14ac:dyDescent="0.2">
      <c r="A53" s="464" t="s">
        <v>719</v>
      </c>
      <c r="B53" s="761" t="s">
        <v>693</v>
      </c>
      <c r="C53" s="755"/>
      <c r="D53" s="762">
        <v>600</v>
      </c>
      <c r="E53" s="756">
        <v>600</v>
      </c>
      <c r="F53" s="762"/>
      <c r="G53" s="756">
        <v>600</v>
      </c>
    </row>
    <row r="54" spans="1:7" x14ac:dyDescent="0.2">
      <c r="A54" s="464" t="s">
        <v>720</v>
      </c>
      <c r="B54" s="763" t="s">
        <v>825</v>
      </c>
      <c r="C54" s="755"/>
      <c r="D54" s="764"/>
      <c r="E54" s="756">
        <v>50</v>
      </c>
      <c r="F54" s="764"/>
      <c r="G54" s="756">
        <v>50</v>
      </c>
    </row>
    <row r="55" spans="1:7" x14ac:dyDescent="0.2">
      <c r="A55" s="464" t="s">
        <v>721</v>
      </c>
      <c r="B55" s="765" t="s">
        <v>694</v>
      </c>
      <c r="C55" s="755"/>
      <c r="D55" s="766">
        <v>16100</v>
      </c>
      <c r="E55" s="756">
        <v>15477</v>
      </c>
      <c r="F55" s="766">
        <v>1500</v>
      </c>
      <c r="G55" s="756">
        <v>16977</v>
      </c>
    </row>
    <row r="56" spans="1:7" x14ac:dyDescent="0.2">
      <c r="A56" s="464" t="s">
        <v>1020</v>
      </c>
      <c r="B56" s="765" t="s">
        <v>695</v>
      </c>
      <c r="C56" s="755"/>
      <c r="D56" s="766">
        <v>500</v>
      </c>
      <c r="E56" s="756">
        <v>472</v>
      </c>
      <c r="F56" s="766"/>
      <c r="G56" s="756">
        <v>472</v>
      </c>
    </row>
    <row r="57" spans="1:7" x14ac:dyDescent="0.2">
      <c r="A57" s="464" t="s">
        <v>722</v>
      </c>
      <c r="B57" s="765" t="s">
        <v>696</v>
      </c>
      <c r="C57" s="755"/>
      <c r="D57" s="766">
        <v>2700</v>
      </c>
      <c r="E57" s="756"/>
      <c r="F57" s="766"/>
      <c r="G57" s="756"/>
    </row>
    <row r="58" spans="1:7" x14ac:dyDescent="0.2">
      <c r="A58" s="464" t="s">
        <v>723</v>
      </c>
      <c r="B58" s="765" t="s">
        <v>697</v>
      </c>
      <c r="C58" s="755"/>
      <c r="D58" s="766">
        <v>2700</v>
      </c>
      <c r="E58" s="756">
        <v>2951</v>
      </c>
      <c r="F58" s="766"/>
      <c r="G58" s="756">
        <v>2951</v>
      </c>
    </row>
    <row r="59" spans="1:7" x14ac:dyDescent="0.2">
      <c r="A59" s="464" t="s">
        <v>724</v>
      </c>
      <c r="B59" s="767" t="s">
        <v>819</v>
      </c>
      <c r="C59" s="755"/>
      <c r="D59" s="766">
        <v>36000</v>
      </c>
      <c r="E59" s="756">
        <v>32023</v>
      </c>
      <c r="F59" s="766"/>
      <c r="G59" s="756">
        <v>32023</v>
      </c>
    </row>
    <row r="60" spans="1:7" x14ac:dyDescent="0.2">
      <c r="A60" s="464" t="s">
        <v>725</v>
      </c>
      <c r="B60" s="767" t="s">
        <v>820</v>
      </c>
      <c r="C60" s="755"/>
      <c r="D60" s="766">
        <v>34200</v>
      </c>
      <c r="E60" s="756">
        <v>39700</v>
      </c>
      <c r="F60" s="766">
        <v>-3500</v>
      </c>
      <c r="G60" s="756">
        <v>36200</v>
      </c>
    </row>
    <row r="61" spans="1:7" x14ac:dyDescent="0.2">
      <c r="A61" s="464" t="s">
        <v>726</v>
      </c>
      <c r="B61" s="767" t="s">
        <v>821</v>
      </c>
      <c r="C61" s="755"/>
      <c r="D61" s="766">
        <v>2630</v>
      </c>
      <c r="E61" s="756">
        <v>3050</v>
      </c>
      <c r="F61" s="766"/>
      <c r="G61" s="756">
        <v>3050</v>
      </c>
    </row>
    <row r="62" spans="1:7" x14ac:dyDescent="0.2">
      <c r="A62" s="464" t="s">
        <v>727</v>
      </c>
      <c r="B62" s="767" t="s">
        <v>822</v>
      </c>
      <c r="C62" s="755"/>
      <c r="D62" s="766">
        <v>7000</v>
      </c>
      <c r="E62" s="756">
        <v>8670</v>
      </c>
      <c r="F62" s="766"/>
      <c r="G62" s="756">
        <v>8670</v>
      </c>
    </row>
    <row r="63" spans="1:7" x14ac:dyDescent="0.2">
      <c r="A63" s="464" t="s">
        <v>728</v>
      </c>
      <c r="B63" s="767" t="s">
        <v>823</v>
      </c>
      <c r="C63" s="755"/>
      <c r="D63" s="762">
        <v>8300</v>
      </c>
      <c r="E63" s="756">
        <v>11500</v>
      </c>
      <c r="F63" s="762"/>
      <c r="G63" s="756">
        <v>11500</v>
      </c>
    </row>
    <row r="64" spans="1:7" x14ac:dyDescent="0.2">
      <c r="A64" s="464" t="s">
        <v>729</v>
      </c>
      <c r="B64" s="767" t="s">
        <v>824</v>
      </c>
      <c r="C64" s="755"/>
      <c r="D64" s="760">
        <v>1872</v>
      </c>
      <c r="E64" s="756">
        <v>2380</v>
      </c>
      <c r="F64" s="760"/>
      <c r="G64" s="756">
        <v>2380</v>
      </c>
    </row>
    <row r="65" spans="1:7" x14ac:dyDescent="0.2">
      <c r="A65" s="464" t="s">
        <v>730</v>
      </c>
      <c r="B65" s="768" t="s">
        <v>967</v>
      </c>
      <c r="C65" s="755"/>
      <c r="D65" s="760"/>
      <c r="E65" s="756"/>
      <c r="F65" s="769">
        <v>100</v>
      </c>
      <c r="G65" s="756">
        <v>100</v>
      </c>
    </row>
    <row r="66" spans="1:7" x14ac:dyDescent="0.2">
      <c r="A66" s="464" t="s">
        <v>731</v>
      </c>
      <c r="B66" s="770" t="s">
        <v>973</v>
      </c>
      <c r="C66" s="755"/>
      <c r="D66" s="760"/>
      <c r="E66" s="756"/>
      <c r="F66" s="769">
        <v>50</v>
      </c>
      <c r="G66" s="756">
        <v>50</v>
      </c>
    </row>
    <row r="67" spans="1:7" x14ac:dyDescent="0.2">
      <c r="A67" s="464" t="s">
        <v>732</v>
      </c>
      <c r="B67" s="771" t="s">
        <v>986</v>
      </c>
      <c r="C67" s="755"/>
      <c r="D67" s="760"/>
      <c r="E67" s="756"/>
      <c r="F67" s="772">
        <v>300</v>
      </c>
      <c r="G67" s="756">
        <v>300</v>
      </c>
    </row>
    <row r="68" spans="1:7" x14ac:dyDescent="0.2">
      <c r="A68" s="464" t="s">
        <v>733</v>
      </c>
      <c r="B68" s="771" t="s">
        <v>988</v>
      </c>
      <c r="C68" s="755"/>
      <c r="D68" s="760"/>
      <c r="E68" s="756"/>
      <c r="F68" s="772">
        <v>162</v>
      </c>
      <c r="G68" s="756">
        <v>162</v>
      </c>
    </row>
    <row r="69" spans="1:7" x14ac:dyDescent="0.2">
      <c r="A69" s="464" t="s">
        <v>734</v>
      </c>
      <c r="B69" s="771" t="s">
        <v>990</v>
      </c>
      <c r="C69" s="755"/>
      <c r="D69" s="760"/>
      <c r="E69" s="756"/>
      <c r="F69" s="772">
        <v>300</v>
      </c>
      <c r="G69" s="756">
        <v>300</v>
      </c>
    </row>
    <row r="70" spans="1:7" x14ac:dyDescent="0.2">
      <c r="A70" s="464" t="s">
        <v>791</v>
      </c>
      <c r="B70" s="767" t="s">
        <v>907</v>
      </c>
      <c r="C70" s="755"/>
      <c r="D70" s="760"/>
      <c r="E70" s="756"/>
      <c r="F70" s="760">
        <v>50</v>
      </c>
      <c r="G70" s="756">
        <v>50</v>
      </c>
    </row>
    <row r="71" spans="1:7" x14ac:dyDescent="0.2">
      <c r="A71" s="464" t="s">
        <v>813</v>
      </c>
      <c r="B71" s="767" t="s">
        <v>901</v>
      </c>
      <c r="C71" s="755"/>
      <c r="D71" s="760"/>
      <c r="E71" s="756"/>
      <c r="F71" s="760">
        <v>50</v>
      </c>
      <c r="G71" s="756">
        <v>50</v>
      </c>
    </row>
    <row r="72" spans="1:7" x14ac:dyDescent="0.2">
      <c r="A72" s="464" t="s">
        <v>1017</v>
      </c>
      <c r="B72" s="767" t="s">
        <v>902</v>
      </c>
      <c r="C72" s="755"/>
      <c r="D72" s="760"/>
      <c r="E72" s="756"/>
      <c r="F72" s="760">
        <v>50</v>
      </c>
      <c r="G72" s="756">
        <v>50</v>
      </c>
    </row>
    <row r="73" spans="1:7" x14ac:dyDescent="0.2">
      <c r="A73" s="464" t="s">
        <v>1018</v>
      </c>
      <c r="B73" s="478" t="s">
        <v>903</v>
      </c>
      <c r="C73" s="25"/>
      <c r="D73" s="470"/>
      <c r="E73" s="469"/>
      <c r="F73" s="470">
        <v>197</v>
      </c>
      <c r="G73" s="469">
        <v>197</v>
      </c>
    </row>
    <row r="74" spans="1:7" x14ac:dyDescent="0.2">
      <c r="A74" s="464" t="s">
        <v>1019</v>
      </c>
      <c r="B74" s="478" t="s">
        <v>904</v>
      </c>
      <c r="C74" s="25"/>
      <c r="D74" s="470"/>
      <c r="E74" s="469"/>
      <c r="F74" s="470">
        <v>250</v>
      </c>
      <c r="G74" s="469">
        <v>250</v>
      </c>
    </row>
    <row r="75" spans="1:7" x14ac:dyDescent="0.2">
      <c r="A75" s="464" t="s">
        <v>1021</v>
      </c>
      <c r="B75" s="478" t="s">
        <v>905</v>
      </c>
      <c r="C75" s="25"/>
      <c r="D75" s="470"/>
      <c r="E75" s="469"/>
      <c r="F75" s="470">
        <v>757</v>
      </c>
      <c r="G75" s="469">
        <v>757</v>
      </c>
    </row>
    <row r="76" spans="1:7" x14ac:dyDescent="0.2">
      <c r="A76" s="464" t="s">
        <v>1022</v>
      </c>
      <c r="B76" s="472" t="s">
        <v>906</v>
      </c>
      <c r="C76" s="25"/>
      <c r="D76" s="474"/>
      <c r="E76" s="469"/>
      <c r="F76" s="694">
        <v>50</v>
      </c>
      <c r="G76" s="469">
        <v>50</v>
      </c>
    </row>
    <row r="77" spans="1:7" s="845" customFormat="1" x14ac:dyDescent="0.2">
      <c r="A77" s="849" t="s">
        <v>1023</v>
      </c>
      <c r="B77" s="763" t="s">
        <v>1014</v>
      </c>
      <c r="C77" s="755"/>
      <c r="D77" s="841"/>
      <c r="E77" s="844"/>
      <c r="F77" s="851">
        <v>300</v>
      </c>
      <c r="G77" s="756">
        <v>300</v>
      </c>
    </row>
    <row r="78" spans="1:7" s="845" customFormat="1" x14ac:dyDescent="0.2">
      <c r="A78" s="849" t="s">
        <v>1024</v>
      </c>
      <c r="B78" s="763" t="s">
        <v>1091</v>
      </c>
      <c r="C78" s="755"/>
      <c r="D78" s="841"/>
      <c r="E78" s="844"/>
      <c r="F78" s="851">
        <v>1870</v>
      </c>
      <c r="G78" s="756">
        <v>1870</v>
      </c>
    </row>
    <row r="79" spans="1:7" s="845" customFormat="1" x14ac:dyDescent="0.2">
      <c r="A79" s="849" t="s">
        <v>1025</v>
      </c>
      <c r="B79" s="763" t="s">
        <v>1129</v>
      </c>
      <c r="C79" s="755"/>
      <c r="D79" s="841"/>
      <c r="E79" s="841"/>
      <c r="F79" s="994">
        <v>35</v>
      </c>
      <c r="G79" s="756">
        <v>35</v>
      </c>
    </row>
    <row r="80" spans="1:7" x14ac:dyDescent="0.2">
      <c r="A80" s="849" t="s">
        <v>1026</v>
      </c>
      <c r="B80" s="481" t="s">
        <v>699</v>
      </c>
      <c r="C80" s="465"/>
      <c r="D80" s="476">
        <f>SUM(D81:D89)</f>
        <v>3854</v>
      </c>
      <c r="E80" s="476">
        <f>SUM(E81:E89)</f>
        <v>8658</v>
      </c>
      <c r="F80" s="476">
        <f>SUM(F81:F89)</f>
        <v>-1788</v>
      </c>
      <c r="G80" s="476">
        <f>SUM(G81:G89)</f>
        <v>6870</v>
      </c>
    </row>
    <row r="81" spans="1:7" x14ac:dyDescent="0.2">
      <c r="A81" s="849" t="s">
        <v>1027</v>
      </c>
      <c r="B81" s="325" t="s">
        <v>801</v>
      </c>
      <c r="C81" s="25"/>
      <c r="D81" s="473">
        <v>1000</v>
      </c>
      <c r="E81" s="469">
        <v>5147</v>
      </c>
      <c r="F81" s="473">
        <v>-197</v>
      </c>
      <c r="G81" s="469">
        <f>E81+F81</f>
        <v>4950</v>
      </c>
    </row>
    <row r="82" spans="1:7" x14ac:dyDescent="0.2">
      <c r="A82" s="849" t="s">
        <v>1028</v>
      </c>
      <c r="B82" s="436" t="s">
        <v>802</v>
      </c>
      <c r="C82" s="25"/>
      <c r="D82" s="482">
        <v>280</v>
      </c>
      <c r="E82" s="469">
        <v>356</v>
      </c>
      <c r="F82" s="482">
        <v>-200</v>
      </c>
      <c r="G82" s="469">
        <f t="shared" ref="G82:G88" si="0">E82+F82</f>
        <v>156</v>
      </c>
    </row>
    <row r="83" spans="1:7" x14ac:dyDescent="0.2">
      <c r="A83" s="849" t="s">
        <v>1029</v>
      </c>
      <c r="B83" s="436" t="s">
        <v>803</v>
      </c>
      <c r="C83" s="25"/>
      <c r="D83" s="482">
        <v>254</v>
      </c>
      <c r="E83" s="469">
        <v>292</v>
      </c>
      <c r="F83" s="482"/>
      <c r="G83" s="469">
        <f t="shared" si="0"/>
        <v>292</v>
      </c>
    </row>
    <row r="84" spans="1:7" x14ac:dyDescent="0.2">
      <c r="A84" s="849" t="s">
        <v>1030</v>
      </c>
      <c r="B84" s="436" t="s">
        <v>804</v>
      </c>
      <c r="C84" s="25"/>
      <c r="D84" s="482">
        <v>610</v>
      </c>
      <c r="E84" s="469">
        <v>855</v>
      </c>
      <c r="F84" s="482">
        <v>-400</v>
      </c>
      <c r="G84" s="469">
        <f t="shared" si="0"/>
        <v>455</v>
      </c>
    </row>
    <row r="85" spans="1:7" x14ac:dyDescent="0.2">
      <c r="A85" s="849" t="s">
        <v>1031</v>
      </c>
      <c r="B85" s="436" t="s">
        <v>805</v>
      </c>
      <c r="C85" s="25"/>
      <c r="D85" s="482">
        <v>90</v>
      </c>
      <c r="E85" s="469">
        <v>401</v>
      </c>
      <c r="F85" s="482">
        <v>-100</v>
      </c>
      <c r="G85" s="469">
        <f t="shared" si="0"/>
        <v>301</v>
      </c>
    </row>
    <row r="86" spans="1:7" x14ac:dyDescent="0.2">
      <c r="A86" s="849" t="s">
        <v>1032</v>
      </c>
      <c r="B86" s="436" t="s">
        <v>806</v>
      </c>
      <c r="C86" s="25"/>
      <c r="D86" s="482">
        <v>476</v>
      </c>
      <c r="E86" s="469">
        <v>935</v>
      </c>
      <c r="F86" s="482">
        <v>-600</v>
      </c>
      <c r="G86" s="469">
        <f t="shared" si="0"/>
        <v>335</v>
      </c>
    </row>
    <row r="87" spans="1:7" x14ac:dyDescent="0.2">
      <c r="A87" s="849" t="s">
        <v>1033</v>
      </c>
      <c r="B87" s="436" t="s">
        <v>807</v>
      </c>
      <c r="C87" s="25"/>
      <c r="D87" s="482">
        <v>445</v>
      </c>
      <c r="E87" s="469">
        <v>325</v>
      </c>
      <c r="F87" s="482"/>
      <c r="G87" s="469">
        <f t="shared" si="0"/>
        <v>325</v>
      </c>
    </row>
    <row r="88" spans="1:7" x14ac:dyDescent="0.2">
      <c r="A88" s="849" t="s">
        <v>1034</v>
      </c>
      <c r="B88" s="436" t="s">
        <v>808</v>
      </c>
      <c r="C88" s="25"/>
      <c r="D88" s="482">
        <v>699</v>
      </c>
      <c r="E88" s="469">
        <v>347</v>
      </c>
      <c r="F88" s="482">
        <v>-291</v>
      </c>
      <c r="G88" s="469">
        <f t="shared" si="0"/>
        <v>56</v>
      </c>
    </row>
    <row r="89" spans="1:7" x14ac:dyDescent="0.2">
      <c r="A89" s="849" t="s">
        <v>1035</v>
      </c>
      <c r="B89" s="472"/>
      <c r="C89" s="25"/>
      <c r="D89" s="474"/>
      <c r="E89" s="469"/>
      <c r="F89" s="474"/>
      <c r="G89" s="469"/>
    </row>
    <row r="90" spans="1:7" x14ac:dyDescent="0.2">
      <c r="A90" s="849" t="s">
        <v>1036</v>
      </c>
      <c r="B90" s="481" t="s">
        <v>700</v>
      </c>
      <c r="C90" s="465"/>
      <c r="D90" s="476">
        <f>SUM(D91:D94)</f>
        <v>2970</v>
      </c>
      <c r="E90" s="487">
        <f>E91+E92+E94</f>
        <v>2768</v>
      </c>
      <c r="F90" s="476">
        <f>SUM(F91:F97)</f>
        <v>5002</v>
      </c>
      <c r="G90" s="487">
        <f>SUM(G91:G97)</f>
        <v>7770</v>
      </c>
    </row>
    <row r="91" spans="1:7" x14ac:dyDescent="0.2">
      <c r="A91" s="849" t="s">
        <v>1037</v>
      </c>
      <c r="B91" s="239" t="s">
        <v>701</v>
      </c>
      <c r="C91" s="25"/>
      <c r="D91" s="479">
        <v>1100</v>
      </c>
      <c r="E91" s="469">
        <v>1600</v>
      </c>
      <c r="F91" s="479"/>
      <c r="G91" s="469">
        <v>1600</v>
      </c>
    </row>
    <row r="92" spans="1:7" x14ac:dyDescent="0.2">
      <c r="A92" s="849" t="s">
        <v>1038</v>
      </c>
      <c r="B92" s="239" t="s">
        <v>702</v>
      </c>
      <c r="C92" s="25"/>
      <c r="D92" s="480">
        <v>1870</v>
      </c>
      <c r="E92" s="469">
        <v>1168</v>
      </c>
      <c r="F92" s="480"/>
      <c r="G92" s="469">
        <v>1168</v>
      </c>
    </row>
    <row r="93" spans="1:7" x14ac:dyDescent="0.2">
      <c r="A93" s="849" t="s">
        <v>1039</v>
      </c>
      <c r="B93" s="239" t="s">
        <v>908</v>
      </c>
      <c r="C93" s="25"/>
      <c r="D93" s="480"/>
      <c r="E93" s="852"/>
      <c r="F93" s="853">
        <v>771</v>
      </c>
      <c r="G93" s="469">
        <v>771</v>
      </c>
    </row>
    <row r="94" spans="1:7" ht="15.95" customHeight="1" x14ac:dyDescent="0.2">
      <c r="A94" s="849" t="s">
        <v>1040</v>
      </c>
      <c r="B94" s="472" t="s">
        <v>909</v>
      </c>
      <c r="C94" s="25"/>
      <c r="D94" s="474"/>
      <c r="E94" s="852"/>
      <c r="F94" s="853">
        <v>50</v>
      </c>
      <c r="G94" s="469">
        <v>50</v>
      </c>
    </row>
    <row r="95" spans="1:7" s="845" customFormat="1" ht="15.95" customHeight="1" x14ac:dyDescent="0.2">
      <c r="A95" s="849" t="s">
        <v>1093</v>
      </c>
      <c r="B95" s="763" t="s">
        <v>1016</v>
      </c>
      <c r="C95" s="850"/>
      <c r="D95" s="841"/>
      <c r="E95" s="844"/>
      <c r="F95" s="854">
        <v>1408</v>
      </c>
      <c r="G95" s="756">
        <v>1408</v>
      </c>
    </row>
    <row r="96" spans="1:7" s="845" customFormat="1" ht="15.95" customHeight="1" x14ac:dyDescent="0.2">
      <c r="A96" s="849" t="s">
        <v>1130</v>
      </c>
      <c r="B96" s="763" t="s">
        <v>1015</v>
      </c>
      <c r="C96" s="850"/>
      <c r="D96" s="841"/>
      <c r="E96" s="844"/>
      <c r="F96" s="854">
        <v>2532</v>
      </c>
      <c r="G96" s="756">
        <v>2532</v>
      </c>
    </row>
    <row r="97" spans="1:7" s="845" customFormat="1" ht="15.95" customHeight="1" x14ac:dyDescent="0.2">
      <c r="A97" s="849" t="s">
        <v>1131</v>
      </c>
      <c r="B97" s="763" t="s">
        <v>1092</v>
      </c>
      <c r="C97" s="850"/>
      <c r="D97" s="841"/>
      <c r="E97" s="844"/>
      <c r="F97" s="854">
        <v>241</v>
      </c>
      <c r="G97" s="756">
        <v>241</v>
      </c>
    </row>
    <row r="98" spans="1:7" ht="13.5" thickBot="1" x14ac:dyDescent="0.25">
      <c r="A98" s="938" t="s">
        <v>52</v>
      </c>
      <c r="B98" s="939"/>
      <c r="C98" s="773"/>
      <c r="D98" s="774">
        <f>D90+D80+D41+D5</f>
        <v>453584</v>
      </c>
      <c r="E98" s="774">
        <f>E90+E80+E41+E5</f>
        <v>480924</v>
      </c>
      <c r="F98" s="774">
        <f>F90+F80+F41+F5</f>
        <v>15689</v>
      </c>
      <c r="G98" s="774">
        <f>G90+G80+G41+G5</f>
        <v>496648</v>
      </c>
    </row>
  </sheetData>
  <mergeCells count="3">
    <mergeCell ref="C3:D3"/>
    <mergeCell ref="A98:B98"/>
    <mergeCell ref="A1:D1"/>
  </mergeCells>
  <phoneticPr fontId="33" type="noConversion"/>
  <conditionalFormatting sqref="D98">
    <cfRule type="cellIs" dxfId="3" priority="4" stopIfTrue="1" operator="equal">
      <formula>0</formula>
    </cfRule>
  </conditionalFormatting>
  <conditionalFormatting sqref="E98">
    <cfRule type="cellIs" dxfId="2" priority="3" stopIfTrue="1" operator="equal">
      <formula>0</formula>
    </cfRule>
  </conditionalFormatting>
  <conditionalFormatting sqref="F98">
    <cfRule type="cellIs" dxfId="1" priority="2" stopIfTrue="1" operator="equal">
      <formula>0</formula>
    </cfRule>
  </conditionalFormatting>
  <conditionalFormatting sqref="G9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79" fitToHeight="2" orientation="portrait" r:id="rId1"/>
  <headerFooter alignWithMargins="0">
    <oddHeader>&amp;R&amp;"Times New Roman CE,Félkövér dőlt"&amp;11 6. tájékoztató a 3/2018. (II. 28.) önk-i rendelethez</oddHeader>
    <oddFooter>&amp;C&amp;P</oddFooter>
  </headerFooter>
  <rowBreaks count="1" manualBreakCount="1">
    <brk id="40" max="4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F48"/>
  <sheetViews>
    <sheetView topLeftCell="B1" zoomScale="120" zoomScaleNormal="120" zoomScaleSheetLayoutView="100" workbookViewId="0">
      <selection activeCell="L53" sqref="L53"/>
    </sheetView>
  </sheetViews>
  <sheetFormatPr defaultRowHeight="15.75" x14ac:dyDescent="0.25"/>
  <cols>
    <col min="1" max="1" width="9" style="32" customWidth="1"/>
    <col min="2" max="2" width="66.33203125" style="32" bestFit="1" customWidth="1"/>
    <col min="3" max="3" width="15.5" style="303" customWidth="1"/>
    <col min="4" max="5" width="15.5" style="32" customWidth="1"/>
    <col min="6" max="6" width="9" style="32" customWidth="1"/>
    <col min="7" max="16384" width="9.33203125" style="32"/>
  </cols>
  <sheetData>
    <row r="1" spans="1:5" ht="15.95" customHeight="1" x14ac:dyDescent="0.25">
      <c r="A1" s="857" t="s">
        <v>14</v>
      </c>
      <c r="B1" s="857"/>
      <c r="C1" s="857"/>
      <c r="D1" s="857"/>
      <c r="E1" s="857"/>
    </row>
    <row r="2" spans="1:5" ht="15.95" customHeight="1" thickBot="1" x14ac:dyDescent="0.3">
      <c r="A2" s="856" t="s">
        <v>149</v>
      </c>
      <c r="B2" s="856"/>
      <c r="D2" s="116"/>
      <c r="E2" s="249" t="str">
        <f>'4.sz tájékoztató t.'!O2</f>
        <v>4. sz tájékoztató t.</v>
      </c>
    </row>
    <row r="3" spans="1:5" ht="38.1" customHeight="1" thickBot="1" x14ac:dyDescent="0.3">
      <c r="A3" s="21" t="s">
        <v>66</v>
      </c>
      <c r="B3" s="22" t="s">
        <v>16</v>
      </c>
      <c r="C3" s="22" t="str">
        <f>+CONCATENATE(LEFT(ÖSSZEFÜGGÉSEK!A5,4)+1,". évi")</f>
        <v>2019. évi</v>
      </c>
      <c r="D3" s="318" t="str">
        <f>+CONCATENATE(LEFT(ÖSSZEFÜGGÉSEK!A5,4)+2,". évi")</f>
        <v>2020. évi</v>
      </c>
      <c r="E3" s="134" t="str">
        <f>+CONCATENATE(LEFT(ÖSSZEFÜGGÉSEK!A5,4)+3,". évi")</f>
        <v>2021. évi</v>
      </c>
    </row>
    <row r="4" spans="1:5" s="33" customFormat="1" ht="12" customHeight="1" thickBot="1" x14ac:dyDescent="0.25">
      <c r="A4" s="26" t="s">
        <v>468</v>
      </c>
      <c r="B4" s="27" t="s">
        <v>469</v>
      </c>
      <c r="C4" s="27" t="s">
        <v>470</v>
      </c>
      <c r="D4" s="27" t="s">
        <v>472</v>
      </c>
      <c r="E4" s="353" t="s">
        <v>471</v>
      </c>
    </row>
    <row r="5" spans="1:5" s="1" customFormat="1" ht="12" customHeight="1" thickBot="1" x14ac:dyDescent="0.25">
      <c r="A5" s="18" t="s">
        <v>17</v>
      </c>
      <c r="B5" s="19" t="s">
        <v>496</v>
      </c>
      <c r="C5" s="359">
        <v>439000</v>
      </c>
      <c r="D5" s="359">
        <v>452000</v>
      </c>
      <c r="E5" s="360">
        <v>455000</v>
      </c>
    </row>
    <row r="6" spans="1:5" s="1" customFormat="1" ht="12" customHeight="1" thickBot="1" x14ac:dyDescent="0.25">
      <c r="A6" s="18" t="s">
        <v>18</v>
      </c>
      <c r="B6" s="238" t="s">
        <v>370</v>
      </c>
      <c r="C6" s="359">
        <v>110000</v>
      </c>
      <c r="D6" s="359">
        <v>115000</v>
      </c>
      <c r="E6" s="360">
        <v>119000</v>
      </c>
    </row>
    <row r="7" spans="1:5" s="1" customFormat="1" ht="12" customHeight="1" thickBot="1" x14ac:dyDescent="0.25">
      <c r="A7" s="18" t="s">
        <v>19</v>
      </c>
      <c r="B7" s="19" t="s">
        <v>378</v>
      </c>
      <c r="C7" s="359">
        <v>584000</v>
      </c>
      <c r="D7" s="359">
        <v>81000</v>
      </c>
      <c r="E7" s="360">
        <v>50000</v>
      </c>
    </row>
    <row r="8" spans="1:5" s="1" customFormat="1" ht="12" customHeight="1" thickBot="1" x14ac:dyDescent="0.25">
      <c r="A8" s="18" t="s">
        <v>170</v>
      </c>
      <c r="B8" s="19" t="s">
        <v>263</v>
      </c>
      <c r="C8" s="317">
        <f>SUM(C9:C15)</f>
        <v>275415</v>
      </c>
      <c r="D8" s="317">
        <f>SUM(D9:D15)</f>
        <v>280760</v>
      </c>
      <c r="E8" s="352">
        <f>SUM(E9:E15)</f>
        <v>296670</v>
      </c>
    </row>
    <row r="9" spans="1:5" s="1" customFormat="1" ht="12" customHeight="1" x14ac:dyDescent="0.2">
      <c r="A9" s="13" t="s">
        <v>264</v>
      </c>
      <c r="B9" s="324" t="s">
        <v>518</v>
      </c>
      <c r="C9" s="313"/>
      <c r="D9" s="313"/>
      <c r="E9" s="217"/>
    </row>
    <row r="10" spans="1:5" s="1" customFormat="1" ht="12" customHeight="1" x14ac:dyDescent="0.2">
      <c r="A10" s="12" t="s">
        <v>265</v>
      </c>
      <c r="B10" s="325" t="s">
        <v>768</v>
      </c>
      <c r="C10" s="312">
        <v>33000</v>
      </c>
      <c r="D10" s="312">
        <v>33000</v>
      </c>
      <c r="E10" s="216">
        <v>34000</v>
      </c>
    </row>
    <row r="11" spans="1:5" s="1" customFormat="1" ht="12" customHeight="1" x14ac:dyDescent="0.2">
      <c r="A11" s="12" t="s">
        <v>266</v>
      </c>
      <c r="B11" s="325" t="s">
        <v>519</v>
      </c>
      <c r="C11" s="312">
        <v>225000</v>
      </c>
      <c r="D11" s="312">
        <v>230000</v>
      </c>
      <c r="E11" s="216">
        <v>245000</v>
      </c>
    </row>
    <row r="12" spans="1:5" s="1" customFormat="1" ht="12" customHeight="1" x14ac:dyDescent="0.2">
      <c r="A12" s="12" t="s">
        <v>267</v>
      </c>
      <c r="B12" s="325" t="s">
        <v>520</v>
      </c>
      <c r="C12" s="312">
        <v>200</v>
      </c>
      <c r="D12" s="312">
        <v>200</v>
      </c>
      <c r="E12" s="216"/>
    </row>
    <row r="13" spans="1:5" s="1" customFormat="1" ht="12" customHeight="1" x14ac:dyDescent="0.2">
      <c r="A13" s="12" t="s">
        <v>515</v>
      </c>
      <c r="B13" s="325" t="s">
        <v>268</v>
      </c>
      <c r="C13" s="312">
        <v>16500</v>
      </c>
      <c r="D13" s="312">
        <v>16800</v>
      </c>
      <c r="E13" s="216">
        <v>16900</v>
      </c>
    </row>
    <row r="14" spans="1:5" s="1" customFormat="1" ht="12" customHeight="1" x14ac:dyDescent="0.2">
      <c r="A14" s="12" t="s">
        <v>516</v>
      </c>
      <c r="B14" s="325" t="s">
        <v>269</v>
      </c>
      <c r="C14" s="312">
        <v>710</v>
      </c>
      <c r="D14" s="312">
        <v>750</v>
      </c>
      <c r="E14" s="216">
        <v>760</v>
      </c>
    </row>
    <row r="15" spans="1:5" s="1" customFormat="1" ht="12" customHeight="1" thickBot="1" x14ac:dyDescent="0.25">
      <c r="A15" s="14" t="s">
        <v>517</v>
      </c>
      <c r="B15" s="326" t="s">
        <v>270</v>
      </c>
      <c r="C15" s="314">
        <v>5</v>
      </c>
      <c r="D15" s="314">
        <v>10</v>
      </c>
      <c r="E15" s="218">
        <v>10</v>
      </c>
    </row>
    <row r="16" spans="1:5" s="1" customFormat="1" ht="12" customHeight="1" thickBot="1" x14ac:dyDescent="0.25">
      <c r="A16" s="18" t="s">
        <v>21</v>
      </c>
      <c r="B16" s="19" t="s">
        <v>499</v>
      </c>
      <c r="C16" s="359">
        <v>45000</v>
      </c>
      <c r="D16" s="359">
        <v>46000</v>
      </c>
      <c r="E16" s="360">
        <v>47000</v>
      </c>
    </row>
    <row r="17" spans="1:5" s="1" customFormat="1" ht="12" customHeight="1" thickBot="1" x14ac:dyDescent="0.25">
      <c r="A17" s="18" t="s">
        <v>22</v>
      </c>
      <c r="B17" s="19" t="s">
        <v>9</v>
      </c>
      <c r="C17" s="359">
        <v>5000</v>
      </c>
      <c r="D17" s="359">
        <v>3000</v>
      </c>
      <c r="E17" s="360">
        <v>4000</v>
      </c>
    </row>
    <row r="18" spans="1:5" s="1" customFormat="1" ht="12" customHeight="1" thickBot="1" x14ac:dyDescent="0.25">
      <c r="A18" s="18" t="s">
        <v>177</v>
      </c>
      <c r="B18" s="19" t="s">
        <v>498</v>
      </c>
      <c r="C18" s="359">
        <v>500</v>
      </c>
      <c r="D18" s="359">
        <v>600</v>
      </c>
      <c r="E18" s="360">
        <v>500</v>
      </c>
    </row>
    <row r="19" spans="1:5" s="1" customFormat="1" ht="12" customHeight="1" thickBot="1" x14ac:dyDescent="0.25">
      <c r="A19" s="18" t="s">
        <v>24</v>
      </c>
      <c r="B19" s="238" t="s">
        <v>497</v>
      </c>
      <c r="C19" s="359">
        <v>1200</v>
      </c>
      <c r="D19" s="359">
        <v>1500</v>
      </c>
      <c r="E19" s="360">
        <v>1400</v>
      </c>
    </row>
    <row r="20" spans="1:5" s="1" customFormat="1" ht="12" customHeight="1" thickBot="1" x14ac:dyDescent="0.25">
      <c r="A20" s="18" t="s">
        <v>25</v>
      </c>
      <c r="B20" s="19" t="s">
        <v>303</v>
      </c>
      <c r="C20" s="317">
        <f>+C5+C6+C7+C8+C16+C17+C18+C19</f>
        <v>1460115</v>
      </c>
      <c r="D20" s="317">
        <f>+D5+D6+D7+D8+D16+D17+D18+D19</f>
        <v>979860</v>
      </c>
      <c r="E20" s="246">
        <f>+E5+E6+E7+E8+E16+E17+E18+E19</f>
        <v>973570</v>
      </c>
    </row>
    <row r="21" spans="1:5" s="1" customFormat="1" ht="12" customHeight="1" thickBot="1" x14ac:dyDescent="0.25">
      <c r="A21" s="18" t="s">
        <v>26</v>
      </c>
      <c r="B21" s="19" t="s">
        <v>500</v>
      </c>
      <c r="C21" s="397">
        <v>15600</v>
      </c>
      <c r="D21" s="397">
        <v>16200</v>
      </c>
      <c r="E21" s="398">
        <v>16500</v>
      </c>
    </row>
    <row r="22" spans="1:5" s="1" customFormat="1" ht="12" customHeight="1" thickBot="1" x14ac:dyDescent="0.25">
      <c r="A22" s="18" t="s">
        <v>27</v>
      </c>
      <c r="B22" s="19" t="s">
        <v>501</v>
      </c>
      <c r="C22" s="317">
        <f>+C20+C21</f>
        <v>1475715</v>
      </c>
      <c r="D22" s="317">
        <f>+D20+D21</f>
        <v>996060</v>
      </c>
      <c r="E22" s="352">
        <f>+E20+E21</f>
        <v>990070</v>
      </c>
    </row>
    <row r="23" spans="1:5" s="1" customFormat="1" ht="12" customHeight="1" x14ac:dyDescent="0.2">
      <c r="A23" s="293"/>
      <c r="B23" s="294"/>
      <c r="C23" s="295"/>
      <c r="D23" s="395"/>
      <c r="E23" s="396"/>
    </row>
    <row r="24" spans="1:5" s="1" customFormat="1" ht="12" customHeight="1" x14ac:dyDescent="0.2">
      <c r="A24" s="857" t="s">
        <v>46</v>
      </c>
      <c r="B24" s="857"/>
      <c r="C24" s="857"/>
      <c r="D24" s="857"/>
      <c r="E24" s="857"/>
    </row>
    <row r="25" spans="1:5" s="1" customFormat="1" ht="12" customHeight="1" thickBot="1" x14ac:dyDescent="0.25">
      <c r="A25" s="866" t="s">
        <v>150</v>
      </c>
      <c r="B25" s="866"/>
      <c r="C25" s="303"/>
      <c r="D25" s="116"/>
      <c r="E25" s="249" t="str">
        <f>E2</f>
        <v>4. sz tájékoztató t.</v>
      </c>
    </row>
    <row r="26" spans="1:5" s="1" customFormat="1" ht="24" customHeight="1" thickBot="1" x14ac:dyDescent="0.25">
      <c r="A26" s="21" t="s">
        <v>15</v>
      </c>
      <c r="B26" s="22" t="s">
        <v>47</v>
      </c>
      <c r="C26" s="22" t="str">
        <f>+C3</f>
        <v>2019. évi</v>
      </c>
      <c r="D26" s="22" t="str">
        <f>+D3</f>
        <v>2020. évi</v>
      </c>
      <c r="E26" s="134" t="str">
        <f>+E3</f>
        <v>2021. évi</v>
      </c>
    </row>
    <row r="27" spans="1:5" s="1" customFormat="1" ht="12" customHeight="1" thickBot="1" x14ac:dyDescent="0.25">
      <c r="A27" s="320" t="s">
        <v>468</v>
      </c>
      <c r="B27" s="321" t="s">
        <v>469</v>
      </c>
      <c r="C27" s="321" t="s">
        <v>470</v>
      </c>
      <c r="D27" s="321" t="s">
        <v>472</v>
      </c>
      <c r="E27" s="391" t="s">
        <v>471</v>
      </c>
    </row>
    <row r="28" spans="1:5" s="1" customFormat="1" ht="15" customHeight="1" thickBot="1" x14ac:dyDescent="0.25">
      <c r="A28" s="18" t="s">
        <v>17</v>
      </c>
      <c r="B28" s="23" t="s">
        <v>502</v>
      </c>
      <c r="C28" s="359">
        <v>841248</v>
      </c>
      <c r="D28" s="359">
        <v>848060</v>
      </c>
      <c r="E28" s="355">
        <v>851070</v>
      </c>
    </row>
    <row r="29" spans="1:5" ht="12" customHeight="1" thickBot="1" x14ac:dyDescent="0.3">
      <c r="A29" s="372" t="s">
        <v>18</v>
      </c>
      <c r="B29" s="392" t="s">
        <v>507</v>
      </c>
      <c r="C29" s="393">
        <f>+C30+C31+C32</f>
        <v>634467</v>
      </c>
      <c r="D29" s="393">
        <f>+D30+D31+D32</f>
        <v>148000</v>
      </c>
      <c r="E29" s="394">
        <f>+E30+E31+E32</f>
        <v>139000</v>
      </c>
    </row>
    <row r="30" spans="1:5" ht="12" customHeight="1" x14ac:dyDescent="0.25">
      <c r="A30" s="13" t="s">
        <v>101</v>
      </c>
      <c r="B30" s="6" t="s">
        <v>225</v>
      </c>
      <c r="C30" s="313">
        <v>564467</v>
      </c>
      <c r="D30" s="313">
        <v>100000</v>
      </c>
      <c r="E30" s="217">
        <v>90000</v>
      </c>
    </row>
    <row r="31" spans="1:5" ht="12" customHeight="1" x14ac:dyDescent="0.25">
      <c r="A31" s="13" t="s">
        <v>102</v>
      </c>
      <c r="B31" s="10" t="s">
        <v>184</v>
      </c>
      <c r="C31" s="312">
        <v>60000</v>
      </c>
      <c r="D31" s="312">
        <v>40000</v>
      </c>
      <c r="E31" s="216">
        <v>40000</v>
      </c>
    </row>
    <row r="32" spans="1:5" ht="12" customHeight="1" thickBot="1" x14ac:dyDescent="0.3">
      <c r="A32" s="13" t="s">
        <v>103</v>
      </c>
      <c r="B32" s="240" t="s">
        <v>227</v>
      </c>
      <c r="C32" s="312">
        <v>10000</v>
      </c>
      <c r="D32" s="312">
        <v>8000</v>
      </c>
      <c r="E32" s="216">
        <v>9000</v>
      </c>
    </row>
    <row r="33" spans="1:6" ht="12" customHeight="1" thickBot="1" x14ac:dyDescent="0.3">
      <c r="A33" s="18" t="s">
        <v>19</v>
      </c>
      <c r="B33" s="102" t="s">
        <v>423</v>
      </c>
      <c r="C33" s="311">
        <f>+C28+C29</f>
        <v>1475715</v>
      </c>
      <c r="D33" s="311">
        <f>+D28+D29</f>
        <v>996060</v>
      </c>
      <c r="E33" s="215">
        <f>+E28+E29</f>
        <v>990070</v>
      </c>
    </row>
    <row r="34" spans="1:6" ht="15" customHeight="1" thickBot="1" x14ac:dyDescent="0.3">
      <c r="A34" s="18" t="s">
        <v>20</v>
      </c>
      <c r="B34" s="102" t="s">
        <v>503</v>
      </c>
      <c r="C34" s="399"/>
      <c r="D34" s="399"/>
      <c r="E34" s="400"/>
      <c r="F34" s="334"/>
    </row>
    <row r="35" spans="1:6" s="1" customFormat="1" ht="12.95" customHeight="1" thickBot="1" x14ac:dyDescent="0.25">
      <c r="A35" s="241" t="s">
        <v>21</v>
      </c>
      <c r="B35" s="302" t="s">
        <v>504</v>
      </c>
      <c r="C35" s="390">
        <f>+C33+C34</f>
        <v>1475715</v>
      </c>
      <c r="D35" s="390">
        <f>+D33+D34</f>
        <v>996060</v>
      </c>
      <c r="E35" s="384">
        <f>+E33+E34</f>
        <v>990070</v>
      </c>
    </row>
    <row r="36" spans="1:6" x14ac:dyDescent="0.25">
      <c r="C36" s="32"/>
    </row>
    <row r="37" spans="1:6" x14ac:dyDescent="0.25">
      <c r="C37" s="552">
        <f>C22-C35</f>
        <v>0</v>
      </c>
      <c r="D37" s="552">
        <f>D22-D35</f>
        <v>0</v>
      </c>
      <c r="E37" s="552">
        <f>E22-E35</f>
        <v>0</v>
      </c>
    </row>
    <row r="38" spans="1:6" x14ac:dyDescent="0.25">
      <c r="C38" s="32"/>
    </row>
    <row r="39" spans="1:6" ht="16.5" customHeight="1" x14ac:dyDescent="0.25">
      <c r="C39" s="32"/>
    </row>
    <row r="40" spans="1:6" x14ac:dyDescent="0.25">
      <c r="C40" s="32"/>
    </row>
    <row r="41" spans="1:6" x14ac:dyDescent="0.25">
      <c r="C41" s="32"/>
    </row>
    <row r="42" spans="1:6" x14ac:dyDescent="0.25">
      <c r="C42" s="32"/>
    </row>
    <row r="43" spans="1:6" x14ac:dyDescent="0.25">
      <c r="C43" s="32"/>
    </row>
    <row r="44" spans="1:6" x14ac:dyDescent="0.25">
      <c r="C44" s="32"/>
    </row>
    <row r="45" spans="1:6" x14ac:dyDescent="0.25">
      <c r="C45" s="32"/>
    </row>
    <row r="46" spans="1:6" x14ac:dyDescent="0.25">
      <c r="C46" s="32"/>
    </row>
    <row r="47" spans="1:6" x14ac:dyDescent="0.25">
      <c r="C47" s="32"/>
    </row>
    <row r="48" spans="1:6" x14ac:dyDescent="0.25">
      <c r="C48" s="32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 xml:space="preserve">&amp;C&amp;"Times New Roman CE,Félkövér"&amp;12Bátaszék Város Önkormányzat
2018. ÉVI KÖLTSÉGVETÉSI ÉVET KÖVETŐ 3 ÉV TERVEZETT BEVÉTELEI, KIADÁSAI&amp;R&amp;"Times New Roman CE,Félkövér dőlt"&amp;11 7. tájékoztató a 3/2018. (II. 28.) önk-i rendelethez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106"/>
  <sheetViews>
    <sheetView zoomScaleNormal="100" workbookViewId="0">
      <selection activeCell="L16" sqref="L16"/>
    </sheetView>
  </sheetViews>
  <sheetFormatPr defaultRowHeight="12.75" x14ac:dyDescent="0.2"/>
  <cols>
    <col min="1" max="1" width="8.6640625" style="35" bestFit="1" customWidth="1"/>
    <col min="2" max="2" width="50.5" style="456" bestFit="1" customWidth="1"/>
    <col min="3" max="4" width="12" style="34" bestFit="1" customWidth="1"/>
    <col min="5" max="5" width="12.83203125" style="34" customWidth="1"/>
    <col min="6" max="6" width="12" style="34" bestFit="1" customWidth="1"/>
    <col min="7" max="242" width="9.33203125" style="34"/>
    <col min="243" max="243" width="8.6640625" style="34" bestFit="1" customWidth="1"/>
    <col min="244" max="244" width="50.5" style="34" bestFit="1" customWidth="1"/>
    <col min="245" max="246" width="12" style="34" bestFit="1" customWidth="1"/>
    <col min="247" max="498" width="9.33203125" style="34"/>
    <col min="499" max="499" width="8.6640625" style="34" bestFit="1" customWidth="1"/>
    <col min="500" max="500" width="50.5" style="34" bestFit="1" customWidth="1"/>
    <col min="501" max="502" width="12" style="34" bestFit="1" customWidth="1"/>
    <col min="503" max="754" width="9.33203125" style="34"/>
    <col min="755" max="755" width="8.6640625" style="34" bestFit="1" customWidth="1"/>
    <col min="756" max="756" width="50.5" style="34" bestFit="1" customWidth="1"/>
    <col min="757" max="758" width="12" style="34" bestFit="1" customWidth="1"/>
    <col min="759" max="1010" width="9.33203125" style="34"/>
    <col min="1011" max="1011" width="8.6640625" style="34" bestFit="1" customWidth="1"/>
    <col min="1012" max="1012" width="50.5" style="34" bestFit="1" customWidth="1"/>
    <col min="1013" max="1014" width="12" style="34" bestFit="1" customWidth="1"/>
    <col min="1015" max="1266" width="9.33203125" style="34"/>
    <col min="1267" max="1267" width="8.6640625" style="34" bestFit="1" customWidth="1"/>
    <col min="1268" max="1268" width="50.5" style="34" bestFit="1" customWidth="1"/>
    <col min="1269" max="1270" width="12" style="34" bestFit="1" customWidth="1"/>
    <col min="1271" max="1522" width="9.33203125" style="34"/>
    <col min="1523" max="1523" width="8.6640625" style="34" bestFit="1" customWidth="1"/>
    <col min="1524" max="1524" width="50.5" style="34" bestFit="1" customWidth="1"/>
    <col min="1525" max="1526" width="12" style="34" bestFit="1" customWidth="1"/>
    <col min="1527" max="1778" width="9.33203125" style="34"/>
    <col min="1779" max="1779" width="8.6640625" style="34" bestFit="1" customWidth="1"/>
    <col min="1780" max="1780" width="50.5" style="34" bestFit="1" customWidth="1"/>
    <col min="1781" max="1782" width="12" style="34" bestFit="1" customWidth="1"/>
    <col min="1783" max="2034" width="9.33203125" style="34"/>
    <col min="2035" max="2035" width="8.6640625" style="34" bestFit="1" customWidth="1"/>
    <col min="2036" max="2036" width="50.5" style="34" bestFit="1" customWidth="1"/>
    <col min="2037" max="2038" width="12" style="34" bestFit="1" customWidth="1"/>
    <col min="2039" max="2290" width="9.33203125" style="34"/>
    <col min="2291" max="2291" width="8.6640625" style="34" bestFit="1" customWidth="1"/>
    <col min="2292" max="2292" width="50.5" style="34" bestFit="1" customWidth="1"/>
    <col min="2293" max="2294" width="12" style="34" bestFit="1" customWidth="1"/>
    <col min="2295" max="2546" width="9.33203125" style="34"/>
    <col min="2547" max="2547" width="8.6640625" style="34" bestFit="1" customWidth="1"/>
    <col min="2548" max="2548" width="50.5" style="34" bestFit="1" customWidth="1"/>
    <col min="2549" max="2550" width="12" style="34" bestFit="1" customWidth="1"/>
    <col min="2551" max="2802" width="9.33203125" style="34"/>
    <col min="2803" max="2803" width="8.6640625" style="34" bestFit="1" customWidth="1"/>
    <col min="2804" max="2804" width="50.5" style="34" bestFit="1" customWidth="1"/>
    <col min="2805" max="2806" width="12" style="34" bestFit="1" customWidth="1"/>
    <col min="2807" max="3058" width="9.33203125" style="34"/>
    <col min="3059" max="3059" width="8.6640625" style="34" bestFit="1" customWidth="1"/>
    <col min="3060" max="3060" width="50.5" style="34" bestFit="1" customWidth="1"/>
    <col min="3061" max="3062" width="12" style="34" bestFit="1" customWidth="1"/>
    <col min="3063" max="3314" width="9.33203125" style="34"/>
    <col min="3315" max="3315" width="8.6640625" style="34" bestFit="1" customWidth="1"/>
    <col min="3316" max="3316" width="50.5" style="34" bestFit="1" customWidth="1"/>
    <col min="3317" max="3318" width="12" style="34" bestFit="1" customWidth="1"/>
    <col min="3319" max="3570" width="9.33203125" style="34"/>
    <col min="3571" max="3571" width="8.6640625" style="34" bestFit="1" customWidth="1"/>
    <col min="3572" max="3572" width="50.5" style="34" bestFit="1" customWidth="1"/>
    <col min="3573" max="3574" width="12" style="34" bestFit="1" customWidth="1"/>
    <col min="3575" max="3826" width="9.33203125" style="34"/>
    <col min="3827" max="3827" width="8.6640625" style="34" bestFit="1" customWidth="1"/>
    <col min="3828" max="3828" width="50.5" style="34" bestFit="1" customWidth="1"/>
    <col min="3829" max="3830" width="12" style="34" bestFit="1" customWidth="1"/>
    <col min="3831" max="4082" width="9.33203125" style="34"/>
    <col min="4083" max="4083" width="8.6640625" style="34" bestFit="1" customWidth="1"/>
    <col min="4084" max="4084" width="50.5" style="34" bestFit="1" customWidth="1"/>
    <col min="4085" max="4086" width="12" style="34" bestFit="1" customWidth="1"/>
    <col min="4087" max="4338" width="9.33203125" style="34"/>
    <col min="4339" max="4339" width="8.6640625" style="34" bestFit="1" customWidth="1"/>
    <col min="4340" max="4340" width="50.5" style="34" bestFit="1" customWidth="1"/>
    <col min="4341" max="4342" width="12" style="34" bestFit="1" customWidth="1"/>
    <col min="4343" max="4594" width="9.33203125" style="34"/>
    <col min="4595" max="4595" width="8.6640625" style="34" bestFit="1" customWidth="1"/>
    <col min="4596" max="4596" width="50.5" style="34" bestFit="1" customWidth="1"/>
    <col min="4597" max="4598" width="12" style="34" bestFit="1" customWidth="1"/>
    <col min="4599" max="4850" width="9.33203125" style="34"/>
    <col min="4851" max="4851" width="8.6640625" style="34" bestFit="1" customWidth="1"/>
    <col min="4852" max="4852" width="50.5" style="34" bestFit="1" customWidth="1"/>
    <col min="4853" max="4854" width="12" style="34" bestFit="1" customWidth="1"/>
    <col min="4855" max="5106" width="9.33203125" style="34"/>
    <col min="5107" max="5107" width="8.6640625" style="34" bestFit="1" customWidth="1"/>
    <col min="5108" max="5108" width="50.5" style="34" bestFit="1" customWidth="1"/>
    <col min="5109" max="5110" width="12" style="34" bestFit="1" customWidth="1"/>
    <col min="5111" max="5362" width="9.33203125" style="34"/>
    <col min="5363" max="5363" width="8.6640625" style="34" bestFit="1" customWidth="1"/>
    <col min="5364" max="5364" width="50.5" style="34" bestFit="1" customWidth="1"/>
    <col min="5365" max="5366" width="12" style="34" bestFit="1" customWidth="1"/>
    <col min="5367" max="5618" width="9.33203125" style="34"/>
    <col min="5619" max="5619" width="8.6640625" style="34" bestFit="1" customWidth="1"/>
    <col min="5620" max="5620" width="50.5" style="34" bestFit="1" customWidth="1"/>
    <col min="5621" max="5622" width="12" style="34" bestFit="1" customWidth="1"/>
    <col min="5623" max="5874" width="9.33203125" style="34"/>
    <col min="5875" max="5875" width="8.6640625" style="34" bestFit="1" customWidth="1"/>
    <col min="5876" max="5876" width="50.5" style="34" bestFit="1" customWidth="1"/>
    <col min="5877" max="5878" width="12" style="34" bestFit="1" customWidth="1"/>
    <col min="5879" max="6130" width="9.33203125" style="34"/>
    <col min="6131" max="6131" width="8.6640625" style="34" bestFit="1" customWidth="1"/>
    <col min="6132" max="6132" width="50.5" style="34" bestFit="1" customWidth="1"/>
    <col min="6133" max="6134" width="12" style="34" bestFit="1" customWidth="1"/>
    <col min="6135" max="6386" width="9.33203125" style="34"/>
    <col min="6387" max="6387" width="8.6640625" style="34" bestFit="1" customWidth="1"/>
    <col min="6388" max="6388" width="50.5" style="34" bestFit="1" customWidth="1"/>
    <col min="6389" max="6390" width="12" style="34" bestFit="1" customWidth="1"/>
    <col min="6391" max="6642" width="9.33203125" style="34"/>
    <col min="6643" max="6643" width="8.6640625" style="34" bestFit="1" customWidth="1"/>
    <col min="6644" max="6644" width="50.5" style="34" bestFit="1" customWidth="1"/>
    <col min="6645" max="6646" width="12" style="34" bestFit="1" customWidth="1"/>
    <col min="6647" max="6898" width="9.33203125" style="34"/>
    <col min="6899" max="6899" width="8.6640625" style="34" bestFit="1" customWidth="1"/>
    <col min="6900" max="6900" width="50.5" style="34" bestFit="1" customWidth="1"/>
    <col min="6901" max="6902" width="12" style="34" bestFit="1" customWidth="1"/>
    <col min="6903" max="7154" width="9.33203125" style="34"/>
    <col min="7155" max="7155" width="8.6640625" style="34" bestFit="1" customWidth="1"/>
    <col min="7156" max="7156" width="50.5" style="34" bestFit="1" customWidth="1"/>
    <col min="7157" max="7158" width="12" style="34" bestFit="1" customWidth="1"/>
    <col min="7159" max="7410" width="9.33203125" style="34"/>
    <col min="7411" max="7411" width="8.6640625" style="34" bestFit="1" customWidth="1"/>
    <col min="7412" max="7412" width="50.5" style="34" bestFit="1" customWidth="1"/>
    <col min="7413" max="7414" width="12" style="34" bestFit="1" customWidth="1"/>
    <col min="7415" max="7666" width="9.33203125" style="34"/>
    <col min="7667" max="7667" width="8.6640625" style="34" bestFit="1" customWidth="1"/>
    <col min="7668" max="7668" width="50.5" style="34" bestFit="1" customWidth="1"/>
    <col min="7669" max="7670" width="12" style="34" bestFit="1" customWidth="1"/>
    <col min="7671" max="7922" width="9.33203125" style="34"/>
    <col min="7923" max="7923" width="8.6640625" style="34" bestFit="1" customWidth="1"/>
    <col min="7924" max="7924" width="50.5" style="34" bestFit="1" customWidth="1"/>
    <col min="7925" max="7926" width="12" style="34" bestFit="1" customWidth="1"/>
    <col min="7927" max="8178" width="9.33203125" style="34"/>
    <col min="8179" max="8179" width="8.6640625" style="34" bestFit="1" customWidth="1"/>
    <col min="8180" max="8180" width="50.5" style="34" bestFit="1" customWidth="1"/>
    <col min="8181" max="8182" width="12" style="34" bestFit="1" customWidth="1"/>
    <col min="8183" max="8434" width="9.33203125" style="34"/>
    <col min="8435" max="8435" width="8.6640625" style="34" bestFit="1" customWidth="1"/>
    <col min="8436" max="8436" width="50.5" style="34" bestFit="1" customWidth="1"/>
    <col min="8437" max="8438" width="12" style="34" bestFit="1" customWidth="1"/>
    <col min="8439" max="8690" width="9.33203125" style="34"/>
    <col min="8691" max="8691" width="8.6640625" style="34" bestFit="1" customWidth="1"/>
    <col min="8692" max="8692" width="50.5" style="34" bestFit="1" customWidth="1"/>
    <col min="8693" max="8694" width="12" style="34" bestFit="1" customWidth="1"/>
    <col min="8695" max="8946" width="9.33203125" style="34"/>
    <col min="8947" max="8947" width="8.6640625" style="34" bestFit="1" customWidth="1"/>
    <col min="8948" max="8948" width="50.5" style="34" bestFit="1" customWidth="1"/>
    <col min="8949" max="8950" width="12" style="34" bestFit="1" customWidth="1"/>
    <col min="8951" max="9202" width="9.33203125" style="34"/>
    <col min="9203" max="9203" width="8.6640625" style="34" bestFit="1" customWidth="1"/>
    <col min="9204" max="9204" width="50.5" style="34" bestFit="1" customWidth="1"/>
    <col min="9205" max="9206" width="12" style="34" bestFit="1" customWidth="1"/>
    <col min="9207" max="9458" width="9.33203125" style="34"/>
    <col min="9459" max="9459" width="8.6640625" style="34" bestFit="1" customWidth="1"/>
    <col min="9460" max="9460" width="50.5" style="34" bestFit="1" customWidth="1"/>
    <col min="9461" max="9462" width="12" style="34" bestFit="1" customWidth="1"/>
    <col min="9463" max="9714" width="9.33203125" style="34"/>
    <col min="9715" max="9715" width="8.6640625" style="34" bestFit="1" customWidth="1"/>
    <col min="9716" max="9716" width="50.5" style="34" bestFit="1" customWidth="1"/>
    <col min="9717" max="9718" width="12" style="34" bestFit="1" customWidth="1"/>
    <col min="9719" max="9970" width="9.33203125" style="34"/>
    <col min="9971" max="9971" width="8.6640625" style="34" bestFit="1" customWidth="1"/>
    <col min="9972" max="9972" width="50.5" style="34" bestFit="1" customWidth="1"/>
    <col min="9973" max="9974" width="12" style="34" bestFit="1" customWidth="1"/>
    <col min="9975" max="10226" width="9.33203125" style="34"/>
    <col min="10227" max="10227" width="8.6640625" style="34" bestFit="1" customWidth="1"/>
    <col min="10228" max="10228" width="50.5" style="34" bestFit="1" customWidth="1"/>
    <col min="10229" max="10230" width="12" style="34" bestFit="1" customWidth="1"/>
    <col min="10231" max="10482" width="9.33203125" style="34"/>
    <col min="10483" max="10483" width="8.6640625" style="34" bestFit="1" customWidth="1"/>
    <col min="10484" max="10484" width="50.5" style="34" bestFit="1" customWidth="1"/>
    <col min="10485" max="10486" width="12" style="34" bestFit="1" customWidth="1"/>
    <col min="10487" max="10738" width="9.33203125" style="34"/>
    <col min="10739" max="10739" width="8.6640625" style="34" bestFit="1" customWidth="1"/>
    <col min="10740" max="10740" width="50.5" style="34" bestFit="1" customWidth="1"/>
    <col min="10741" max="10742" width="12" style="34" bestFit="1" customWidth="1"/>
    <col min="10743" max="10994" width="9.33203125" style="34"/>
    <col min="10995" max="10995" width="8.6640625" style="34" bestFit="1" customWidth="1"/>
    <col min="10996" max="10996" width="50.5" style="34" bestFit="1" customWidth="1"/>
    <col min="10997" max="10998" width="12" style="34" bestFit="1" customWidth="1"/>
    <col min="10999" max="11250" width="9.33203125" style="34"/>
    <col min="11251" max="11251" width="8.6640625" style="34" bestFit="1" customWidth="1"/>
    <col min="11252" max="11252" width="50.5" style="34" bestFit="1" customWidth="1"/>
    <col min="11253" max="11254" width="12" style="34" bestFit="1" customWidth="1"/>
    <col min="11255" max="11506" width="9.33203125" style="34"/>
    <col min="11507" max="11507" width="8.6640625" style="34" bestFit="1" customWidth="1"/>
    <col min="11508" max="11508" width="50.5" style="34" bestFit="1" customWidth="1"/>
    <col min="11509" max="11510" width="12" style="34" bestFit="1" customWidth="1"/>
    <col min="11511" max="11762" width="9.33203125" style="34"/>
    <col min="11763" max="11763" width="8.6640625" style="34" bestFit="1" customWidth="1"/>
    <col min="11764" max="11764" width="50.5" style="34" bestFit="1" customWidth="1"/>
    <col min="11765" max="11766" width="12" style="34" bestFit="1" customWidth="1"/>
    <col min="11767" max="12018" width="9.33203125" style="34"/>
    <col min="12019" max="12019" width="8.6640625" style="34" bestFit="1" customWidth="1"/>
    <col min="12020" max="12020" width="50.5" style="34" bestFit="1" customWidth="1"/>
    <col min="12021" max="12022" width="12" style="34" bestFit="1" customWidth="1"/>
    <col min="12023" max="12274" width="9.33203125" style="34"/>
    <col min="12275" max="12275" width="8.6640625" style="34" bestFit="1" customWidth="1"/>
    <col min="12276" max="12276" width="50.5" style="34" bestFit="1" customWidth="1"/>
    <col min="12277" max="12278" width="12" style="34" bestFit="1" customWidth="1"/>
    <col min="12279" max="12530" width="9.33203125" style="34"/>
    <col min="12531" max="12531" width="8.6640625" style="34" bestFit="1" customWidth="1"/>
    <col min="12532" max="12532" width="50.5" style="34" bestFit="1" customWidth="1"/>
    <col min="12533" max="12534" width="12" style="34" bestFit="1" customWidth="1"/>
    <col min="12535" max="12786" width="9.33203125" style="34"/>
    <col min="12787" max="12787" width="8.6640625" style="34" bestFit="1" customWidth="1"/>
    <col min="12788" max="12788" width="50.5" style="34" bestFit="1" customWidth="1"/>
    <col min="12789" max="12790" width="12" style="34" bestFit="1" customWidth="1"/>
    <col min="12791" max="13042" width="9.33203125" style="34"/>
    <col min="13043" max="13043" width="8.6640625" style="34" bestFit="1" customWidth="1"/>
    <col min="13044" max="13044" width="50.5" style="34" bestFit="1" customWidth="1"/>
    <col min="13045" max="13046" width="12" style="34" bestFit="1" customWidth="1"/>
    <col min="13047" max="13298" width="9.33203125" style="34"/>
    <col min="13299" max="13299" width="8.6640625" style="34" bestFit="1" customWidth="1"/>
    <col min="13300" max="13300" width="50.5" style="34" bestFit="1" customWidth="1"/>
    <col min="13301" max="13302" width="12" style="34" bestFit="1" customWidth="1"/>
    <col min="13303" max="13554" width="9.33203125" style="34"/>
    <col min="13555" max="13555" width="8.6640625" style="34" bestFit="1" customWidth="1"/>
    <col min="13556" max="13556" width="50.5" style="34" bestFit="1" customWidth="1"/>
    <col min="13557" max="13558" width="12" style="34" bestFit="1" customWidth="1"/>
    <col min="13559" max="13810" width="9.33203125" style="34"/>
    <col min="13811" max="13811" width="8.6640625" style="34" bestFit="1" customWidth="1"/>
    <col min="13812" max="13812" width="50.5" style="34" bestFit="1" customWidth="1"/>
    <col min="13813" max="13814" width="12" style="34" bestFit="1" customWidth="1"/>
    <col min="13815" max="14066" width="9.33203125" style="34"/>
    <col min="14067" max="14067" width="8.6640625" style="34" bestFit="1" customWidth="1"/>
    <col min="14068" max="14068" width="50.5" style="34" bestFit="1" customWidth="1"/>
    <col min="14069" max="14070" width="12" style="34" bestFit="1" customWidth="1"/>
    <col min="14071" max="14322" width="9.33203125" style="34"/>
    <col min="14323" max="14323" width="8.6640625" style="34" bestFit="1" customWidth="1"/>
    <col min="14324" max="14324" width="50.5" style="34" bestFit="1" customWidth="1"/>
    <col min="14325" max="14326" width="12" style="34" bestFit="1" customWidth="1"/>
    <col min="14327" max="14578" width="9.33203125" style="34"/>
    <col min="14579" max="14579" width="8.6640625" style="34" bestFit="1" customWidth="1"/>
    <col min="14580" max="14580" width="50.5" style="34" bestFit="1" customWidth="1"/>
    <col min="14581" max="14582" width="12" style="34" bestFit="1" customWidth="1"/>
    <col min="14583" max="14834" width="9.33203125" style="34"/>
    <col min="14835" max="14835" width="8.6640625" style="34" bestFit="1" customWidth="1"/>
    <col min="14836" max="14836" width="50.5" style="34" bestFit="1" customWidth="1"/>
    <col min="14837" max="14838" width="12" style="34" bestFit="1" customWidth="1"/>
    <col min="14839" max="15090" width="9.33203125" style="34"/>
    <col min="15091" max="15091" width="8.6640625" style="34" bestFit="1" customWidth="1"/>
    <col min="15092" max="15092" width="50.5" style="34" bestFit="1" customWidth="1"/>
    <col min="15093" max="15094" width="12" style="34" bestFit="1" customWidth="1"/>
    <col min="15095" max="15346" width="9.33203125" style="34"/>
    <col min="15347" max="15347" width="8.6640625" style="34" bestFit="1" customWidth="1"/>
    <col min="15348" max="15348" width="50.5" style="34" bestFit="1" customWidth="1"/>
    <col min="15349" max="15350" width="12" style="34" bestFit="1" customWidth="1"/>
    <col min="15351" max="15602" width="9.33203125" style="34"/>
    <col min="15603" max="15603" width="8.6640625" style="34" bestFit="1" customWidth="1"/>
    <col min="15604" max="15604" width="50.5" style="34" bestFit="1" customWidth="1"/>
    <col min="15605" max="15606" width="12" style="34" bestFit="1" customWidth="1"/>
    <col min="15607" max="15858" width="9.33203125" style="34"/>
    <col min="15859" max="15859" width="8.6640625" style="34" bestFit="1" customWidth="1"/>
    <col min="15860" max="15860" width="50.5" style="34" bestFit="1" customWidth="1"/>
    <col min="15861" max="15862" width="12" style="34" bestFit="1" customWidth="1"/>
    <col min="15863" max="16114" width="9.33203125" style="34"/>
    <col min="16115" max="16115" width="8.6640625" style="34" bestFit="1" customWidth="1"/>
    <col min="16116" max="16116" width="50.5" style="34" bestFit="1" customWidth="1"/>
    <col min="16117" max="16118" width="12" style="34" bestFit="1" customWidth="1"/>
    <col min="16119" max="16384" width="9.33203125" style="34"/>
  </cols>
  <sheetData>
    <row r="1" spans="1:6" ht="27" x14ac:dyDescent="0.25">
      <c r="A1" s="420"/>
      <c r="B1" s="421" t="s">
        <v>533</v>
      </c>
      <c r="C1" s="422"/>
      <c r="D1" s="422"/>
      <c r="E1" s="422"/>
      <c r="F1" s="422" t="s">
        <v>534</v>
      </c>
    </row>
    <row r="2" spans="1:6" s="37" customFormat="1" ht="38.25" x14ac:dyDescent="0.2">
      <c r="A2" s="423"/>
      <c r="B2" s="424" t="s">
        <v>535</v>
      </c>
      <c r="C2" s="425" t="s">
        <v>536</v>
      </c>
      <c r="D2" s="425" t="s">
        <v>735</v>
      </c>
      <c r="E2" s="779" t="s">
        <v>1132</v>
      </c>
      <c r="F2" s="779" t="s">
        <v>894</v>
      </c>
    </row>
    <row r="3" spans="1:6" ht="20.100000000000001" customHeight="1" x14ac:dyDescent="0.2">
      <c r="A3" s="426">
        <v>1</v>
      </c>
      <c r="B3" s="426">
        <v>2</v>
      </c>
      <c r="C3" s="426">
        <v>4</v>
      </c>
      <c r="D3" s="426">
        <v>4</v>
      </c>
      <c r="E3" s="426">
        <v>4</v>
      </c>
      <c r="F3" s="426">
        <v>4</v>
      </c>
    </row>
    <row r="4" spans="1:6" s="430" customFormat="1" ht="21" x14ac:dyDescent="0.2">
      <c r="A4" s="427" t="s">
        <v>537</v>
      </c>
      <c r="B4" s="428" t="s">
        <v>538</v>
      </c>
      <c r="C4" s="429">
        <f>C5+C9+C12+C18</f>
        <v>85182</v>
      </c>
      <c r="D4" s="429">
        <f>D5+D9+D12+D18</f>
        <v>98539</v>
      </c>
      <c r="E4" s="429">
        <f>E5+E9+E12+E18</f>
        <v>18566</v>
      </c>
      <c r="F4" s="429">
        <f>F5+F9+F12+F18</f>
        <v>117105</v>
      </c>
    </row>
    <row r="5" spans="1:6" s="434" customFormat="1" ht="20.100000000000001" customHeight="1" x14ac:dyDescent="0.2">
      <c r="A5" s="431" t="s">
        <v>539</v>
      </c>
      <c r="B5" s="432" t="s">
        <v>540</v>
      </c>
      <c r="C5" s="433">
        <f>C6+C7+C8</f>
        <v>0</v>
      </c>
      <c r="D5" s="433">
        <f>D6+D7+D8</f>
        <v>7000</v>
      </c>
      <c r="E5" s="433">
        <f>E6+E7+E8</f>
        <v>46</v>
      </c>
      <c r="F5" s="433">
        <f>F6+F7+F8</f>
        <v>7046</v>
      </c>
    </row>
    <row r="6" spans="1:6" ht="20.100000000000001" customHeight="1" x14ac:dyDescent="0.2">
      <c r="A6" s="435" t="s">
        <v>541</v>
      </c>
      <c r="B6" s="436" t="s">
        <v>799</v>
      </c>
      <c r="C6" s="437"/>
      <c r="D6" s="437">
        <v>7000</v>
      </c>
      <c r="E6" s="437">
        <v>46</v>
      </c>
      <c r="F6" s="437">
        <f>D6+E6</f>
        <v>7046</v>
      </c>
    </row>
    <row r="7" spans="1:6" ht="20.100000000000001" customHeight="1" x14ac:dyDescent="0.2">
      <c r="A7" s="435" t="s">
        <v>542</v>
      </c>
      <c r="B7" s="436"/>
      <c r="C7" s="437"/>
      <c r="D7" s="437"/>
      <c r="E7" s="437"/>
      <c r="F7" s="437"/>
    </row>
    <row r="8" spans="1:6" ht="20.100000000000001" customHeight="1" x14ac:dyDescent="0.2">
      <c r="A8" s="435" t="s">
        <v>543</v>
      </c>
      <c r="B8" s="6"/>
      <c r="C8" s="437"/>
      <c r="D8" s="437"/>
      <c r="E8" s="437"/>
      <c r="F8" s="437"/>
    </row>
    <row r="9" spans="1:6" ht="20.100000000000001" customHeight="1" x14ac:dyDescent="0.2">
      <c r="A9" s="438" t="s">
        <v>544</v>
      </c>
      <c r="B9" s="432" t="s">
        <v>545</v>
      </c>
      <c r="C9" s="433">
        <f>SUM(C10:C11)</f>
        <v>0</v>
      </c>
      <c r="D9" s="433">
        <f>SUM(D10:D11)</f>
        <v>0</v>
      </c>
      <c r="E9" s="433">
        <f>SUM(E10:E11)</f>
        <v>5474</v>
      </c>
      <c r="F9" s="433">
        <f>SUM(F10:F11)</f>
        <v>5474</v>
      </c>
    </row>
    <row r="10" spans="1:6" ht="20.100000000000001" customHeight="1" x14ac:dyDescent="0.2">
      <c r="A10" s="435"/>
      <c r="B10" s="847" t="s">
        <v>1043</v>
      </c>
      <c r="C10" s="502"/>
      <c r="D10" s="502"/>
      <c r="E10" s="843">
        <v>5474</v>
      </c>
      <c r="F10" s="843">
        <v>5474</v>
      </c>
    </row>
    <row r="11" spans="1:6" ht="20.100000000000001" customHeight="1" x14ac:dyDescent="0.2">
      <c r="A11" s="435"/>
      <c r="B11" s="848" t="s">
        <v>1088</v>
      </c>
      <c r="C11" s="437"/>
      <c r="D11" s="437"/>
      <c r="E11" s="502">
        <v>0</v>
      </c>
      <c r="F11" s="502">
        <v>0</v>
      </c>
    </row>
    <row r="12" spans="1:6" s="434" customFormat="1" x14ac:dyDescent="0.2">
      <c r="A12" s="431" t="s">
        <v>546</v>
      </c>
      <c r="B12" s="432" t="s">
        <v>547</v>
      </c>
      <c r="C12" s="433">
        <f>C13+C14+C17</f>
        <v>63879</v>
      </c>
      <c r="D12" s="433">
        <f>D13+D14+D17</f>
        <v>68638</v>
      </c>
      <c r="E12" s="433">
        <f>SUM(E13:E17)</f>
        <v>5413</v>
      </c>
      <c r="F12" s="433">
        <f>SUM(F13:F17)</f>
        <v>74051</v>
      </c>
    </row>
    <row r="13" spans="1:6" ht="20.100000000000001" customHeight="1" x14ac:dyDescent="0.2">
      <c r="A13" s="435"/>
      <c r="B13" s="776" t="s">
        <v>548</v>
      </c>
      <c r="C13" s="777">
        <v>59879</v>
      </c>
      <c r="D13" s="777">
        <v>60075</v>
      </c>
      <c r="E13" s="777"/>
      <c r="F13" s="777">
        <v>60075</v>
      </c>
    </row>
    <row r="14" spans="1:6" ht="20.100000000000001" customHeight="1" x14ac:dyDescent="0.2">
      <c r="A14" s="435"/>
      <c r="B14" s="776" t="s">
        <v>549</v>
      </c>
      <c r="C14" s="777">
        <v>4000</v>
      </c>
      <c r="D14" s="777">
        <v>8563</v>
      </c>
      <c r="E14" s="777">
        <v>3352</v>
      </c>
      <c r="F14" s="777">
        <f>D14+E14</f>
        <v>11915</v>
      </c>
    </row>
    <row r="15" spans="1:6" ht="20.100000000000001" customHeight="1" x14ac:dyDescent="0.2">
      <c r="A15" s="435"/>
      <c r="B15" s="776" t="s">
        <v>1041</v>
      </c>
      <c r="C15" s="775"/>
      <c r="D15" s="775"/>
      <c r="E15" s="777">
        <v>1072</v>
      </c>
      <c r="F15" s="777">
        <v>1072</v>
      </c>
    </row>
    <row r="16" spans="1:6" ht="20.100000000000001" customHeight="1" x14ac:dyDescent="0.2">
      <c r="A16" s="435"/>
      <c r="B16" s="776" t="s">
        <v>1042</v>
      </c>
      <c r="C16" s="775"/>
      <c r="D16" s="775"/>
      <c r="E16" s="777">
        <v>989</v>
      </c>
      <c r="F16" s="777">
        <v>989</v>
      </c>
    </row>
    <row r="17" spans="1:6" ht="20.100000000000001" customHeight="1" x14ac:dyDescent="0.2">
      <c r="A17" s="435"/>
      <c r="B17" s="6"/>
      <c r="C17" s="437"/>
      <c r="D17" s="437"/>
      <c r="E17" s="437"/>
      <c r="F17" s="437"/>
    </row>
    <row r="18" spans="1:6" ht="20.100000000000001" customHeight="1" x14ac:dyDescent="0.2">
      <c r="A18" s="431" t="s">
        <v>544</v>
      </c>
      <c r="B18" s="432" t="s">
        <v>550</v>
      </c>
      <c r="C18" s="433">
        <f>C20+C26+C34+C37</f>
        <v>21303</v>
      </c>
      <c r="D18" s="433">
        <f>D20+D26+D34+D37</f>
        <v>22901</v>
      </c>
      <c r="E18" s="433">
        <f>E20+E26+E34+E37</f>
        <v>7633</v>
      </c>
      <c r="F18" s="433">
        <f>F20+F26+F34+F37</f>
        <v>30534</v>
      </c>
    </row>
    <row r="19" spans="1:6" ht="20.100000000000001" customHeight="1" x14ac:dyDescent="0.2">
      <c r="A19" s="435"/>
      <c r="B19" s="6"/>
      <c r="C19" s="437"/>
      <c r="D19" s="437"/>
      <c r="E19" s="437"/>
      <c r="F19" s="437"/>
    </row>
    <row r="20" spans="1:6" s="434" customFormat="1" ht="20.100000000000001" customHeight="1" x14ac:dyDescent="0.2">
      <c r="A20" s="441" t="s">
        <v>551</v>
      </c>
      <c r="B20" s="442" t="s">
        <v>552</v>
      </c>
      <c r="C20" s="443">
        <f>SUM(C21:C25)</f>
        <v>2921</v>
      </c>
      <c r="D20" s="443">
        <f>SUM(D21:D25)</f>
        <v>3000</v>
      </c>
      <c r="E20" s="443">
        <f>SUM(E21:E25)</f>
        <v>2078</v>
      </c>
      <c r="F20" s="443">
        <f>SUM(F21:F25)</f>
        <v>5078</v>
      </c>
    </row>
    <row r="21" spans="1:6" ht="20.100000000000001" customHeight="1" x14ac:dyDescent="0.2">
      <c r="A21" s="435"/>
      <c r="B21" s="6" t="s">
        <v>553</v>
      </c>
      <c r="C21" s="437">
        <v>2178</v>
      </c>
      <c r="D21" s="437"/>
      <c r="E21" s="437"/>
      <c r="F21" s="437"/>
    </row>
    <row r="22" spans="1:6" ht="20.100000000000001" customHeight="1" x14ac:dyDescent="0.2">
      <c r="A22" s="435"/>
      <c r="B22" s="436" t="s">
        <v>554</v>
      </c>
      <c r="C22" s="444">
        <v>743</v>
      </c>
      <c r="D22" s="444"/>
      <c r="E22" s="444"/>
      <c r="F22" s="444"/>
    </row>
    <row r="23" spans="1:6" ht="20.100000000000001" customHeight="1" x14ac:dyDescent="0.2">
      <c r="A23" s="435"/>
      <c r="B23" s="354" t="s">
        <v>800</v>
      </c>
      <c r="C23" s="440"/>
      <c r="D23" s="440">
        <v>3000</v>
      </c>
      <c r="E23" s="440"/>
      <c r="F23" s="440">
        <v>3000</v>
      </c>
    </row>
    <row r="24" spans="1:6" ht="20.100000000000001" customHeight="1" x14ac:dyDescent="0.2">
      <c r="A24" s="435"/>
      <c r="B24" s="354" t="s">
        <v>555</v>
      </c>
      <c r="C24" s="437"/>
      <c r="D24" s="437"/>
      <c r="E24" s="437"/>
      <c r="F24" s="437"/>
    </row>
    <row r="25" spans="1:6" ht="20.100000000000001" customHeight="1" x14ac:dyDescent="0.2">
      <c r="A25" s="435"/>
      <c r="B25" s="354" t="s">
        <v>1047</v>
      </c>
      <c r="C25" s="437"/>
      <c r="D25" s="437"/>
      <c r="E25" s="437">
        <v>2078</v>
      </c>
      <c r="F25" s="437">
        <v>2078</v>
      </c>
    </row>
    <row r="26" spans="1:6" s="434" customFormat="1" ht="20.100000000000001" customHeight="1" x14ac:dyDescent="0.2">
      <c r="A26" s="441" t="s">
        <v>556</v>
      </c>
      <c r="B26" s="442" t="s">
        <v>557</v>
      </c>
      <c r="C26" s="443">
        <f>SUM(C27:C33)</f>
        <v>18382</v>
      </c>
      <c r="D26" s="443">
        <f>SUM(D27:D33)</f>
        <v>19901</v>
      </c>
      <c r="E26" s="443">
        <f>SUM(E27:E33)</f>
        <v>1725</v>
      </c>
      <c r="F26" s="443">
        <f>SUM(F27:F33)</f>
        <v>21626</v>
      </c>
    </row>
    <row r="27" spans="1:6" ht="26.25" customHeight="1" x14ac:dyDescent="0.2">
      <c r="A27" s="435"/>
      <c r="B27" s="6" t="s">
        <v>792</v>
      </c>
      <c r="C27" s="437"/>
      <c r="D27" s="437"/>
      <c r="E27" s="437"/>
      <c r="F27" s="437"/>
    </row>
    <row r="28" spans="1:6" ht="22.5" x14ac:dyDescent="0.2">
      <c r="A28" s="435"/>
      <c r="B28" s="6" t="s">
        <v>558</v>
      </c>
      <c r="C28" s="444">
        <v>4695</v>
      </c>
      <c r="D28" s="444">
        <v>5191</v>
      </c>
      <c r="E28" s="444">
        <v>172</v>
      </c>
      <c r="F28" s="444">
        <v>5363</v>
      </c>
    </row>
    <row r="29" spans="1:6" ht="22.5" x14ac:dyDescent="0.2">
      <c r="A29" s="435"/>
      <c r="B29" s="6" t="s">
        <v>559</v>
      </c>
      <c r="C29" s="444">
        <v>3814</v>
      </c>
      <c r="D29" s="444">
        <v>3571</v>
      </c>
      <c r="E29" s="444"/>
      <c r="F29" s="444">
        <v>3571</v>
      </c>
    </row>
    <row r="30" spans="1:6" ht="22.5" x14ac:dyDescent="0.2">
      <c r="A30" s="435"/>
      <c r="B30" s="6" t="s">
        <v>560</v>
      </c>
      <c r="C30" s="444">
        <v>0</v>
      </c>
      <c r="D30" s="444">
        <v>0</v>
      </c>
      <c r="E30" s="444"/>
      <c r="F30" s="444">
        <v>0</v>
      </c>
    </row>
    <row r="31" spans="1:6" ht="20.100000000000001" customHeight="1" x14ac:dyDescent="0.2">
      <c r="A31" s="435"/>
      <c r="B31" s="6" t="s">
        <v>561</v>
      </c>
      <c r="C31" s="444">
        <v>4826</v>
      </c>
      <c r="D31" s="444">
        <v>5565</v>
      </c>
      <c r="E31" s="444">
        <v>143</v>
      </c>
      <c r="F31" s="444">
        <v>5708</v>
      </c>
    </row>
    <row r="32" spans="1:6" ht="17.25" customHeight="1" x14ac:dyDescent="0.2">
      <c r="A32" s="435"/>
      <c r="B32" s="6" t="s">
        <v>562</v>
      </c>
      <c r="C32" s="444">
        <v>5047</v>
      </c>
      <c r="D32" s="444">
        <v>5574</v>
      </c>
      <c r="E32" s="444">
        <v>560</v>
      </c>
      <c r="F32" s="444">
        <v>6134</v>
      </c>
    </row>
    <row r="33" spans="1:6" ht="20.100000000000001" customHeight="1" x14ac:dyDescent="0.2">
      <c r="A33" s="435"/>
      <c r="B33" s="6" t="s">
        <v>981</v>
      </c>
      <c r="C33" s="444"/>
      <c r="D33" s="444"/>
      <c r="E33" s="444">
        <v>850</v>
      </c>
      <c r="F33" s="444">
        <v>850</v>
      </c>
    </row>
    <row r="34" spans="1:6" s="434" customFormat="1" ht="20.100000000000001" customHeight="1" x14ac:dyDescent="0.2">
      <c r="A34" s="441" t="s">
        <v>563</v>
      </c>
      <c r="B34" s="442" t="s">
        <v>1044</v>
      </c>
      <c r="C34" s="445">
        <f>SUM(C35:C36)</f>
        <v>0</v>
      </c>
      <c r="D34" s="445">
        <f>SUM(D35:D36)</f>
        <v>0</v>
      </c>
      <c r="E34" s="445">
        <f>SUM(E35:E36)</f>
        <v>3830</v>
      </c>
      <c r="F34" s="445">
        <f>SUM(F35:F36)</f>
        <v>3830</v>
      </c>
    </row>
    <row r="35" spans="1:6" ht="24" customHeight="1" x14ac:dyDescent="0.2">
      <c r="A35" s="435"/>
      <c r="B35" s="776" t="s">
        <v>1004</v>
      </c>
      <c r="C35" s="775"/>
      <c r="D35" s="775"/>
      <c r="E35" s="777">
        <v>884</v>
      </c>
      <c r="F35" s="777">
        <v>884</v>
      </c>
    </row>
    <row r="36" spans="1:6" s="434" customFormat="1" ht="20.100000000000001" customHeight="1" x14ac:dyDescent="0.2">
      <c r="A36" s="446"/>
      <c r="B36" s="776" t="s">
        <v>1005</v>
      </c>
      <c r="C36" s="775"/>
      <c r="D36" s="775"/>
      <c r="E36" s="777">
        <v>2946</v>
      </c>
      <c r="F36" s="777">
        <v>2946</v>
      </c>
    </row>
    <row r="37" spans="1:6" s="434" customFormat="1" ht="20.100000000000001" customHeight="1" x14ac:dyDescent="0.2">
      <c r="A37" s="441" t="s">
        <v>564</v>
      </c>
      <c r="B37" s="442" t="s">
        <v>565</v>
      </c>
      <c r="C37" s="443"/>
      <c r="D37" s="443"/>
      <c r="E37" s="443"/>
      <c r="F37" s="443"/>
    </row>
    <row r="38" spans="1:6" x14ac:dyDescent="0.2">
      <c r="A38" s="438" t="s">
        <v>92</v>
      </c>
      <c r="B38" s="447" t="s">
        <v>566</v>
      </c>
      <c r="C38" s="448">
        <f>C39+C41+C45+C51+C48</f>
        <v>18000</v>
      </c>
      <c r="D38" s="448">
        <f>D39+D41+D45+D51+D48</f>
        <v>468762</v>
      </c>
      <c r="E38" s="448">
        <f>E39+E41+E45+E51+E48</f>
        <v>-338091</v>
      </c>
      <c r="F38" s="448">
        <f>F39+F41+F45+F51+F48</f>
        <v>130671</v>
      </c>
    </row>
    <row r="39" spans="1:6" ht="20.100000000000001" customHeight="1" x14ac:dyDescent="0.2">
      <c r="A39" s="441" t="s">
        <v>567</v>
      </c>
      <c r="B39" s="449" t="s">
        <v>540</v>
      </c>
      <c r="C39" s="450"/>
      <c r="D39" s="450"/>
      <c r="E39" s="450"/>
      <c r="F39" s="450"/>
    </row>
    <row r="40" spans="1:6" ht="20.100000000000001" customHeight="1" x14ac:dyDescent="0.2">
      <c r="A40" s="435"/>
      <c r="B40" s="6"/>
      <c r="C40" s="437"/>
      <c r="D40" s="437"/>
      <c r="E40" s="437"/>
      <c r="F40" s="437"/>
    </row>
    <row r="41" spans="1:6" ht="20.100000000000001" customHeight="1" x14ac:dyDescent="0.2">
      <c r="A41" s="441" t="s">
        <v>568</v>
      </c>
      <c r="B41" s="449" t="s">
        <v>569</v>
      </c>
      <c r="C41" s="450">
        <f>SUM(C42:C44)</f>
        <v>0</v>
      </c>
      <c r="D41" s="450">
        <f>SUM(D42:D44)</f>
        <v>426324</v>
      </c>
      <c r="E41" s="450">
        <f>SUM(E42:E44)</f>
        <v>-338091</v>
      </c>
      <c r="F41" s="450">
        <f>SUM(F42:F44)</f>
        <v>88233</v>
      </c>
    </row>
    <row r="42" spans="1:6" ht="20.100000000000001" customHeight="1" x14ac:dyDescent="0.2">
      <c r="A42" s="441"/>
      <c r="B42" s="499" t="s">
        <v>826</v>
      </c>
      <c r="C42" s="440"/>
      <c r="D42" s="440">
        <v>426324</v>
      </c>
      <c r="E42" s="777">
        <v>-343044</v>
      </c>
      <c r="F42" s="777">
        <f>SUM(D42:E42)</f>
        <v>83280</v>
      </c>
    </row>
    <row r="43" spans="1:6" ht="20.100000000000001" customHeight="1" x14ac:dyDescent="0.25">
      <c r="A43" s="441"/>
      <c r="B43" s="846" t="s">
        <v>1088</v>
      </c>
      <c r="C43" s="440"/>
      <c r="D43" s="440"/>
      <c r="E43" s="440">
        <v>4953</v>
      </c>
      <c r="F43" s="440">
        <v>4953</v>
      </c>
    </row>
    <row r="44" spans="1:6" ht="20.100000000000001" customHeight="1" x14ac:dyDescent="0.2">
      <c r="A44" s="441"/>
      <c r="B44" s="439"/>
      <c r="C44" s="440"/>
      <c r="D44" s="440"/>
      <c r="E44" s="440"/>
      <c r="F44" s="440"/>
    </row>
    <row r="45" spans="1:6" ht="18.75" customHeight="1" x14ac:dyDescent="0.2">
      <c r="A45" s="441" t="s">
        <v>570</v>
      </c>
      <c r="B45" s="449" t="s">
        <v>547</v>
      </c>
      <c r="C45" s="450">
        <f>C46+C47</f>
        <v>18000</v>
      </c>
      <c r="D45" s="450">
        <f>D46+D47</f>
        <v>20000</v>
      </c>
      <c r="E45" s="450">
        <f>E46+E47</f>
        <v>0</v>
      </c>
      <c r="F45" s="450">
        <f>F46+F47</f>
        <v>20000</v>
      </c>
    </row>
    <row r="46" spans="1:6" ht="20.100000000000001" customHeight="1" x14ac:dyDescent="0.2">
      <c r="A46" s="435"/>
      <c r="B46" s="451" t="s">
        <v>571</v>
      </c>
      <c r="C46" s="440">
        <v>18000</v>
      </c>
      <c r="D46" s="440">
        <v>20000</v>
      </c>
      <c r="E46" s="440"/>
      <c r="F46" s="440">
        <v>20000</v>
      </c>
    </row>
    <row r="47" spans="1:6" ht="20.100000000000001" customHeight="1" x14ac:dyDescent="0.2">
      <c r="A47" s="435"/>
      <c r="B47" s="354"/>
      <c r="C47" s="440"/>
      <c r="D47" s="440"/>
      <c r="E47" s="440"/>
      <c r="F47" s="440"/>
    </row>
    <row r="48" spans="1:6" ht="18.75" customHeight="1" x14ac:dyDescent="0.2">
      <c r="A48" s="441" t="s">
        <v>572</v>
      </c>
      <c r="B48" s="449" t="s">
        <v>573</v>
      </c>
      <c r="C48" s="450">
        <f>C49+C50</f>
        <v>0</v>
      </c>
      <c r="D48" s="450">
        <f>D49+D50</f>
        <v>0</v>
      </c>
      <c r="E48" s="450">
        <f>E49+E50</f>
        <v>0</v>
      </c>
      <c r="F48" s="450">
        <f>F49+F50</f>
        <v>0</v>
      </c>
    </row>
    <row r="49" spans="1:6" ht="20.100000000000001" customHeight="1" x14ac:dyDescent="0.2">
      <c r="A49" s="435"/>
      <c r="B49" s="451"/>
      <c r="C49" s="440"/>
      <c r="D49" s="440"/>
      <c r="E49" s="440"/>
      <c r="F49" s="440"/>
    </row>
    <row r="50" spans="1:6" ht="20.100000000000001" customHeight="1" x14ac:dyDescent="0.2">
      <c r="A50" s="452"/>
      <c r="B50" s="354"/>
      <c r="C50" s="440"/>
      <c r="D50" s="440"/>
      <c r="E50" s="440"/>
      <c r="F50" s="440"/>
    </row>
    <row r="51" spans="1:6" ht="20.100000000000001" customHeight="1" x14ac:dyDescent="0.2">
      <c r="A51" s="441" t="s">
        <v>574</v>
      </c>
      <c r="B51" s="449" t="s">
        <v>575</v>
      </c>
      <c r="C51" s="450">
        <f>SUM(C52:C52)</f>
        <v>0</v>
      </c>
      <c r="D51" s="450">
        <f>SUM(D52:D52)</f>
        <v>22438</v>
      </c>
      <c r="E51" s="450">
        <f>SUM(E52:E52)</f>
        <v>0</v>
      </c>
      <c r="F51" s="450">
        <f>SUM(F52:F52)</f>
        <v>22438</v>
      </c>
    </row>
    <row r="52" spans="1:6" ht="20.100000000000001" customHeight="1" x14ac:dyDescent="0.2">
      <c r="A52" s="435"/>
      <c r="B52" s="499" t="s">
        <v>826</v>
      </c>
      <c r="C52" s="437"/>
      <c r="D52" s="437">
        <v>22438</v>
      </c>
      <c r="E52" s="437"/>
      <c r="F52" s="437">
        <v>22438</v>
      </c>
    </row>
    <row r="53" spans="1:6" ht="22.5" customHeight="1" x14ac:dyDescent="0.2">
      <c r="A53" s="427" t="s">
        <v>284</v>
      </c>
      <c r="B53" s="453" t="s">
        <v>576</v>
      </c>
      <c r="C53" s="429">
        <f>SUM(C54:C56)</f>
        <v>0</v>
      </c>
      <c r="D53" s="429">
        <f>SUM(D54:D56)</f>
        <v>0</v>
      </c>
      <c r="E53" s="429">
        <f>SUM(E54:E56)</f>
        <v>0</v>
      </c>
      <c r="F53" s="429">
        <f>SUM(F54:F56)</f>
        <v>0</v>
      </c>
    </row>
    <row r="54" spans="1:6" ht="18.75" customHeight="1" x14ac:dyDescent="0.2">
      <c r="A54" s="435"/>
      <c r="B54" s="6"/>
      <c r="C54" s="437"/>
      <c r="D54" s="437"/>
      <c r="E54" s="437"/>
      <c r="F54" s="437"/>
    </row>
    <row r="55" spans="1:6" ht="18.75" customHeight="1" x14ac:dyDescent="0.2">
      <c r="A55" s="435"/>
      <c r="B55" s="6"/>
      <c r="C55" s="437"/>
      <c r="D55" s="437"/>
      <c r="E55" s="437"/>
      <c r="F55" s="437"/>
    </row>
    <row r="56" spans="1:6" ht="24" customHeight="1" x14ac:dyDescent="0.2">
      <c r="A56" s="435"/>
      <c r="B56" s="6"/>
      <c r="C56" s="437"/>
      <c r="D56" s="437"/>
      <c r="E56" s="437"/>
      <c r="F56" s="437"/>
    </row>
    <row r="57" spans="1:6" ht="22.5" x14ac:dyDescent="0.2">
      <c r="A57" s="427" t="s">
        <v>285</v>
      </c>
      <c r="B57" s="453" t="s">
        <v>577</v>
      </c>
      <c r="C57" s="429">
        <f>SUM(C58:C62)</f>
        <v>6246</v>
      </c>
      <c r="D57" s="429">
        <f>SUM(D58:D62)</f>
        <v>4650</v>
      </c>
      <c r="E57" s="429">
        <f>SUM(E58:E62)</f>
        <v>11975</v>
      </c>
      <c r="F57" s="429">
        <f>SUM(F58:F63)</f>
        <v>17625</v>
      </c>
    </row>
    <row r="58" spans="1:6" ht="19.5" customHeight="1" x14ac:dyDescent="0.2">
      <c r="A58" s="435"/>
      <c r="B58" s="778" t="s">
        <v>578</v>
      </c>
      <c r="C58" s="47">
        <v>746</v>
      </c>
      <c r="D58" s="503"/>
      <c r="E58" s="47"/>
      <c r="F58" s="503"/>
    </row>
    <row r="59" spans="1:6" ht="19.5" customHeight="1" x14ac:dyDescent="0.2">
      <c r="A59" s="435"/>
      <c r="B59" s="451" t="s">
        <v>1045</v>
      </c>
      <c r="C59" s="47">
        <v>5500</v>
      </c>
      <c r="D59" s="47"/>
      <c r="E59" s="47"/>
      <c r="F59" s="47"/>
    </row>
    <row r="60" spans="1:6" ht="19.5" customHeight="1" x14ac:dyDescent="0.2">
      <c r="A60" s="435"/>
      <c r="B60" s="995" t="s">
        <v>1084</v>
      </c>
      <c r="C60" s="47"/>
      <c r="D60" s="47"/>
      <c r="E60" s="47">
        <v>9625</v>
      </c>
      <c r="F60" s="47">
        <v>9625</v>
      </c>
    </row>
    <row r="61" spans="1:6" ht="19.5" customHeight="1" x14ac:dyDescent="0.2">
      <c r="A61" s="435"/>
      <c r="B61" s="995" t="s">
        <v>1133</v>
      </c>
      <c r="C61" s="47"/>
      <c r="D61" s="47"/>
      <c r="E61" s="47">
        <v>7000</v>
      </c>
      <c r="F61" s="47">
        <v>7000</v>
      </c>
    </row>
    <row r="62" spans="1:6" ht="20.100000000000001" customHeight="1" x14ac:dyDescent="0.2">
      <c r="A62" s="435"/>
      <c r="B62" s="451" t="s">
        <v>814</v>
      </c>
      <c r="C62" s="47"/>
      <c r="D62" s="47">
        <v>4650</v>
      </c>
      <c r="E62" s="47">
        <v>-4650</v>
      </c>
      <c r="F62" s="47">
        <v>0</v>
      </c>
    </row>
    <row r="63" spans="1:6" ht="20.100000000000001" customHeight="1" x14ac:dyDescent="0.2">
      <c r="A63" s="435"/>
      <c r="B63" s="780" t="s">
        <v>1046</v>
      </c>
      <c r="C63" s="47"/>
      <c r="D63" s="47"/>
      <c r="E63" s="47">
        <v>1000</v>
      </c>
      <c r="F63" s="47">
        <v>1000</v>
      </c>
    </row>
    <row r="64" spans="1:6" ht="25.5" customHeight="1" x14ac:dyDescent="0.2">
      <c r="A64" s="454" t="s">
        <v>22</v>
      </c>
      <c r="B64" s="454" t="s">
        <v>579</v>
      </c>
      <c r="C64" s="455">
        <f>C4+C38+C53+C57</f>
        <v>109428</v>
      </c>
      <c r="D64" s="455">
        <f>D4+D38+D53+D57</f>
        <v>571951</v>
      </c>
      <c r="E64" s="455">
        <f>E4+E38+E53+E57</f>
        <v>-307550</v>
      </c>
      <c r="F64" s="455">
        <f>F4+F38+F53+F57</f>
        <v>265401</v>
      </c>
    </row>
    <row r="65" spans="3:6" ht="20.100000000000001" customHeight="1" x14ac:dyDescent="0.2">
      <c r="C65" s="457"/>
      <c r="D65" s="457"/>
      <c r="E65" s="457"/>
      <c r="F65" s="457"/>
    </row>
    <row r="66" spans="3:6" ht="20.100000000000001" customHeight="1" x14ac:dyDescent="0.2">
      <c r="C66" s="457"/>
      <c r="D66" s="457"/>
      <c r="E66" s="457"/>
      <c r="F66" s="457"/>
    </row>
    <row r="67" spans="3:6" ht="20.100000000000001" customHeight="1" x14ac:dyDescent="0.2">
      <c r="C67" s="457"/>
      <c r="D67" s="457"/>
      <c r="E67" s="457"/>
      <c r="F67" s="457"/>
    </row>
    <row r="68" spans="3:6" ht="20.100000000000001" customHeight="1" x14ac:dyDescent="0.2">
      <c r="C68" s="457"/>
      <c r="D68" s="457"/>
      <c r="E68" s="457"/>
      <c r="F68" s="457"/>
    </row>
    <row r="69" spans="3:6" ht="20.100000000000001" customHeight="1" x14ac:dyDescent="0.2">
      <c r="C69" s="457"/>
      <c r="D69" s="457"/>
      <c r="E69" s="457"/>
      <c r="F69" s="457"/>
    </row>
    <row r="70" spans="3:6" ht="20.100000000000001" customHeight="1" x14ac:dyDescent="0.2">
      <c r="C70" s="457"/>
      <c r="D70" s="457"/>
      <c r="E70" s="457"/>
      <c r="F70" s="457"/>
    </row>
    <row r="71" spans="3:6" ht="20.100000000000001" customHeight="1" x14ac:dyDescent="0.2">
      <c r="C71" s="457"/>
      <c r="D71" s="457"/>
      <c r="E71" s="457"/>
      <c r="F71" s="457"/>
    </row>
    <row r="72" spans="3:6" ht="20.100000000000001" customHeight="1" x14ac:dyDescent="0.2">
      <c r="C72" s="457"/>
      <c r="D72" s="457"/>
      <c r="E72" s="457"/>
      <c r="F72" s="457"/>
    </row>
    <row r="73" spans="3:6" ht="20.100000000000001" customHeight="1" x14ac:dyDescent="0.2">
      <c r="C73" s="457"/>
      <c r="D73" s="457"/>
      <c r="E73" s="457"/>
      <c r="F73" s="457"/>
    </row>
    <row r="74" spans="3:6" ht="20.100000000000001" customHeight="1" x14ac:dyDescent="0.2">
      <c r="C74" s="457"/>
      <c r="D74" s="457"/>
      <c r="E74" s="457"/>
      <c r="F74" s="457"/>
    </row>
    <row r="75" spans="3:6" ht="20.100000000000001" customHeight="1" x14ac:dyDescent="0.2">
      <c r="C75" s="457"/>
      <c r="D75" s="457"/>
      <c r="E75" s="457"/>
      <c r="F75" s="457"/>
    </row>
    <row r="76" spans="3:6" ht="20.100000000000001" customHeight="1" x14ac:dyDescent="0.2">
      <c r="C76" s="457"/>
      <c r="D76" s="457"/>
      <c r="E76" s="457"/>
      <c r="F76" s="457"/>
    </row>
    <row r="77" spans="3:6" ht="20.100000000000001" customHeight="1" x14ac:dyDescent="0.2">
      <c r="C77" s="457"/>
      <c r="D77" s="457"/>
      <c r="E77" s="457"/>
      <c r="F77" s="457"/>
    </row>
    <row r="78" spans="3:6" ht="20.100000000000001" customHeight="1" x14ac:dyDescent="0.2">
      <c r="C78" s="457"/>
      <c r="D78" s="457"/>
      <c r="E78" s="457"/>
      <c r="F78" s="457"/>
    </row>
    <row r="79" spans="3:6" ht="20.100000000000001" customHeight="1" x14ac:dyDescent="0.2">
      <c r="C79" s="457"/>
      <c r="D79" s="457"/>
      <c r="E79" s="457"/>
      <c r="F79" s="457"/>
    </row>
    <row r="80" spans="3:6" ht="20.100000000000001" customHeight="1" x14ac:dyDescent="0.2">
      <c r="C80" s="457"/>
      <c r="D80" s="457"/>
      <c r="E80" s="457"/>
      <c r="F80" s="457"/>
    </row>
    <row r="81" spans="3:6" ht="20.100000000000001" customHeight="1" x14ac:dyDescent="0.2">
      <c r="C81" s="457"/>
      <c r="D81" s="457"/>
      <c r="E81" s="457"/>
      <c r="F81" s="457"/>
    </row>
    <row r="82" spans="3:6" ht="20.100000000000001" customHeight="1" x14ac:dyDescent="0.2">
      <c r="C82" s="457"/>
      <c r="D82" s="457"/>
      <c r="E82" s="457"/>
      <c r="F82" s="457"/>
    </row>
    <row r="83" spans="3:6" ht="20.100000000000001" customHeight="1" x14ac:dyDescent="0.2">
      <c r="C83" s="457"/>
      <c r="D83" s="457"/>
      <c r="E83" s="457"/>
      <c r="F83" s="457"/>
    </row>
    <row r="84" spans="3:6" ht="20.100000000000001" customHeight="1" x14ac:dyDescent="0.2">
      <c r="C84" s="457"/>
      <c r="D84" s="457"/>
      <c r="E84" s="457"/>
      <c r="F84" s="457"/>
    </row>
    <row r="85" spans="3:6" ht="20.100000000000001" customHeight="1" x14ac:dyDescent="0.2">
      <c r="C85" s="457"/>
      <c r="D85" s="457"/>
      <c r="E85" s="457"/>
      <c r="F85" s="457"/>
    </row>
    <row r="86" spans="3:6" ht="20.100000000000001" customHeight="1" x14ac:dyDescent="0.2">
      <c r="C86" s="457"/>
      <c r="D86" s="457"/>
      <c r="E86" s="457"/>
      <c r="F86" s="457"/>
    </row>
    <row r="87" spans="3:6" ht="20.100000000000001" customHeight="1" x14ac:dyDescent="0.2">
      <c r="C87" s="457"/>
      <c r="D87" s="457"/>
      <c r="E87" s="457"/>
      <c r="F87" s="457"/>
    </row>
    <row r="88" spans="3:6" ht="20.100000000000001" customHeight="1" x14ac:dyDescent="0.2">
      <c r="C88" s="457"/>
      <c r="D88" s="457"/>
      <c r="E88" s="457"/>
      <c r="F88" s="457"/>
    </row>
    <row r="89" spans="3:6" ht="20.100000000000001" customHeight="1" x14ac:dyDescent="0.2">
      <c r="C89" s="457"/>
      <c r="D89" s="457"/>
      <c r="E89" s="457"/>
      <c r="F89" s="457"/>
    </row>
    <row r="90" spans="3:6" ht="20.100000000000001" customHeight="1" x14ac:dyDescent="0.2">
      <c r="C90" s="457"/>
      <c r="D90" s="457"/>
      <c r="E90" s="457"/>
      <c r="F90" s="457"/>
    </row>
    <row r="91" spans="3:6" ht="20.100000000000001" customHeight="1" x14ac:dyDescent="0.2">
      <c r="C91" s="457"/>
      <c r="D91" s="457"/>
      <c r="E91" s="457"/>
      <c r="F91" s="457"/>
    </row>
    <row r="92" spans="3:6" ht="20.100000000000001" customHeight="1" x14ac:dyDescent="0.2">
      <c r="C92" s="457"/>
      <c r="D92" s="457"/>
      <c r="E92" s="457"/>
      <c r="F92" s="457"/>
    </row>
    <row r="93" spans="3:6" ht="20.100000000000001" customHeight="1" x14ac:dyDescent="0.2">
      <c r="C93" s="457"/>
      <c r="D93" s="457"/>
      <c r="E93" s="457"/>
      <c r="F93" s="457"/>
    </row>
    <row r="94" spans="3:6" ht="20.100000000000001" customHeight="1" x14ac:dyDescent="0.2">
      <c r="C94" s="457"/>
      <c r="D94" s="457"/>
      <c r="E94" s="457"/>
      <c r="F94" s="457"/>
    </row>
    <row r="95" spans="3:6" ht="20.100000000000001" customHeight="1" x14ac:dyDescent="0.2">
      <c r="C95" s="457"/>
      <c r="D95" s="457"/>
      <c r="E95" s="457"/>
      <c r="F95" s="457"/>
    </row>
    <row r="96" spans="3:6" ht="20.100000000000001" customHeight="1" x14ac:dyDescent="0.2">
      <c r="C96" s="457"/>
      <c r="D96" s="457"/>
      <c r="E96" s="457"/>
      <c r="F96" s="457"/>
    </row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>
    <oddHeader>&amp;C8. tájékoztató a 3/2018. (II. 28.) önk-i rendelethez</oddHeader>
    <oddFooter>&amp;C&amp;P</oddFooter>
  </headerFooter>
  <rowBreaks count="1" manualBreakCount="1">
    <brk id="32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H98"/>
  <sheetViews>
    <sheetView zoomScaleNormal="100" workbookViewId="0">
      <selection activeCell="L33" sqref="L33"/>
    </sheetView>
  </sheetViews>
  <sheetFormatPr defaultRowHeight="12.75" x14ac:dyDescent="0.2"/>
  <cols>
    <col min="1" max="1" width="6.1640625" style="458" customWidth="1"/>
    <col min="2" max="2" width="71" style="458" customWidth="1"/>
    <col min="3" max="4" width="14.5" style="458" customWidth="1"/>
    <col min="5" max="5" width="18.5" customWidth="1"/>
    <col min="35" max="256" width="9.33203125" style="458"/>
    <col min="257" max="257" width="6.1640625" style="458" customWidth="1"/>
    <col min="258" max="258" width="71" style="458" customWidth="1"/>
    <col min="259" max="260" width="14.5" style="458" customWidth="1"/>
    <col min="261" max="512" width="9.33203125" style="458"/>
    <col min="513" max="513" width="6.1640625" style="458" customWidth="1"/>
    <col min="514" max="514" width="71" style="458" customWidth="1"/>
    <col min="515" max="516" width="14.5" style="458" customWidth="1"/>
    <col min="517" max="768" width="9.33203125" style="458"/>
    <col min="769" max="769" width="6.1640625" style="458" customWidth="1"/>
    <col min="770" max="770" width="71" style="458" customWidth="1"/>
    <col min="771" max="772" width="14.5" style="458" customWidth="1"/>
    <col min="773" max="1024" width="9.33203125" style="458"/>
    <col min="1025" max="1025" width="6.1640625" style="458" customWidth="1"/>
    <col min="1026" max="1026" width="71" style="458" customWidth="1"/>
    <col min="1027" max="1028" width="14.5" style="458" customWidth="1"/>
    <col min="1029" max="1280" width="9.33203125" style="458"/>
    <col min="1281" max="1281" width="6.1640625" style="458" customWidth="1"/>
    <col min="1282" max="1282" width="71" style="458" customWidth="1"/>
    <col min="1283" max="1284" width="14.5" style="458" customWidth="1"/>
    <col min="1285" max="1536" width="9.33203125" style="458"/>
    <col min="1537" max="1537" width="6.1640625" style="458" customWidth="1"/>
    <col min="1538" max="1538" width="71" style="458" customWidth="1"/>
    <col min="1539" max="1540" width="14.5" style="458" customWidth="1"/>
    <col min="1541" max="1792" width="9.33203125" style="458"/>
    <col min="1793" max="1793" width="6.1640625" style="458" customWidth="1"/>
    <col min="1794" max="1794" width="71" style="458" customWidth="1"/>
    <col min="1795" max="1796" width="14.5" style="458" customWidth="1"/>
    <col min="1797" max="2048" width="9.33203125" style="458"/>
    <col min="2049" max="2049" width="6.1640625" style="458" customWidth="1"/>
    <col min="2050" max="2050" width="71" style="458" customWidth="1"/>
    <col min="2051" max="2052" width="14.5" style="458" customWidth="1"/>
    <col min="2053" max="2304" width="9.33203125" style="458"/>
    <col min="2305" max="2305" width="6.1640625" style="458" customWidth="1"/>
    <col min="2306" max="2306" width="71" style="458" customWidth="1"/>
    <col min="2307" max="2308" width="14.5" style="458" customWidth="1"/>
    <col min="2309" max="2560" width="9.33203125" style="458"/>
    <col min="2561" max="2561" width="6.1640625" style="458" customWidth="1"/>
    <col min="2562" max="2562" width="71" style="458" customWidth="1"/>
    <col min="2563" max="2564" width="14.5" style="458" customWidth="1"/>
    <col min="2565" max="2816" width="9.33203125" style="458"/>
    <col min="2817" max="2817" width="6.1640625" style="458" customWidth="1"/>
    <col min="2818" max="2818" width="71" style="458" customWidth="1"/>
    <col min="2819" max="2820" width="14.5" style="458" customWidth="1"/>
    <col min="2821" max="3072" width="9.33203125" style="458"/>
    <col min="3073" max="3073" width="6.1640625" style="458" customWidth="1"/>
    <col min="3074" max="3074" width="71" style="458" customWidth="1"/>
    <col min="3075" max="3076" width="14.5" style="458" customWidth="1"/>
    <col min="3077" max="3328" width="9.33203125" style="458"/>
    <col min="3329" max="3329" width="6.1640625" style="458" customWidth="1"/>
    <col min="3330" max="3330" width="71" style="458" customWidth="1"/>
    <col min="3331" max="3332" width="14.5" style="458" customWidth="1"/>
    <col min="3333" max="3584" width="9.33203125" style="458"/>
    <col min="3585" max="3585" width="6.1640625" style="458" customWidth="1"/>
    <col min="3586" max="3586" width="71" style="458" customWidth="1"/>
    <col min="3587" max="3588" width="14.5" style="458" customWidth="1"/>
    <col min="3589" max="3840" width="9.33203125" style="458"/>
    <col min="3841" max="3841" width="6.1640625" style="458" customWidth="1"/>
    <col min="3842" max="3842" width="71" style="458" customWidth="1"/>
    <col min="3843" max="3844" width="14.5" style="458" customWidth="1"/>
    <col min="3845" max="4096" width="9.33203125" style="458"/>
    <col min="4097" max="4097" width="6.1640625" style="458" customWidth="1"/>
    <col min="4098" max="4098" width="71" style="458" customWidth="1"/>
    <col min="4099" max="4100" width="14.5" style="458" customWidth="1"/>
    <col min="4101" max="4352" width="9.33203125" style="458"/>
    <col min="4353" max="4353" width="6.1640625" style="458" customWidth="1"/>
    <col min="4354" max="4354" width="71" style="458" customWidth="1"/>
    <col min="4355" max="4356" width="14.5" style="458" customWidth="1"/>
    <col min="4357" max="4608" width="9.33203125" style="458"/>
    <col min="4609" max="4609" width="6.1640625" style="458" customWidth="1"/>
    <col min="4610" max="4610" width="71" style="458" customWidth="1"/>
    <col min="4611" max="4612" width="14.5" style="458" customWidth="1"/>
    <col min="4613" max="4864" width="9.33203125" style="458"/>
    <col min="4865" max="4865" width="6.1640625" style="458" customWidth="1"/>
    <col min="4866" max="4866" width="71" style="458" customWidth="1"/>
    <col min="4867" max="4868" width="14.5" style="458" customWidth="1"/>
    <col min="4869" max="5120" width="9.33203125" style="458"/>
    <col min="5121" max="5121" width="6.1640625" style="458" customWidth="1"/>
    <col min="5122" max="5122" width="71" style="458" customWidth="1"/>
    <col min="5123" max="5124" width="14.5" style="458" customWidth="1"/>
    <col min="5125" max="5376" width="9.33203125" style="458"/>
    <col min="5377" max="5377" width="6.1640625" style="458" customWidth="1"/>
    <col min="5378" max="5378" width="71" style="458" customWidth="1"/>
    <col min="5379" max="5380" width="14.5" style="458" customWidth="1"/>
    <col min="5381" max="5632" width="9.33203125" style="458"/>
    <col min="5633" max="5633" width="6.1640625" style="458" customWidth="1"/>
    <col min="5634" max="5634" width="71" style="458" customWidth="1"/>
    <col min="5635" max="5636" width="14.5" style="458" customWidth="1"/>
    <col min="5637" max="5888" width="9.33203125" style="458"/>
    <col min="5889" max="5889" width="6.1640625" style="458" customWidth="1"/>
    <col min="5890" max="5890" width="71" style="458" customWidth="1"/>
    <col min="5891" max="5892" width="14.5" style="458" customWidth="1"/>
    <col min="5893" max="6144" width="9.33203125" style="458"/>
    <col min="6145" max="6145" width="6.1640625" style="458" customWidth="1"/>
    <col min="6146" max="6146" width="71" style="458" customWidth="1"/>
    <col min="6147" max="6148" width="14.5" style="458" customWidth="1"/>
    <col min="6149" max="6400" width="9.33203125" style="458"/>
    <col min="6401" max="6401" width="6.1640625" style="458" customWidth="1"/>
    <col min="6402" max="6402" width="71" style="458" customWidth="1"/>
    <col min="6403" max="6404" width="14.5" style="458" customWidth="1"/>
    <col min="6405" max="6656" width="9.33203125" style="458"/>
    <col min="6657" max="6657" width="6.1640625" style="458" customWidth="1"/>
    <col min="6658" max="6658" width="71" style="458" customWidth="1"/>
    <col min="6659" max="6660" width="14.5" style="458" customWidth="1"/>
    <col min="6661" max="6912" width="9.33203125" style="458"/>
    <col min="6913" max="6913" width="6.1640625" style="458" customWidth="1"/>
    <col min="6914" max="6914" width="71" style="458" customWidth="1"/>
    <col min="6915" max="6916" width="14.5" style="458" customWidth="1"/>
    <col min="6917" max="7168" width="9.33203125" style="458"/>
    <col min="7169" max="7169" width="6.1640625" style="458" customWidth="1"/>
    <col min="7170" max="7170" width="71" style="458" customWidth="1"/>
    <col min="7171" max="7172" width="14.5" style="458" customWidth="1"/>
    <col min="7173" max="7424" width="9.33203125" style="458"/>
    <col min="7425" max="7425" width="6.1640625" style="458" customWidth="1"/>
    <col min="7426" max="7426" width="71" style="458" customWidth="1"/>
    <col min="7427" max="7428" width="14.5" style="458" customWidth="1"/>
    <col min="7429" max="7680" width="9.33203125" style="458"/>
    <col min="7681" max="7681" width="6.1640625" style="458" customWidth="1"/>
    <col min="7682" max="7682" width="71" style="458" customWidth="1"/>
    <col min="7683" max="7684" width="14.5" style="458" customWidth="1"/>
    <col min="7685" max="7936" width="9.33203125" style="458"/>
    <col min="7937" max="7937" width="6.1640625" style="458" customWidth="1"/>
    <col min="7938" max="7938" width="71" style="458" customWidth="1"/>
    <col min="7939" max="7940" width="14.5" style="458" customWidth="1"/>
    <col min="7941" max="8192" width="9.33203125" style="458"/>
    <col min="8193" max="8193" width="6.1640625" style="458" customWidth="1"/>
    <col min="8194" max="8194" width="71" style="458" customWidth="1"/>
    <col min="8195" max="8196" width="14.5" style="458" customWidth="1"/>
    <col min="8197" max="8448" width="9.33203125" style="458"/>
    <col min="8449" max="8449" width="6.1640625" style="458" customWidth="1"/>
    <col min="8450" max="8450" width="71" style="458" customWidth="1"/>
    <col min="8451" max="8452" width="14.5" style="458" customWidth="1"/>
    <col min="8453" max="8704" width="9.33203125" style="458"/>
    <col min="8705" max="8705" width="6.1640625" style="458" customWidth="1"/>
    <col min="8706" max="8706" width="71" style="458" customWidth="1"/>
    <col min="8707" max="8708" width="14.5" style="458" customWidth="1"/>
    <col min="8709" max="8960" width="9.33203125" style="458"/>
    <col min="8961" max="8961" width="6.1640625" style="458" customWidth="1"/>
    <col min="8962" max="8962" width="71" style="458" customWidth="1"/>
    <col min="8963" max="8964" width="14.5" style="458" customWidth="1"/>
    <col min="8965" max="9216" width="9.33203125" style="458"/>
    <col min="9217" max="9217" width="6.1640625" style="458" customWidth="1"/>
    <col min="9218" max="9218" width="71" style="458" customWidth="1"/>
    <col min="9219" max="9220" width="14.5" style="458" customWidth="1"/>
    <col min="9221" max="9472" width="9.33203125" style="458"/>
    <col min="9473" max="9473" width="6.1640625" style="458" customWidth="1"/>
    <col min="9474" max="9474" width="71" style="458" customWidth="1"/>
    <col min="9475" max="9476" width="14.5" style="458" customWidth="1"/>
    <col min="9477" max="9728" width="9.33203125" style="458"/>
    <col min="9729" max="9729" width="6.1640625" style="458" customWidth="1"/>
    <col min="9730" max="9730" width="71" style="458" customWidth="1"/>
    <col min="9731" max="9732" width="14.5" style="458" customWidth="1"/>
    <col min="9733" max="9984" width="9.33203125" style="458"/>
    <col min="9985" max="9985" width="6.1640625" style="458" customWidth="1"/>
    <col min="9986" max="9986" width="71" style="458" customWidth="1"/>
    <col min="9987" max="9988" width="14.5" style="458" customWidth="1"/>
    <col min="9989" max="10240" width="9.33203125" style="458"/>
    <col min="10241" max="10241" width="6.1640625" style="458" customWidth="1"/>
    <col min="10242" max="10242" width="71" style="458" customWidth="1"/>
    <col min="10243" max="10244" width="14.5" style="458" customWidth="1"/>
    <col min="10245" max="10496" width="9.33203125" style="458"/>
    <col min="10497" max="10497" width="6.1640625" style="458" customWidth="1"/>
    <col min="10498" max="10498" width="71" style="458" customWidth="1"/>
    <col min="10499" max="10500" width="14.5" style="458" customWidth="1"/>
    <col min="10501" max="10752" width="9.33203125" style="458"/>
    <col min="10753" max="10753" width="6.1640625" style="458" customWidth="1"/>
    <col min="10754" max="10754" width="71" style="458" customWidth="1"/>
    <col min="10755" max="10756" width="14.5" style="458" customWidth="1"/>
    <col min="10757" max="11008" width="9.33203125" style="458"/>
    <col min="11009" max="11009" width="6.1640625" style="458" customWidth="1"/>
    <col min="11010" max="11010" width="71" style="458" customWidth="1"/>
    <col min="11011" max="11012" width="14.5" style="458" customWidth="1"/>
    <col min="11013" max="11264" width="9.33203125" style="458"/>
    <col min="11265" max="11265" width="6.1640625" style="458" customWidth="1"/>
    <col min="11266" max="11266" width="71" style="458" customWidth="1"/>
    <col min="11267" max="11268" width="14.5" style="458" customWidth="1"/>
    <col min="11269" max="11520" width="9.33203125" style="458"/>
    <col min="11521" max="11521" width="6.1640625" style="458" customWidth="1"/>
    <col min="11522" max="11522" width="71" style="458" customWidth="1"/>
    <col min="11523" max="11524" width="14.5" style="458" customWidth="1"/>
    <col min="11525" max="11776" width="9.33203125" style="458"/>
    <col min="11777" max="11777" width="6.1640625" style="458" customWidth="1"/>
    <col min="11778" max="11778" width="71" style="458" customWidth="1"/>
    <col min="11779" max="11780" width="14.5" style="458" customWidth="1"/>
    <col min="11781" max="12032" width="9.33203125" style="458"/>
    <col min="12033" max="12033" width="6.1640625" style="458" customWidth="1"/>
    <col min="12034" max="12034" width="71" style="458" customWidth="1"/>
    <col min="12035" max="12036" width="14.5" style="458" customWidth="1"/>
    <col min="12037" max="12288" width="9.33203125" style="458"/>
    <col min="12289" max="12289" width="6.1640625" style="458" customWidth="1"/>
    <col min="12290" max="12290" width="71" style="458" customWidth="1"/>
    <col min="12291" max="12292" width="14.5" style="458" customWidth="1"/>
    <col min="12293" max="12544" width="9.33203125" style="458"/>
    <col min="12545" max="12545" width="6.1640625" style="458" customWidth="1"/>
    <col min="12546" max="12546" width="71" style="458" customWidth="1"/>
    <col min="12547" max="12548" width="14.5" style="458" customWidth="1"/>
    <col min="12549" max="12800" width="9.33203125" style="458"/>
    <col min="12801" max="12801" width="6.1640625" style="458" customWidth="1"/>
    <col min="12802" max="12802" width="71" style="458" customWidth="1"/>
    <col min="12803" max="12804" width="14.5" style="458" customWidth="1"/>
    <col min="12805" max="13056" width="9.33203125" style="458"/>
    <col min="13057" max="13057" width="6.1640625" style="458" customWidth="1"/>
    <col min="13058" max="13058" width="71" style="458" customWidth="1"/>
    <col min="13059" max="13060" width="14.5" style="458" customWidth="1"/>
    <col min="13061" max="13312" width="9.33203125" style="458"/>
    <col min="13313" max="13313" width="6.1640625" style="458" customWidth="1"/>
    <col min="13314" max="13314" width="71" style="458" customWidth="1"/>
    <col min="13315" max="13316" width="14.5" style="458" customWidth="1"/>
    <col min="13317" max="13568" width="9.33203125" style="458"/>
    <col min="13569" max="13569" width="6.1640625" style="458" customWidth="1"/>
    <col min="13570" max="13570" width="71" style="458" customWidth="1"/>
    <col min="13571" max="13572" width="14.5" style="458" customWidth="1"/>
    <col min="13573" max="13824" width="9.33203125" style="458"/>
    <col min="13825" max="13825" width="6.1640625" style="458" customWidth="1"/>
    <col min="13826" max="13826" width="71" style="458" customWidth="1"/>
    <col min="13827" max="13828" width="14.5" style="458" customWidth="1"/>
    <col min="13829" max="14080" width="9.33203125" style="458"/>
    <col min="14081" max="14081" width="6.1640625" style="458" customWidth="1"/>
    <col min="14082" max="14082" width="71" style="458" customWidth="1"/>
    <col min="14083" max="14084" width="14.5" style="458" customWidth="1"/>
    <col min="14085" max="14336" width="9.33203125" style="458"/>
    <col min="14337" max="14337" width="6.1640625" style="458" customWidth="1"/>
    <col min="14338" max="14338" width="71" style="458" customWidth="1"/>
    <col min="14339" max="14340" width="14.5" style="458" customWidth="1"/>
    <col min="14341" max="14592" width="9.33203125" style="458"/>
    <col min="14593" max="14593" width="6.1640625" style="458" customWidth="1"/>
    <col min="14594" max="14594" width="71" style="458" customWidth="1"/>
    <col min="14595" max="14596" width="14.5" style="458" customWidth="1"/>
    <col min="14597" max="14848" width="9.33203125" style="458"/>
    <col min="14849" max="14849" width="6.1640625" style="458" customWidth="1"/>
    <col min="14850" max="14850" width="71" style="458" customWidth="1"/>
    <col min="14851" max="14852" width="14.5" style="458" customWidth="1"/>
    <col min="14853" max="15104" width="9.33203125" style="458"/>
    <col min="15105" max="15105" width="6.1640625" style="458" customWidth="1"/>
    <col min="15106" max="15106" width="71" style="458" customWidth="1"/>
    <col min="15107" max="15108" width="14.5" style="458" customWidth="1"/>
    <col min="15109" max="15360" width="9.33203125" style="458"/>
    <col min="15361" max="15361" width="6.1640625" style="458" customWidth="1"/>
    <col min="15362" max="15362" width="71" style="458" customWidth="1"/>
    <col min="15363" max="15364" width="14.5" style="458" customWidth="1"/>
    <col min="15365" max="15616" width="9.33203125" style="458"/>
    <col min="15617" max="15617" width="6.1640625" style="458" customWidth="1"/>
    <col min="15618" max="15618" width="71" style="458" customWidth="1"/>
    <col min="15619" max="15620" width="14.5" style="458" customWidth="1"/>
    <col min="15621" max="15872" width="9.33203125" style="458"/>
    <col min="15873" max="15873" width="6.1640625" style="458" customWidth="1"/>
    <col min="15874" max="15874" width="71" style="458" customWidth="1"/>
    <col min="15875" max="15876" width="14.5" style="458" customWidth="1"/>
    <col min="15877" max="16128" width="9.33203125" style="458"/>
    <col min="16129" max="16129" width="6.1640625" style="458" customWidth="1"/>
    <col min="16130" max="16130" width="71" style="458" customWidth="1"/>
    <col min="16131" max="16132" width="14.5" style="458" customWidth="1"/>
    <col min="16133" max="16384" width="9.33203125" style="458"/>
  </cols>
  <sheetData>
    <row r="1" spans="1:5" ht="30" customHeight="1" x14ac:dyDescent="0.25">
      <c r="A1" s="941" t="s">
        <v>580</v>
      </c>
      <c r="B1" s="942"/>
      <c r="C1" s="942"/>
      <c r="D1" s="942"/>
      <c r="E1" s="942"/>
    </row>
    <row r="2" spans="1:5" ht="45" x14ac:dyDescent="0.2">
      <c r="A2" s="821" t="s">
        <v>581</v>
      </c>
      <c r="B2" s="821" t="s">
        <v>58</v>
      </c>
      <c r="C2" s="821" t="s">
        <v>582</v>
      </c>
      <c r="D2" s="821" t="s">
        <v>736</v>
      </c>
      <c r="E2" s="821" t="s">
        <v>991</v>
      </c>
    </row>
    <row r="3" spans="1:5" ht="30" customHeight="1" x14ac:dyDescent="0.2">
      <c r="A3" s="821">
        <v>1</v>
      </c>
      <c r="B3" s="821">
        <v>2</v>
      </c>
      <c r="C3" s="821">
        <v>3</v>
      </c>
      <c r="D3" s="821">
        <v>4</v>
      </c>
      <c r="E3" s="821">
        <v>5</v>
      </c>
    </row>
    <row r="4" spans="1:5" ht="30" customHeight="1" x14ac:dyDescent="0.2">
      <c r="A4" s="822" t="s">
        <v>17</v>
      </c>
      <c r="B4" s="823" t="s">
        <v>583</v>
      </c>
      <c r="C4" s="824">
        <v>3600</v>
      </c>
      <c r="D4" s="824">
        <v>3000</v>
      </c>
      <c r="E4" s="824">
        <v>3000</v>
      </c>
    </row>
    <row r="5" spans="1:5" ht="30" customHeight="1" x14ac:dyDescent="0.2">
      <c r="A5" s="822" t="s">
        <v>18</v>
      </c>
      <c r="B5" s="823" t="s">
        <v>1087</v>
      </c>
      <c r="C5" s="824"/>
      <c r="D5" s="824"/>
      <c r="E5" s="824"/>
    </row>
    <row r="6" spans="1:5" ht="30" customHeight="1" x14ac:dyDescent="0.2">
      <c r="A6" s="822" t="s">
        <v>19</v>
      </c>
      <c r="B6" s="823" t="s">
        <v>584</v>
      </c>
      <c r="C6" s="824"/>
      <c r="D6" s="824"/>
      <c r="E6" s="824"/>
    </row>
    <row r="7" spans="1:5" ht="30" customHeight="1" x14ac:dyDescent="0.2">
      <c r="A7" s="822" t="s">
        <v>20</v>
      </c>
      <c r="B7" s="823" t="s">
        <v>585</v>
      </c>
      <c r="C7" s="824"/>
      <c r="D7" s="824"/>
      <c r="E7" s="824"/>
    </row>
    <row r="8" spans="1:5" ht="30" customHeight="1" x14ac:dyDescent="0.2">
      <c r="A8" s="822" t="s">
        <v>21</v>
      </c>
      <c r="B8" s="825" t="s">
        <v>586</v>
      </c>
      <c r="C8" s="826">
        <v>3600</v>
      </c>
      <c r="D8" s="826">
        <v>3000</v>
      </c>
      <c r="E8" s="826">
        <v>3000</v>
      </c>
    </row>
    <row r="9" spans="1:5" ht="30" customHeight="1" x14ac:dyDescent="0.2">
      <c r="A9" s="822" t="s">
        <v>22</v>
      </c>
      <c r="B9" s="823" t="s">
        <v>587</v>
      </c>
      <c r="C9" s="824">
        <v>5000</v>
      </c>
      <c r="D9" s="824">
        <v>5000</v>
      </c>
      <c r="E9" s="837">
        <v>4500</v>
      </c>
    </row>
    <row r="10" spans="1:5" ht="30" customHeight="1" x14ac:dyDescent="0.2">
      <c r="A10" s="822" t="s">
        <v>23</v>
      </c>
      <c r="B10" s="823" t="s">
        <v>588</v>
      </c>
      <c r="C10" s="824">
        <v>5000</v>
      </c>
      <c r="D10" s="824">
        <v>5000</v>
      </c>
      <c r="E10" s="837">
        <v>5500</v>
      </c>
    </row>
    <row r="11" spans="1:5" ht="30" customHeight="1" x14ac:dyDescent="0.2">
      <c r="A11" s="822" t="s">
        <v>24</v>
      </c>
      <c r="B11" s="827" t="s">
        <v>589</v>
      </c>
      <c r="C11" s="828">
        <v>2950</v>
      </c>
      <c r="D11" s="828">
        <v>2500</v>
      </c>
      <c r="E11" s="838">
        <v>3213</v>
      </c>
    </row>
    <row r="12" spans="1:5" ht="30" customHeight="1" x14ac:dyDescent="0.2">
      <c r="A12" s="822" t="s">
        <v>25</v>
      </c>
      <c r="B12" s="823" t="s">
        <v>590</v>
      </c>
      <c r="C12" s="824">
        <v>1000</v>
      </c>
      <c r="D12" s="824">
        <v>1000</v>
      </c>
      <c r="E12" s="824">
        <v>1000</v>
      </c>
    </row>
    <row r="13" spans="1:5" ht="30" customHeight="1" x14ac:dyDescent="0.2">
      <c r="A13" s="822" t="s">
        <v>26</v>
      </c>
      <c r="B13" s="823" t="s">
        <v>591</v>
      </c>
      <c r="C13" s="824">
        <v>1600</v>
      </c>
      <c r="D13" s="824"/>
      <c r="E13" s="824"/>
    </row>
    <row r="14" spans="1:5" ht="30" customHeight="1" x14ac:dyDescent="0.2">
      <c r="A14" s="822" t="s">
        <v>27</v>
      </c>
      <c r="B14" s="823" t="s">
        <v>592</v>
      </c>
      <c r="C14" s="824">
        <v>200</v>
      </c>
      <c r="D14" s="824">
        <v>200</v>
      </c>
      <c r="E14" s="837">
        <v>100</v>
      </c>
    </row>
    <row r="15" spans="1:5" ht="30" customHeight="1" x14ac:dyDescent="0.2">
      <c r="A15" s="822" t="s">
        <v>28</v>
      </c>
      <c r="B15" s="823" t="s">
        <v>593</v>
      </c>
      <c r="C15" s="824"/>
      <c r="D15" s="824"/>
      <c r="E15" s="824"/>
    </row>
    <row r="16" spans="1:5" ht="30" customHeight="1" x14ac:dyDescent="0.2">
      <c r="A16" s="822" t="s">
        <v>29</v>
      </c>
      <c r="B16" s="823" t="s">
        <v>594</v>
      </c>
      <c r="C16" s="824">
        <v>4000</v>
      </c>
      <c r="D16" s="824">
        <v>3211</v>
      </c>
      <c r="E16" s="824">
        <v>3211</v>
      </c>
    </row>
    <row r="17" spans="1:34" ht="30" customHeight="1" x14ac:dyDescent="0.25">
      <c r="A17" s="822" t="s">
        <v>30</v>
      </c>
      <c r="B17" s="827" t="s">
        <v>910</v>
      </c>
      <c r="C17" s="828"/>
      <c r="D17" s="828"/>
      <c r="E17" s="828">
        <v>4000</v>
      </c>
      <c r="F17" s="819"/>
      <c r="G17" s="819"/>
      <c r="H17" s="819"/>
      <c r="I17" s="819"/>
      <c r="J17" s="819"/>
      <c r="K17" s="819"/>
      <c r="L17" s="819"/>
      <c r="M17" s="819"/>
      <c r="N17" s="819"/>
      <c r="O17" s="819"/>
      <c r="P17" s="819"/>
      <c r="Q17" s="819"/>
      <c r="R17" s="819"/>
      <c r="S17" s="819"/>
      <c r="T17" s="819"/>
      <c r="U17" s="819"/>
      <c r="V17" s="819"/>
      <c r="W17" s="819"/>
      <c r="X17" s="819"/>
      <c r="Y17" s="819"/>
      <c r="Z17" s="819"/>
      <c r="AA17" s="819"/>
      <c r="AB17" s="819"/>
      <c r="AC17" s="819"/>
      <c r="AD17" s="819"/>
      <c r="AE17" s="819"/>
      <c r="AF17" s="819"/>
      <c r="AG17" s="819"/>
      <c r="AH17" s="819"/>
    </row>
    <row r="18" spans="1:34" ht="30" customHeight="1" x14ac:dyDescent="0.25">
      <c r="A18" s="822" t="s">
        <v>31</v>
      </c>
      <c r="B18" s="827" t="s">
        <v>595</v>
      </c>
      <c r="C18" s="828">
        <v>250</v>
      </c>
      <c r="D18" s="828">
        <v>250</v>
      </c>
      <c r="E18" s="828">
        <v>250</v>
      </c>
      <c r="F18" s="819"/>
      <c r="G18" s="819"/>
      <c r="H18" s="819"/>
      <c r="I18" s="819"/>
      <c r="J18" s="819"/>
      <c r="K18" s="819"/>
      <c r="L18" s="819"/>
      <c r="M18" s="819"/>
      <c r="N18" s="819"/>
      <c r="O18" s="819"/>
      <c r="P18" s="819"/>
      <c r="Q18" s="819"/>
      <c r="R18" s="819"/>
      <c r="S18" s="819"/>
      <c r="T18" s="819"/>
      <c r="U18" s="819"/>
      <c r="V18" s="819"/>
      <c r="W18" s="819"/>
      <c r="X18" s="819"/>
      <c r="Y18" s="819"/>
      <c r="Z18" s="819"/>
      <c r="AA18" s="819"/>
      <c r="AB18" s="819"/>
      <c r="AC18" s="819"/>
      <c r="AD18" s="819"/>
      <c r="AE18" s="819"/>
      <c r="AF18" s="819"/>
      <c r="AG18" s="819"/>
      <c r="AH18" s="819"/>
    </row>
    <row r="19" spans="1:34" ht="30" customHeight="1" x14ac:dyDescent="0.25">
      <c r="A19" s="822" t="s">
        <v>32</v>
      </c>
      <c r="B19" s="829" t="s">
        <v>596</v>
      </c>
      <c r="C19" s="824">
        <v>1230</v>
      </c>
      <c r="D19" s="824"/>
      <c r="E19" s="824"/>
      <c r="F19" s="819"/>
      <c r="G19" s="819"/>
      <c r="H19" s="819"/>
      <c r="I19" s="819"/>
      <c r="J19" s="819"/>
      <c r="K19" s="819"/>
      <c r="L19" s="819"/>
      <c r="M19" s="819"/>
      <c r="N19" s="819"/>
      <c r="O19" s="819"/>
      <c r="P19" s="819"/>
      <c r="Q19" s="819"/>
      <c r="R19" s="819"/>
      <c r="S19" s="819"/>
      <c r="T19" s="819"/>
      <c r="U19" s="819"/>
      <c r="V19" s="819"/>
      <c r="W19" s="819"/>
      <c r="X19" s="819"/>
      <c r="Y19" s="819"/>
      <c r="Z19" s="819"/>
      <c r="AA19" s="819"/>
      <c r="AB19" s="819"/>
      <c r="AC19" s="819"/>
      <c r="AD19" s="819"/>
      <c r="AE19" s="819"/>
      <c r="AF19" s="819"/>
      <c r="AG19" s="819"/>
      <c r="AH19" s="819"/>
    </row>
    <row r="20" spans="1:34" ht="30" customHeight="1" x14ac:dyDescent="0.25">
      <c r="A20" s="822" t="s">
        <v>33</v>
      </c>
      <c r="B20" s="823" t="s">
        <v>597</v>
      </c>
      <c r="C20" s="824">
        <v>200</v>
      </c>
      <c r="D20" s="824">
        <v>200</v>
      </c>
      <c r="E20" s="824">
        <v>200</v>
      </c>
      <c r="F20" s="819"/>
      <c r="G20" s="819"/>
      <c r="H20" s="819"/>
      <c r="I20" s="819"/>
      <c r="J20" s="819"/>
      <c r="K20" s="819"/>
      <c r="L20" s="819"/>
      <c r="M20" s="819"/>
      <c r="N20" s="819"/>
      <c r="O20" s="819"/>
      <c r="P20" s="819"/>
      <c r="Q20" s="819"/>
      <c r="R20" s="819"/>
      <c r="S20" s="819"/>
      <c r="T20" s="819"/>
      <c r="U20" s="819"/>
      <c r="V20" s="819"/>
      <c r="W20" s="819"/>
      <c r="X20" s="819"/>
      <c r="Y20" s="819"/>
      <c r="Z20" s="819"/>
      <c r="AA20" s="819"/>
      <c r="AB20" s="819"/>
      <c r="AC20" s="819"/>
      <c r="AD20" s="819"/>
      <c r="AE20" s="819"/>
      <c r="AF20" s="819"/>
      <c r="AG20" s="819"/>
      <c r="AH20" s="819"/>
    </row>
    <row r="21" spans="1:34" ht="30" customHeight="1" x14ac:dyDescent="0.25">
      <c r="A21" s="822" t="s">
        <v>34</v>
      </c>
      <c r="B21" s="823" t="s">
        <v>598</v>
      </c>
      <c r="C21" s="824">
        <v>300</v>
      </c>
      <c r="D21" s="824">
        <v>300</v>
      </c>
      <c r="E21" s="824">
        <v>300</v>
      </c>
      <c r="F21" s="819"/>
      <c r="G21" s="819"/>
      <c r="H21" s="819"/>
      <c r="I21" s="819"/>
      <c r="J21" s="819"/>
      <c r="K21" s="819"/>
      <c r="L21" s="819"/>
      <c r="M21" s="819"/>
      <c r="N21" s="819"/>
      <c r="O21" s="819"/>
      <c r="P21" s="819"/>
      <c r="Q21" s="819"/>
      <c r="R21" s="819"/>
      <c r="S21" s="819"/>
      <c r="T21" s="819"/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</row>
    <row r="22" spans="1:34" s="459" customFormat="1" ht="30" customHeight="1" x14ac:dyDescent="0.2">
      <c r="A22" s="822" t="s">
        <v>35</v>
      </c>
      <c r="B22" s="825" t="s">
        <v>599</v>
      </c>
      <c r="C22" s="826">
        <v>21730</v>
      </c>
      <c r="D22" s="826">
        <v>17661</v>
      </c>
      <c r="E22" s="826">
        <v>22274</v>
      </c>
      <c r="F22" s="830"/>
      <c r="G22" s="830"/>
      <c r="H22" s="830"/>
      <c r="I22" s="830"/>
      <c r="J22" s="830"/>
      <c r="K22" s="830"/>
      <c r="L22" s="830"/>
      <c r="M22" s="830"/>
      <c r="N22" s="830"/>
      <c r="O22" s="830"/>
      <c r="P22" s="830"/>
      <c r="Q22" s="830"/>
      <c r="R22" s="830"/>
      <c r="S22" s="830"/>
      <c r="T22" s="830"/>
      <c r="U22" s="830"/>
      <c r="V22" s="830"/>
      <c r="W22" s="830"/>
      <c r="X22" s="830"/>
      <c r="Y22" s="830"/>
      <c r="Z22" s="830"/>
      <c r="AA22" s="830"/>
      <c r="AB22" s="830"/>
      <c r="AC22" s="830"/>
      <c r="AD22" s="830"/>
      <c r="AE22" s="830"/>
      <c r="AF22" s="830"/>
      <c r="AG22" s="830"/>
      <c r="AH22" s="830"/>
    </row>
    <row r="23" spans="1:34" ht="30" customHeight="1" x14ac:dyDescent="0.25">
      <c r="A23" s="822" t="s">
        <v>36</v>
      </c>
      <c r="B23" s="823" t="s">
        <v>600</v>
      </c>
      <c r="C23" s="824">
        <v>800</v>
      </c>
      <c r="D23" s="824">
        <v>800</v>
      </c>
      <c r="E23" s="837">
        <v>900</v>
      </c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19"/>
      <c r="S23" s="819"/>
      <c r="T23" s="819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19"/>
      <c r="AG23" s="819"/>
      <c r="AH23" s="819"/>
    </row>
    <row r="24" spans="1:34" ht="30" customHeight="1" x14ac:dyDescent="0.25">
      <c r="A24" s="822" t="s">
        <v>37</v>
      </c>
      <c r="B24" s="823" t="s">
        <v>601</v>
      </c>
      <c r="C24" s="824">
        <v>250</v>
      </c>
      <c r="D24" s="824">
        <v>250</v>
      </c>
      <c r="E24" s="824">
        <v>250</v>
      </c>
      <c r="F24" s="819"/>
      <c r="G24" s="819"/>
      <c r="H24" s="819"/>
      <c r="I24" s="819"/>
      <c r="J24" s="819"/>
      <c r="K24" s="819"/>
      <c r="L24" s="819"/>
      <c r="M24" s="819"/>
      <c r="N24" s="819"/>
      <c r="O24" s="819"/>
      <c r="P24" s="819"/>
      <c r="Q24" s="819"/>
      <c r="R24" s="819"/>
      <c r="S24" s="819"/>
      <c r="T24" s="819"/>
      <c r="U24" s="819"/>
      <c r="V24" s="819"/>
      <c r="W24" s="819"/>
      <c r="X24" s="819"/>
      <c r="Y24" s="819"/>
      <c r="Z24" s="819"/>
      <c r="AA24" s="819"/>
      <c r="AB24" s="819"/>
      <c r="AC24" s="819"/>
      <c r="AD24" s="819"/>
      <c r="AE24" s="819"/>
      <c r="AF24" s="819"/>
      <c r="AG24" s="819"/>
      <c r="AH24" s="819"/>
    </row>
    <row r="25" spans="1:34" ht="30" customHeight="1" x14ac:dyDescent="0.25">
      <c r="A25" s="822" t="s">
        <v>38</v>
      </c>
      <c r="B25" s="823" t="s">
        <v>602</v>
      </c>
      <c r="C25" s="824">
        <v>220</v>
      </c>
      <c r="D25" s="824">
        <v>220</v>
      </c>
      <c r="E25" s="824">
        <v>220</v>
      </c>
      <c r="F25" s="819"/>
      <c r="G25" s="819"/>
      <c r="H25" s="819"/>
      <c r="I25" s="819"/>
      <c r="J25" s="819"/>
      <c r="K25" s="819"/>
      <c r="L25" s="819"/>
      <c r="M25" s="819"/>
      <c r="N25" s="819"/>
      <c r="O25" s="819"/>
      <c r="P25" s="819"/>
      <c r="Q25" s="819"/>
      <c r="R25" s="819"/>
      <c r="S25" s="819"/>
      <c r="T25" s="819"/>
      <c r="U25" s="819"/>
      <c r="V25" s="819"/>
      <c r="W25" s="819"/>
      <c r="X25" s="819"/>
      <c r="Y25" s="819"/>
      <c r="Z25" s="819"/>
      <c r="AA25" s="819"/>
      <c r="AB25" s="819"/>
      <c r="AC25" s="819"/>
      <c r="AD25" s="819"/>
      <c r="AE25" s="819"/>
      <c r="AF25" s="819"/>
      <c r="AG25" s="819"/>
      <c r="AH25" s="819"/>
    </row>
    <row r="26" spans="1:34" ht="30" customHeight="1" x14ac:dyDescent="0.25">
      <c r="A26" s="822" t="s">
        <v>39</v>
      </c>
      <c r="B26" s="823" t="s">
        <v>603</v>
      </c>
      <c r="C26" s="824">
        <v>500</v>
      </c>
      <c r="D26" s="824">
        <v>200</v>
      </c>
      <c r="E26" s="824">
        <v>200</v>
      </c>
      <c r="F26" s="819"/>
      <c r="G26" s="819"/>
      <c r="H26" s="819"/>
      <c r="I26" s="819"/>
      <c r="J26" s="819"/>
      <c r="K26" s="819"/>
      <c r="L26" s="819"/>
      <c r="M26" s="819"/>
      <c r="N26" s="819"/>
      <c r="O26" s="819"/>
      <c r="P26" s="819"/>
      <c r="Q26" s="819"/>
      <c r="R26" s="819"/>
      <c r="S26" s="819"/>
      <c r="T26" s="819"/>
      <c r="U26" s="819"/>
      <c r="V26" s="819"/>
      <c r="W26" s="819"/>
      <c r="X26" s="819"/>
      <c r="Y26" s="819"/>
      <c r="Z26" s="819"/>
      <c r="AA26" s="819"/>
      <c r="AB26" s="819"/>
      <c r="AC26" s="819"/>
      <c r="AD26" s="819"/>
      <c r="AE26" s="819"/>
      <c r="AF26" s="819"/>
      <c r="AG26" s="819"/>
      <c r="AH26" s="819"/>
    </row>
    <row r="27" spans="1:34" ht="30" customHeight="1" x14ac:dyDescent="0.25">
      <c r="A27" s="822" t="s">
        <v>40</v>
      </c>
      <c r="B27" s="823" t="s">
        <v>744</v>
      </c>
      <c r="C27" s="824"/>
      <c r="D27" s="824">
        <v>2000</v>
      </c>
      <c r="E27" s="824">
        <v>2000</v>
      </c>
      <c r="F27" s="819"/>
      <c r="G27" s="819"/>
      <c r="H27" s="819"/>
      <c r="I27" s="819"/>
      <c r="J27" s="819"/>
      <c r="K27" s="819"/>
      <c r="L27" s="819"/>
      <c r="M27" s="819"/>
      <c r="N27" s="819"/>
      <c r="O27" s="819"/>
      <c r="P27" s="819"/>
      <c r="Q27" s="819"/>
      <c r="R27" s="819"/>
      <c r="S27" s="819"/>
      <c r="T27" s="819"/>
      <c r="U27" s="819"/>
      <c r="V27" s="819"/>
      <c r="W27" s="819"/>
      <c r="X27" s="819"/>
      <c r="Y27" s="819"/>
      <c r="Z27" s="819"/>
      <c r="AA27" s="819"/>
      <c r="AB27" s="819"/>
      <c r="AC27" s="819"/>
      <c r="AD27" s="819"/>
      <c r="AE27" s="819"/>
      <c r="AF27" s="819"/>
      <c r="AG27" s="819"/>
      <c r="AH27" s="819"/>
    </row>
    <row r="28" spans="1:34" ht="30" customHeight="1" x14ac:dyDescent="0.25">
      <c r="A28" s="822" t="s">
        <v>41</v>
      </c>
      <c r="B28" s="831"/>
      <c r="C28" s="832"/>
      <c r="D28" s="832"/>
      <c r="E28" s="832"/>
      <c r="F28" s="819"/>
      <c r="G28" s="819"/>
      <c r="H28" s="819"/>
      <c r="I28" s="819"/>
      <c r="J28" s="819"/>
      <c r="K28" s="819"/>
      <c r="L28" s="819"/>
      <c r="M28" s="819"/>
      <c r="N28" s="819"/>
      <c r="O28" s="819"/>
      <c r="P28" s="819"/>
      <c r="Q28" s="819"/>
      <c r="R28" s="819"/>
      <c r="S28" s="819"/>
      <c r="T28" s="819"/>
      <c r="U28" s="819"/>
      <c r="V28" s="819"/>
      <c r="W28" s="819"/>
      <c r="X28" s="819"/>
      <c r="Y28" s="819"/>
      <c r="Z28" s="819"/>
      <c r="AA28" s="819"/>
      <c r="AB28" s="819"/>
      <c r="AC28" s="819"/>
      <c r="AD28" s="819"/>
      <c r="AE28" s="819"/>
      <c r="AF28" s="819"/>
      <c r="AG28" s="819"/>
      <c r="AH28" s="819"/>
    </row>
    <row r="29" spans="1:34" ht="30" customHeight="1" x14ac:dyDescent="0.25">
      <c r="A29" s="822" t="s">
        <v>42</v>
      </c>
      <c r="B29" s="825" t="s">
        <v>604</v>
      </c>
      <c r="C29" s="826">
        <v>1770</v>
      </c>
      <c r="D29" s="826">
        <v>3470</v>
      </c>
      <c r="E29" s="826">
        <v>3570</v>
      </c>
      <c r="F29" s="819"/>
      <c r="G29" s="819"/>
      <c r="H29" s="819"/>
      <c r="I29" s="819"/>
      <c r="J29" s="819"/>
      <c r="K29" s="819"/>
      <c r="L29" s="819"/>
      <c r="M29" s="819"/>
      <c r="N29" s="819"/>
      <c r="O29" s="819"/>
      <c r="P29" s="819"/>
      <c r="Q29" s="819"/>
      <c r="R29" s="819"/>
      <c r="S29" s="819"/>
      <c r="T29" s="819"/>
      <c r="U29" s="819"/>
      <c r="V29" s="819"/>
      <c r="W29" s="819"/>
      <c r="X29" s="819"/>
      <c r="Y29" s="819"/>
      <c r="Z29" s="819"/>
      <c r="AA29" s="819"/>
      <c r="AB29" s="819"/>
      <c r="AC29" s="819"/>
      <c r="AD29" s="819"/>
      <c r="AE29" s="819"/>
      <c r="AF29" s="819"/>
      <c r="AG29" s="819"/>
      <c r="AH29" s="819"/>
    </row>
    <row r="30" spans="1:34" s="460" customFormat="1" ht="30" customHeight="1" x14ac:dyDescent="0.25">
      <c r="A30" s="822" t="s">
        <v>43</v>
      </c>
      <c r="B30" s="833" t="s">
        <v>605</v>
      </c>
      <c r="C30" s="834">
        <v>27100</v>
      </c>
      <c r="D30" s="834">
        <v>24131</v>
      </c>
      <c r="E30" s="834">
        <v>28844</v>
      </c>
      <c r="F30" s="819"/>
      <c r="G30" s="819"/>
      <c r="H30" s="819"/>
      <c r="I30" s="819"/>
      <c r="J30" s="819"/>
      <c r="K30" s="819"/>
      <c r="L30" s="819"/>
      <c r="M30" s="819"/>
      <c r="N30" s="819"/>
      <c r="O30" s="819"/>
      <c r="P30" s="819"/>
      <c r="Q30" s="819"/>
      <c r="R30" s="819"/>
      <c r="S30" s="819"/>
      <c r="T30" s="819"/>
      <c r="U30" s="819"/>
      <c r="V30" s="819"/>
      <c r="W30" s="819"/>
      <c r="X30" s="819"/>
      <c r="Y30" s="819"/>
      <c r="Z30" s="819"/>
      <c r="AA30" s="819"/>
      <c r="AB30" s="819"/>
      <c r="AC30" s="819"/>
      <c r="AD30" s="819"/>
      <c r="AE30" s="819"/>
      <c r="AF30" s="819"/>
      <c r="AG30" s="819"/>
      <c r="AH30" s="819"/>
    </row>
    <row r="31" spans="1:34" customFormat="1" ht="30" customHeight="1" x14ac:dyDescent="0.25">
      <c r="A31" s="819"/>
      <c r="B31" s="819"/>
      <c r="C31" s="819"/>
      <c r="D31" s="819"/>
      <c r="E31" s="819"/>
      <c r="F31" s="819"/>
      <c r="G31" s="819"/>
      <c r="H31" s="819"/>
      <c r="I31" s="819"/>
      <c r="J31" s="819"/>
      <c r="K31" s="819"/>
      <c r="L31" s="819"/>
      <c r="M31" s="819"/>
      <c r="N31" s="819"/>
      <c r="O31" s="819"/>
      <c r="P31" s="819"/>
      <c r="Q31" s="819"/>
      <c r="R31" s="819"/>
      <c r="S31" s="819"/>
      <c r="T31" s="819"/>
      <c r="U31" s="819"/>
      <c r="V31" s="819"/>
      <c r="W31" s="819"/>
      <c r="X31" s="819"/>
      <c r="Y31" s="819"/>
      <c r="Z31" s="819"/>
      <c r="AA31" s="819"/>
      <c r="AB31" s="819"/>
      <c r="AC31" s="819"/>
      <c r="AD31" s="819"/>
      <c r="AE31" s="819"/>
      <c r="AF31" s="819"/>
      <c r="AG31" s="819"/>
      <c r="AH31" s="819"/>
    </row>
    <row r="32" spans="1:34" customFormat="1" ht="30" customHeight="1" x14ac:dyDescent="0.25">
      <c r="A32" s="835" t="s">
        <v>809</v>
      </c>
      <c r="B32" s="823" t="s">
        <v>591</v>
      </c>
      <c r="C32" s="820" t="s">
        <v>811</v>
      </c>
      <c r="D32" s="836">
        <v>1600</v>
      </c>
      <c r="E32" s="836">
        <v>1600</v>
      </c>
      <c r="F32" s="819"/>
      <c r="G32" s="819"/>
      <c r="H32" s="819"/>
      <c r="I32" s="819"/>
      <c r="J32" s="819"/>
      <c r="K32" s="819"/>
      <c r="L32" s="819"/>
      <c r="M32" s="819"/>
      <c r="N32" s="819"/>
      <c r="O32" s="819"/>
      <c r="P32" s="819"/>
      <c r="Q32" s="819"/>
      <c r="R32" s="819"/>
      <c r="S32" s="819"/>
      <c r="T32" s="819"/>
      <c r="U32" s="819"/>
      <c r="V32" s="819"/>
      <c r="W32" s="819"/>
      <c r="X32" s="819"/>
      <c r="Y32" s="819"/>
      <c r="Z32" s="819"/>
      <c r="AA32" s="819"/>
      <c r="AB32" s="819"/>
      <c r="AC32" s="819"/>
      <c r="AD32" s="819"/>
      <c r="AE32" s="819"/>
      <c r="AF32" s="819"/>
      <c r="AG32" s="819"/>
      <c r="AH32" s="819"/>
    </row>
    <row r="33" spans="1:5" customFormat="1" ht="30" customHeight="1" x14ac:dyDescent="0.25">
      <c r="A33" s="835" t="s">
        <v>809</v>
      </c>
      <c r="B33" s="829" t="s">
        <v>596</v>
      </c>
      <c r="C33" s="820" t="s">
        <v>810</v>
      </c>
      <c r="D33" s="836">
        <v>2000</v>
      </c>
      <c r="E33" s="839">
        <v>1287</v>
      </c>
    </row>
    <row r="34" spans="1:5" customFormat="1" ht="30" customHeight="1" x14ac:dyDescent="0.25">
      <c r="A34" s="819"/>
      <c r="B34" s="819"/>
      <c r="C34" s="819"/>
      <c r="D34" s="819"/>
      <c r="E34" s="819"/>
    </row>
    <row r="35" spans="1:5" customFormat="1" ht="30" customHeight="1" x14ac:dyDescent="0.25">
      <c r="A35" s="819"/>
      <c r="B35" s="819"/>
      <c r="C35" s="819"/>
      <c r="D35" s="819"/>
      <c r="E35" s="819"/>
    </row>
    <row r="36" spans="1:5" customFormat="1" ht="30" customHeight="1" x14ac:dyDescent="0.25">
      <c r="A36" s="819"/>
      <c r="B36" s="819"/>
      <c r="C36" s="819"/>
      <c r="D36" s="819"/>
      <c r="E36" s="819"/>
    </row>
    <row r="37" spans="1:5" customFormat="1" ht="30" customHeight="1" x14ac:dyDescent="0.25">
      <c r="A37" s="819"/>
      <c r="B37" s="819"/>
      <c r="C37" s="819"/>
      <c r="D37" s="819"/>
      <c r="E37" s="819"/>
    </row>
    <row r="38" spans="1:5" customFormat="1" ht="30" customHeight="1" x14ac:dyDescent="0.25">
      <c r="A38" s="819"/>
      <c r="B38" s="819"/>
      <c r="C38" s="819"/>
      <c r="D38" s="819"/>
      <c r="E38" s="819"/>
    </row>
    <row r="39" spans="1:5" customFormat="1" ht="30" customHeight="1" x14ac:dyDescent="0.25">
      <c r="A39" s="819"/>
      <c r="B39" s="819"/>
      <c r="C39" s="819"/>
      <c r="D39" s="819"/>
      <c r="E39" s="819"/>
    </row>
    <row r="40" spans="1:5" customFormat="1" ht="30" customHeight="1" x14ac:dyDescent="0.25">
      <c r="A40" s="819"/>
      <c r="B40" s="819"/>
      <c r="C40" s="819"/>
      <c r="D40" s="819"/>
      <c r="E40" s="819"/>
    </row>
    <row r="41" spans="1:5" customFormat="1" ht="30" customHeight="1" x14ac:dyDescent="0.25">
      <c r="A41" s="819"/>
      <c r="B41" s="819"/>
      <c r="C41" s="819"/>
      <c r="D41" s="819"/>
      <c r="E41" s="819"/>
    </row>
    <row r="42" spans="1:5" customFormat="1" ht="30" customHeight="1" x14ac:dyDescent="0.25">
      <c r="A42" s="819"/>
      <c r="B42" s="819"/>
      <c r="C42" s="819"/>
      <c r="D42" s="819"/>
      <c r="E42" s="819"/>
    </row>
    <row r="43" spans="1:5" customFormat="1" ht="30" customHeight="1" x14ac:dyDescent="0.25">
      <c r="A43" s="819"/>
      <c r="B43" s="819"/>
      <c r="C43" s="819"/>
      <c r="D43" s="819"/>
      <c r="E43" s="819"/>
    </row>
    <row r="44" spans="1:5" customFormat="1" ht="30" customHeight="1" x14ac:dyDescent="0.25">
      <c r="A44" s="819"/>
      <c r="B44" s="819"/>
      <c r="C44" s="819"/>
      <c r="D44" s="819"/>
      <c r="E44" s="819"/>
    </row>
    <row r="45" spans="1:5" customFormat="1" ht="30" customHeight="1" x14ac:dyDescent="0.25">
      <c r="A45" s="819"/>
      <c r="B45" s="819"/>
      <c r="C45" s="819"/>
      <c r="D45" s="819"/>
      <c r="E45" s="819"/>
    </row>
    <row r="46" spans="1:5" customFormat="1" ht="30" customHeight="1" x14ac:dyDescent="0.25">
      <c r="A46" s="819"/>
      <c r="B46" s="819"/>
      <c r="C46" s="819"/>
      <c r="D46" s="819"/>
      <c r="E46" s="819"/>
    </row>
    <row r="47" spans="1:5" customFormat="1" ht="30" customHeight="1" x14ac:dyDescent="0.25">
      <c r="A47" s="819"/>
      <c r="B47" s="819"/>
      <c r="C47" s="819"/>
      <c r="D47" s="819"/>
      <c r="E47" s="819"/>
    </row>
    <row r="48" spans="1:5" customFormat="1" ht="30" customHeight="1" x14ac:dyDescent="0.25">
      <c r="A48" s="819"/>
      <c r="B48" s="819"/>
      <c r="C48" s="819"/>
      <c r="D48" s="819"/>
      <c r="E48" s="819"/>
    </row>
    <row r="49" customFormat="1" ht="30" customHeight="1" x14ac:dyDescent="0.2"/>
    <row r="50" customFormat="1" ht="30" customHeight="1" x14ac:dyDescent="0.2"/>
    <row r="51" customFormat="1" ht="30" customHeight="1" x14ac:dyDescent="0.2"/>
    <row r="52" customFormat="1" ht="30" customHeight="1" x14ac:dyDescent="0.2"/>
    <row r="53" customFormat="1" ht="30" customHeight="1" x14ac:dyDescent="0.2"/>
    <row r="54" customFormat="1" ht="30" customHeight="1" x14ac:dyDescent="0.2"/>
    <row r="55" customFormat="1" ht="30" customHeight="1" x14ac:dyDescent="0.2"/>
    <row r="56" customFormat="1" ht="30" customHeight="1" x14ac:dyDescent="0.2"/>
    <row r="57" customFormat="1" ht="30" customHeight="1" x14ac:dyDescent="0.2"/>
    <row r="58" customFormat="1" ht="30" customHeight="1" x14ac:dyDescent="0.2"/>
    <row r="59" customFormat="1" ht="30" customHeight="1" x14ac:dyDescent="0.2"/>
    <row r="60" customFormat="1" ht="30" customHeight="1" x14ac:dyDescent="0.2"/>
    <row r="61" customFormat="1" ht="30" customHeight="1" x14ac:dyDescent="0.2"/>
    <row r="62" customFormat="1" ht="30" customHeight="1" x14ac:dyDescent="0.2"/>
    <row r="63" customFormat="1" ht="30" customHeight="1" x14ac:dyDescent="0.2"/>
    <row r="64" customFormat="1" ht="30" customHeight="1" x14ac:dyDescent="0.2"/>
    <row r="65" customFormat="1" ht="30" customHeight="1" x14ac:dyDescent="0.2"/>
    <row r="66" customFormat="1" ht="30" customHeight="1" x14ac:dyDescent="0.2"/>
    <row r="67" customFormat="1" ht="30" customHeight="1" x14ac:dyDescent="0.2"/>
    <row r="68" customFormat="1" ht="30" customHeight="1" x14ac:dyDescent="0.2"/>
    <row r="69" customFormat="1" ht="30" customHeight="1" x14ac:dyDescent="0.2"/>
    <row r="70" customFormat="1" ht="30" customHeight="1" x14ac:dyDescent="0.2"/>
    <row r="71" customFormat="1" ht="30" customHeight="1" x14ac:dyDescent="0.2"/>
    <row r="72" customFormat="1" ht="30" customHeight="1" x14ac:dyDescent="0.2"/>
    <row r="73" customFormat="1" ht="30" customHeight="1" x14ac:dyDescent="0.2"/>
    <row r="74" customFormat="1" ht="30" customHeight="1" x14ac:dyDescent="0.2"/>
    <row r="75" customFormat="1" ht="30" customHeight="1" x14ac:dyDescent="0.2"/>
    <row r="76" customFormat="1" ht="30" customHeight="1" x14ac:dyDescent="0.2"/>
    <row r="77" customFormat="1" ht="30" customHeight="1" x14ac:dyDescent="0.2"/>
    <row r="78" customFormat="1" ht="30" customHeight="1" x14ac:dyDescent="0.2"/>
    <row r="79" customFormat="1" ht="30" customHeight="1" x14ac:dyDescent="0.2"/>
    <row r="80" customFormat="1" ht="30" customHeight="1" x14ac:dyDescent="0.2"/>
    <row r="81" customFormat="1" ht="30" customHeight="1" x14ac:dyDescent="0.2"/>
    <row r="82" customFormat="1" ht="30" customHeight="1" x14ac:dyDescent="0.2"/>
    <row r="83" customFormat="1" ht="30" customHeight="1" x14ac:dyDescent="0.2"/>
    <row r="84" customFormat="1" ht="30" customHeight="1" x14ac:dyDescent="0.2"/>
    <row r="85" customFormat="1" ht="30" customHeight="1" x14ac:dyDescent="0.2"/>
    <row r="86" customFormat="1" ht="30" customHeight="1" x14ac:dyDescent="0.2"/>
    <row r="87" customFormat="1" ht="30" customHeight="1" x14ac:dyDescent="0.2"/>
    <row r="88" customFormat="1" ht="30" customHeight="1" x14ac:dyDescent="0.2"/>
    <row r="89" customFormat="1" ht="30" customHeight="1" x14ac:dyDescent="0.2"/>
    <row r="90" customFormat="1" ht="30" customHeight="1" x14ac:dyDescent="0.2"/>
    <row r="91" customFormat="1" ht="30" customHeight="1" x14ac:dyDescent="0.2"/>
    <row r="92" customFormat="1" ht="30" customHeight="1" x14ac:dyDescent="0.2"/>
    <row r="93" customFormat="1" ht="30" customHeight="1" x14ac:dyDescent="0.2"/>
    <row r="94" customFormat="1" ht="30" customHeight="1" x14ac:dyDescent="0.2"/>
    <row r="95" customFormat="1" ht="30" customHeight="1" x14ac:dyDescent="0.2"/>
    <row r="96" customFormat="1" ht="30" customHeight="1" x14ac:dyDescent="0.2"/>
    <row r="97" customFormat="1" ht="30" customHeight="1" x14ac:dyDescent="0.2"/>
    <row r="98" customFormat="1" ht="30" customHeight="1" x14ac:dyDescent="0.2"/>
  </sheetData>
  <mergeCells count="1">
    <mergeCell ref="A1:E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&amp;R9. tájékoztató a 3/2018. (II. 28.) önk-i rendelethez</oddHeader>
    <oddFooter>&amp;C&amp;P</oddFooter>
  </headerFooter>
  <rowBreaks count="1" manualBreakCount="1">
    <brk id="21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161"/>
  <sheetViews>
    <sheetView view="pageLayout" zoomScaleNormal="100" workbookViewId="0">
      <selection activeCell="N2" sqref="N2"/>
    </sheetView>
  </sheetViews>
  <sheetFormatPr defaultRowHeight="15.75" x14ac:dyDescent="0.25"/>
  <cols>
    <col min="1" max="1" width="7.5" style="32" customWidth="1"/>
    <col min="2" max="2" width="59.6640625" style="32" customWidth="1"/>
    <col min="3" max="3" width="14.83203125" style="303" customWidth="1"/>
    <col min="4" max="6" width="11.83203125" style="32" customWidth="1"/>
    <col min="7" max="7" width="14.83203125" style="32" customWidth="1"/>
    <col min="8" max="16384" width="9.33203125" style="32"/>
  </cols>
  <sheetData>
    <row r="1" spans="1:7" ht="15.95" customHeight="1" x14ac:dyDescent="0.25">
      <c r="A1" s="857" t="s">
        <v>14</v>
      </c>
      <c r="B1" s="857"/>
      <c r="C1" s="857"/>
      <c r="D1" s="857"/>
      <c r="E1" s="857"/>
      <c r="F1" s="857"/>
      <c r="G1" s="857"/>
    </row>
    <row r="2" spans="1:7" ht="15.95" customHeight="1" thickBot="1" x14ac:dyDescent="0.3">
      <c r="A2" s="856" t="s">
        <v>149</v>
      </c>
      <c r="B2" s="856"/>
      <c r="C2" s="556"/>
      <c r="G2" s="556" t="s">
        <v>524</v>
      </c>
    </row>
    <row r="3" spans="1:7" x14ac:dyDescent="0.25">
      <c r="A3" s="858" t="s">
        <v>66</v>
      </c>
      <c r="B3" s="860" t="s">
        <v>16</v>
      </c>
      <c r="C3" s="862" t="str">
        <f>+CONCATENATE(LEFT([2]ÖSSZEFÜGGÉSEK!A6,4),". évi")</f>
        <v>2018. évi</v>
      </c>
      <c r="D3" s="863"/>
      <c r="E3" s="864"/>
      <c r="F3" s="864"/>
      <c r="G3" s="865"/>
    </row>
    <row r="4" spans="1:7" ht="48.75" thickBot="1" x14ac:dyDescent="0.3">
      <c r="A4" s="859"/>
      <c r="B4" s="861"/>
      <c r="C4" s="557" t="s">
        <v>843</v>
      </c>
      <c r="D4" s="558" t="s">
        <v>844</v>
      </c>
      <c r="E4" s="558" t="s">
        <v>1096</v>
      </c>
      <c r="F4" s="559" t="s">
        <v>845</v>
      </c>
      <c r="G4" s="560" t="s">
        <v>1095</v>
      </c>
    </row>
    <row r="5" spans="1:7" s="33" customFormat="1" ht="12" customHeight="1" thickBot="1" x14ac:dyDescent="0.25">
      <c r="A5" s="320" t="s">
        <v>468</v>
      </c>
      <c r="B5" s="321" t="s">
        <v>469</v>
      </c>
      <c r="C5" s="561" t="s">
        <v>470</v>
      </c>
      <c r="D5" s="561" t="s">
        <v>472</v>
      </c>
      <c r="E5" s="562" t="s">
        <v>471</v>
      </c>
      <c r="F5" s="562" t="s">
        <v>846</v>
      </c>
      <c r="G5" s="563" t="s">
        <v>847</v>
      </c>
    </row>
    <row r="6" spans="1:7" s="1" customFormat="1" ht="12" customHeight="1" thickBot="1" x14ac:dyDescent="0.25">
      <c r="A6" s="18" t="s">
        <v>17</v>
      </c>
      <c r="B6" s="19" t="s">
        <v>248</v>
      </c>
      <c r="C6" s="311">
        <f>+C7+C8+C9+C10+C11+C12</f>
        <v>435909</v>
      </c>
      <c r="D6" s="311">
        <f>+D7+D8+D9+D10+D11+D12</f>
        <v>34627</v>
      </c>
      <c r="E6" s="311">
        <f>+E7+E8+E9+E10+E11+E12</f>
        <v>5895</v>
      </c>
      <c r="F6" s="311">
        <f>+F7+F8+F9+F10+F11+F12</f>
        <v>40522</v>
      </c>
      <c r="G6" s="215">
        <f>+G7+G8+G9+G10+G11+G12</f>
        <v>476431</v>
      </c>
    </row>
    <row r="7" spans="1:7" s="1" customFormat="1" ht="12" customHeight="1" x14ac:dyDescent="0.2">
      <c r="A7" s="13" t="s">
        <v>95</v>
      </c>
      <c r="B7" s="324" t="s">
        <v>249</v>
      </c>
      <c r="C7" s="313">
        <v>124239</v>
      </c>
      <c r="D7" s="313"/>
      <c r="E7" s="313">
        <v>196</v>
      </c>
      <c r="F7" s="564">
        <f>D7+E7</f>
        <v>196</v>
      </c>
      <c r="G7" s="699">
        <f t="shared" ref="G7:G12" si="0">C7+F7</f>
        <v>124435</v>
      </c>
    </row>
    <row r="8" spans="1:7" s="1" customFormat="1" ht="12" customHeight="1" x14ac:dyDescent="0.2">
      <c r="A8" s="12" t="s">
        <v>96</v>
      </c>
      <c r="B8" s="325" t="s">
        <v>250</v>
      </c>
      <c r="C8" s="312">
        <v>161029</v>
      </c>
      <c r="D8" s="313">
        <v>3822</v>
      </c>
      <c r="E8" s="313">
        <v>-1238</v>
      </c>
      <c r="F8" s="564">
        <f t="shared" ref="F8:F12" si="1">D8+E8</f>
        <v>2584</v>
      </c>
      <c r="G8" s="699">
        <f t="shared" si="0"/>
        <v>163613</v>
      </c>
    </row>
    <row r="9" spans="1:7" s="1" customFormat="1" ht="12" customHeight="1" x14ac:dyDescent="0.2">
      <c r="A9" s="12" t="s">
        <v>97</v>
      </c>
      <c r="B9" s="325" t="s">
        <v>251</v>
      </c>
      <c r="C9" s="312">
        <v>141750</v>
      </c>
      <c r="D9" s="313">
        <v>8890</v>
      </c>
      <c r="E9" s="313">
        <v>3522</v>
      </c>
      <c r="F9" s="564">
        <f t="shared" si="1"/>
        <v>12412</v>
      </c>
      <c r="G9" s="699">
        <f t="shared" si="0"/>
        <v>154162</v>
      </c>
    </row>
    <row r="10" spans="1:7" s="1" customFormat="1" ht="12" customHeight="1" x14ac:dyDescent="0.2">
      <c r="A10" s="12" t="s">
        <v>98</v>
      </c>
      <c r="B10" s="325" t="s">
        <v>252</v>
      </c>
      <c r="C10" s="312">
        <v>7870</v>
      </c>
      <c r="D10" s="313">
        <v>350</v>
      </c>
      <c r="E10" s="313">
        <v>299</v>
      </c>
      <c r="F10" s="564">
        <f t="shared" si="1"/>
        <v>649</v>
      </c>
      <c r="G10" s="699">
        <f t="shared" si="0"/>
        <v>8519</v>
      </c>
    </row>
    <row r="11" spans="1:7" s="1" customFormat="1" ht="12" customHeight="1" x14ac:dyDescent="0.2">
      <c r="A11" s="12" t="s">
        <v>145</v>
      </c>
      <c r="B11" s="239" t="s">
        <v>407</v>
      </c>
      <c r="C11" s="312">
        <v>1021</v>
      </c>
      <c r="D11" s="313">
        <v>13543</v>
      </c>
      <c r="E11" s="313">
        <v>9203</v>
      </c>
      <c r="F11" s="564">
        <f t="shared" si="1"/>
        <v>22746</v>
      </c>
      <c r="G11" s="699">
        <f t="shared" si="0"/>
        <v>23767</v>
      </c>
    </row>
    <row r="12" spans="1:7" s="1" customFormat="1" ht="12" customHeight="1" thickBot="1" x14ac:dyDescent="0.25">
      <c r="A12" s="14" t="s">
        <v>99</v>
      </c>
      <c r="B12" s="240" t="s">
        <v>408</v>
      </c>
      <c r="C12" s="312"/>
      <c r="D12" s="313">
        <v>8022</v>
      </c>
      <c r="E12" s="313">
        <v>-6087</v>
      </c>
      <c r="F12" s="564">
        <f t="shared" si="1"/>
        <v>1935</v>
      </c>
      <c r="G12" s="699">
        <f t="shared" si="0"/>
        <v>1935</v>
      </c>
    </row>
    <row r="13" spans="1:7" s="1" customFormat="1" ht="21.75" thickBot="1" x14ac:dyDescent="0.25">
      <c r="A13" s="18" t="s">
        <v>18</v>
      </c>
      <c r="B13" s="238" t="s">
        <v>253</v>
      </c>
      <c r="C13" s="311">
        <f>+C14+C15+C16+C17+C18</f>
        <v>86976</v>
      </c>
      <c r="D13" s="311">
        <f>+D14+D15+D16+D17+D18</f>
        <v>17293</v>
      </c>
      <c r="E13" s="311">
        <f>+E14+E15+E16+E17+E18</f>
        <v>-2079</v>
      </c>
      <c r="F13" s="311">
        <f>+F14+F15+F16+F17+F18</f>
        <v>15214</v>
      </c>
      <c r="G13" s="215">
        <f>+G14+G15+G16+G17+G18</f>
        <v>102190</v>
      </c>
    </row>
    <row r="14" spans="1:7" s="1" customFormat="1" ht="12" customHeight="1" x14ac:dyDescent="0.2">
      <c r="A14" s="13" t="s">
        <v>101</v>
      </c>
      <c r="B14" s="324" t="s">
        <v>254</v>
      </c>
      <c r="C14" s="313"/>
      <c r="D14" s="313"/>
      <c r="E14" s="313"/>
      <c r="F14" s="564">
        <f t="shared" ref="F14:F62" si="2">D14+E14</f>
        <v>0</v>
      </c>
      <c r="G14" s="699">
        <f t="shared" ref="G14:G19" si="3">C14+F14</f>
        <v>0</v>
      </c>
    </row>
    <row r="15" spans="1:7" s="1" customFormat="1" ht="12" customHeight="1" x14ac:dyDescent="0.2">
      <c r="A15" s="12" t="s">
        <v>102</v>
      </c>
      <c r="B15" s="325" t="s">
        <v>255</v>
      </c>
      <c r="C15" s="312"/>
      <c r="D15" s="313"/>
      <c r="E15" s="313"/>
      <c r="F15" s="564">
        <f t="shared" si="2"/>
        <v>0</v>
      </c>
      <c r="G15" s="699">
        <f t="shared" si="3"/>
        <v>0</v>
      </c>
    </row>
    <row r="16" spans="1:7" s="1" customFormat="1" ht="12" customHeight="1" x14ac:dyDescent="0.2">
      <c r="A16" s="12" t="s">
        <v>103</v>
      </c>
      <c r="B16" s="325" t="s">
        <v>400</v>
      </c>
      <c r="C16" s="312"/>
      <c r="D16" s="313"/>
      <c r="E16" s="313"/>
      <c r="F16" s="564">
        <f t="shared" si="2"/>
        <v>0</v>
      </c>
      <c r="G16" s="699">
        <f t="shared" si="3"/>
        <v>0</v>
      </c>
    </row>
    <row r="17" spans="1:14" s="1" customFormat="1" ht="12" customHeight="1" x14ac:dyDescent="0.2">
      <c r="A17" s="12" t="s">
        <v>104</v>
      </c>
      <c r="B17" s="325" t="s">
        <v>401</v>
      </c>
      <c r="C17" s="312"/>
      <c r="D17" s="313"/>
      <c r="E17" s="313"/>
      <c r="F17" s="564">
        <f t="shared" si="2"/>
        <v>0</v>
      </c>
      <c r="G17" s="699">
        <f t="shared" si="3"/>
        <v>0</v>
      </c>
    </row>
    <row r="18" spans="1:14" s="1" customFormat="1" ht="12" customHeight="1" x14ac:dyDescent="0.2">
      <c r="A18" s="12" t="s">
        <v>105</v>
      </c>
      <c r="B18" s="325" t="s">
        <v>256</v>
      </c>
      <c r="C18" s="312">
        <v>86976</v>
      </c>
      <c r="D18" s="313">
        <v>17293</v>
      </c>
      <c r="E18" s="313">
        <v>-2079</v>
      </c>
      <c r="F18" s="564">
        <f t="shared" si="2"/>
        <v>15214</v>
      </c>
      <c r="G18" s="699">
        <f t="shared" si="3"/>
        <v>102190</v>
      </c>
    </row>
    <row r="19" spans="1:14" s="1" customFormat="1" ht="12" customHeight="1" thickBot="1" x14ac:dyDescent="0.25">
      <c r="A19" s="14" t="s">
        <v>114</v>
      </c>
      <c r="B19" s="240" t="s">
        <v>257</v>
      </c>
      <c r="C19" s="314"/>
      <c r="D19" s="565"/>
      <c r="E19" s="565"/>
      <c r="F19" s="564">
        <f t="shared" si="2"/>
        <v>0</v>
      </c>
      <c r="G19" s="699">
        <f t="shared" si="3"/>
        <v>0</v>
      </c>
    </row>
    <row r="20" spans="1:14" s="1" customFormat="1" ht="21.75" thickBot="1" x14ac:dyDescent="0.25">
      <c r="A20" s="18" t="s">
        <v>19</v>
      </c>
      <c r="B20" s="19" t="s">
        <v>258</v>
      </c>
      <c r="C20" s="311">
        <f>+C21+C22+C23+C24+C25</f>
        <v>468762</v>
      </c>
      <c r="D20" s="311">
        <f>+D21+D22+D23+D24+D25</f>
        <v>-258465</v>
      </c>
      <c r="E20" s="311">
        <f>+E21+E22+E23+E24+E25</f>
        <v>-78607</v>
      </c>
      <c r="F20" s="311">
        <f>+F21+F22+F23+F24+F25</f>
        <v>-337072</v>
      </c>
      <c r="G20" s="215">
        <f>+G21+G22+G23+G24+G25</f>
        <v>131690</v>
      </c>
    </row>
    <row r="21" spans="1:14" s="1" customFormat="1" ht="12" customHeight="1" x14ac:dyDescent="0.2">
      <c r="A21" s="13" t="s">
        <v>84</v>
      </c>
      <c r="B21" s="324" t="s">
        <v>259</v>
      </c>
      <c r="C21" s="313">
        <v>20000</v>
      </c>
      <c r="D21" s="313"/>
      <c r="E21" s="313">
        <v>5972</v>
      </c>
      <c r="F21" s="564">
        <f t="shared" si="2"/>
        <v>5972</v>
      </c>
      <c r="G21" s="699">
        <f t="shared" ref="G21:G26" si="4">C21+F21</f>
        <v>25972</v>
      </c>
    </row>
    <row r="22" spans="1:14" s="1" customFormat="1" ht="12" customHeight="1" x14ac:dyDescent="0.2">
      <c r="A22" s="12" t="s">
        <v>85</v>
      </c>
      <c r="B22" s="325" t="s">
        <v>260</v>
      </c>
      <c r="C22" s="312"/>
      <c r="D22" s="313"/>
      <c r="E22" s="313"/>
      <c r="F22" s="564">
        <f t="shared" si="2"/>
        <v>0</v>
      </c>
      <c r="G22" s="699">
        <f t="shared" si="4"/>
        <v>0</v>
      </c>
    </row>
    <row r="23" spans="1:14" s="1" customFormat="1" ht="12" customHeight="1" x14ac:dyDescent="0.2">
      <c r="A23" s="12" t="s">
        <v>86</v>
      </c>
      <c r="B23" s="325" t="s">
        <v>402</v>
      </c>
      <c r="C23" s="312"/>
      <c r="D23" s="313"/>
      <c r="E23" s="313"/>
      <c r="F23" s="564">
        <f t="shared" si="2"/>
        <v>0</v>
      </c>
      <c r="G23" s="699">
        <f t="shared" si="4"/>
        <v>0</v>
      </c>
    </row>
    <row r="24" spans="1:14" s="1" customFormat="1" ht="12" customHeight="1" x14ac:dyDescent="0.2">
      <c r="A24" s="12" t="s">
        <v>87</v>
      </c>
      <c r="B24" s="325" t="s">
        <v>403</v>
      </c>
      <c r="C24" s="312"/>
      <c r="D24" s="313"/>
      <c r="E24" s="313"/>
      <c r="F24" s="564">
        <f t="shared" si="2"/>
        <v>0</v>
      </c>
      <c r="G24" s="699">
        <f t="shared" si="4"/>
        <v>0</v>
      </c>
    </row>
    <row r="25" spans="1:14" s="1" customFormat="1" ht="12" customHeight="1" x14ac:dyDescent="0.2">
      <c r="A25" s="12" t="s">
        <v>168</v>
      </c>
      <c r="B25" s="325" t="s">
        <v>261</v>
      </c>
      <c r="C25" s="312">
        <v>448762</v>
      </c>
      <c r="D25" s="313">
        <v>-258465</v>
      </c>
      <c r="E25" s="313">
        <v>-84579</v>
      </c>
      <c r="F25" s="564">
        <f t="shared" si="2"/>
        <v>-343044</v>
      </c>
      <c r="G25" s="699">
        <f t="shared" si="4"/>
        <v>105718</v>
      </c>
      <c r="N25" s="996">
        <v>43467</v>
      </c>
    </row>
    <row r="26" spans="1:14" s="1" customFormat="1" ht="12" customHeight="1" thickBot="1" x14ac:dyDescent="0.25">
      <c r="A26" s="14" t="s">
        <v>169</v>
      </c>
      <c r="B26" s="326" t="s">
        <v>262</v>
      </c>
      <c r="C26" s="314">
        <v>426324</v>
      </c>
      <c r="D26" s="565"/>
      <c r="E26" s="565">
        <v>-62141</v>
      </c>
      <c r="F26" s="566">
        <f t="shared" si="2"/>
        <v>-62141</v>
      </c>
      <c r="G26" s="699">
        <f t="shared" si="4"/>
        <v>364183</v>
      </c>
    </row>
    <row r="27" spans="1:14" s="1" customFormat="1" ht="12" customHeight="1" thickBot="1" x14ac:dyDescent="0.25">
      <c r="A27" s="18" t="s">
        <v>170</v>
      </c>
      <c r="B27" s="19" t="s">
        <v>522</v>
      </c>
      <c r="C27" s="317">
        <f>+C28+C29+C30+C31+C32+C33+C34</f>
        <v>16500</v>
      </c>
      <c r="D27" s="317">
        <f>+D28+D29+D30+D31+D32+D33+D34</f>
        <v>0</v>
      </c>
      <c r="E27" s="317">
        <f>+E28+E29+E30+E31+E32+E33+E34</f>
        <v>0</v>
      </c>
      <c r="F27" s="317">
        <f>+F28+F29+F30+F31+F32+F33+F34</f>
        <v>0</v>
      </c>
      <c r="G27" s="352">
        <f>+G28+G29+G30+G31+G32+G33+G34</f>
        <v>16500</v>
      </c>
    </row>
    <row r="28" spans="1:14" s="1" customFormat="1" ht="12" customHeight="1" x14ac:dyDescent="0.2">
      <c r="A28" s="13" t="s">
        <v>264</v>
      </c>
      <c r="B28" s="324" t="s">
        <v>518</v>
      </c>
      <c r="C28" s="564"/>
      <c r="D28" s="564"/>
      <c r="E28" s="564"/>
      <c r="F28" s="564">
        <f t="shared" si="2"/>
        <v>0</v>
      </c>
      <c r="G28" s="699">
        <f t="shared" ref="G28:G34" si="5">C28+F28</f>
        <v>0</v>
      </c>
    </row>
    <row r="29" spans="1:14" s="1" customFormat="1" ht="12" customHeight="1" x14ac:dyDescent="0.2">
      <c r="A29" s="12" t="s">
        <v>265</v>
      </c>
      <c r="B29" s="325" t="s">
        <v>768</v>
      </c>
      <c r="C29" s="312"/>
      <c r="D29" s="313"/>
      <c r="E29" s="313"/>
      <c r="F29" s="564">
        <f t="shared" si="2"/>
        <v>0</v>
      </c>
      <c r="G29" s="699">
        <f t="shared" si="5"/>
        <v>0</v>
      </c>
    </row>
    <row r="30" spans="1:14" s="1" customFormat="1" ht="12" customHeight="1" x14ac:dyDescent="0.2">
      <c r="A30" s="12" t="s">
        <v>266</v>
      </c>
      <c r="B30" s="325" t="s">
        <v>519</v>
      </c>
      <c r="C30" s="312"/>
      <c r="D30" s="313"/>
      <c r="E30" s="313"/>
      <c r="F30" s="564">
        <f t="shared" si="2"/>
        <v>0</v>
      </c>
      <c r="G30" s="699">
        <f t="shared" si="5"/>
        <v>0</v>
      </c>
    </row>
    <row r="31" spans="1:14" s="1" customFormat="1" ht="12" customHeight="1" x14ac:dyDescent="0.2">
      <c r="A31" s="12" t="s">
        <v>267</v>
      </c>
      <c r="B31" s="325" t="s">
        <v>520</v>
      </c>
      <c r="C31" s="312"/>
      <c r="D31" s="313"/>
      <c r="E31" s="313"/>
      <c r="F31" s="564">
        <f t="shared" si="2"/>
        <v>0</v>
      </c>
      <c r="G31" s="699">
        <f t="shared" si="5"/>
        <v>0</v>
      </c>
    </row>
    <row r="32" spans="1:14" s="1" customFormat="1" ht="12" customHeight="1" x14ac:dyDescent="0.2">
      <c r="A32" s="12" t="s">
        <v>515</v>
      </c>
      <c r="B32" s="325" t="s">
        <v>268</v>
      </c>
      <c r="C32" s="312">
        <v>16500</v>
      </c>
      <c r="D32" s="313"/>
      <c r="E32" s="313"/>
      <c r="F32" s="564">
        <f t="shared" si="2"/>
        <v>0</v>
      </c>
      <c r="G32" s="699">
        <f t="shared" si="5"/>
        <v>16500</v>
      </c>
    </row>
    <row r="33" spans="1:7" s="1" customFormat="1" ht="12" customHeight="1" x14ac:dyDescent="0.2">
      <c r="A33" s="12" t="s">
        <v>516</v>
      </c>
      <c r="B33" s="325" t="s">
        <v>269</v>
      </c>
      <c r="C33" s="312"/>
      <c r="D33" s="313"/>
      <c r="E33" s="313"/>
      <c r="F33" s="564">
        <f t="shared" si="2"/>
        <v>0</v>
      </c>
      <c r="G33" s="699">
        <f t="shared" si="5"/>
        <v>0</v>
      </c>
    </row>
    <row r="34" spans="1:7" s="1" customFormat="1" ht="12" customHeight="1" thickBot="1" x14ac:dyDescent="0.25">
      <c r="A34" s="14" t="s">
        <v>517</v>
      </c>
      <c r="B34" s="326" t="s">
        <v>270</v>
      </c>
      <c r="C34" s="314"/>
      <c r="D34" s="565"/>
      <c r="E34" s="565"/>
      <c r="F34" s="566">
        <f t="shared" si="2"/>
        <v>0</v>
      </c>
      <c r="G34" s="699">
        <f t="shared" si="5"/>
        <v>0</v>
      </c>
    </row>
    <row r="35" spans="1:7" s="1" customFormat="1" ht="12" customHeight="1" thickBot="1" x14ac:dyDescent="0.25">
      <c r="A35" s="18" t="s">
        <v>21</v>
      </c>
      <c r="B35" s="19" t="s">
        <v>409</v>
      </c>
      <c r="C35" s="311">
        <f>SUM(C36:C46)</f>
        <v>149658</v>
      </c>
      <c r="D35" s="311">
        <f>SUM(D36:D46)</f>
        <v>412</v>
      </c>
      <c r="E35" s="311">
        <f>SUM(E36:E46)</f>
        <v>-64588</v>
      </c>
      <c r="F35" s="311">
        <f>SUM(F36:F46)</f>
        <v>-64176</v>
      </c>
      <c r="G35" s="215">
        <f>SUM(G36:G46)</f>
        <v>85482</v>
      </c>
    </row>
    <row r="36" spans="1:7" s="1" customFormat="1" ht="12" customHeight="1" x14ac:dyDescent="0.2">
      <c r="A36" s="13" t="s">
        <v>88</v>
      </c>
      <c r="B36" s="324" t="s">
        <v>273</v>
      </c>
      <c r="C36" s="313">
        <v>10</v>
      </c>
      <c r="D36" s="313"/>
      <c r="E36" s="313"/>
      <c r="F36" s="564">
        <f t="shared" si="2"/>
        <v>0</v>
      </c>
      <c r="G36" s="699">
        <f t="shared" ref="G36:G46" si="6">C36+F36</f>
        <v>10</v>
      </c>
    </row>
    <row r="37" spans="1:7" s="1" customFormat="1" ht="12" customHeight="1" x14ac:dyDescent="0.2">
      <c r="A37" s="12" t="s">
        <v>89</v>
      </c>
      <c r="B37" s="325" t="s">
        <v>274</v>
      </c>
      <c r="C37" s="312">
        <v>12344</v>
      </c>
      <c r="D37" s="313"/>
      <c r="E37" s="313">
        <v>2985</v>
      </c>
      <c r="F37" s="564">
        <f t="shared" si="2"/>
        <v>2985</v>
      </c>
      <c r="G37" s="699">
        <f t="shared" si="6"/>
        <v>15329</v>
      </c>
    </row>
    <row r="38" spans="1:7" s="1" customFormat="1" ht="12" customHeight="1" x14ac:dyDescent="0.2">
      <c r="A38" s="12" t="s">
        <v>90</v>
      </c>
      <c r="B38" s="325" t="s">
        <v>275</v>
      </c>
      <c r="C38" s="312">
        <v>2042</v>
      </c>
      <c r="D38" s="313"/>
      <c r="E38" s="313"/>
      <c r="F38" s="564">
        <f t="shared" si="2"/>
        <v>0</v>
      </c>
      <c r="G38" s="699">
        <f t="shared" si="6"/>
        <v>2042</v>
      </c>
    </row>
    <row r="39" spans="1:7" s="1" customFormat="1" ht="12" customHeight="1" x14ac:dyDescent="0.2">
      <c r="A39" s="12" t="s">
        <v>172</v>
      </c>
      <c r="B39" s="325" t="s">
        <v>276</v>
      </c>
      <c r="C39" s="312">
        <v>6950</v>
      </c>
      <c r="D39" s="313"/>
      <c r="E39" s="313"/>
      <c r="F39" s="564">
        <f t="shared" si="2"/>
        <v>0</v>
      </c>
      <c r="G39" s="699">
        <f t="shared" si="6"/>
        <v>6950</v>
      </c>
    </row>
    <row r="40" spans="1:7" s="1" customFormat="1" ht="12" customHeight="1" x14ac:dyDescent="0.2">
      <c r="A40" s="12" t="s">
        <v>173</v>
      </c>
      <c r="B40" s="325" t="s">
        <v>277</v>
      </c>
      <c r="C40" s="312"/>
      <c r="D40" s="313"/>
      <c r="E40" s="313"/>
      <c r="F40" s="564">
        <f t="shared" si="2"/>
        <v>0</v>
      </c>
      <c r="G40" s="699">
        <f t="shared" si="6"/>
        <v>0</v>
      </c>
    </row>
    <row r="41" spans="1:7" s="1" customFormat="1" ht="12" customHeight="1" x14ac:dyDescent="0.2">
      <c r="A41" s="12" t="s">
        <v>174</v>
      </c>
      <c r="B41" s="325" t="s">
        <v>278</v>
      </c>
      <c r="C41" s="312">
        <v>4527</v>
      </c>
      <c r="D41" s="313">
        <v>412</v>
      </c>
      <c r="E41" s="313"/>
      <c r="F41" s="564">
        <f t="shared" si="2"/>
        <v>412</v>
      </c>
      <c r="G41" s="699">
        <f t="shared" si="6"/>
        <v>4939</v>
      </c>
    </row>
    <row r="42" spans="1:7" s="1" customFormat="1" ht="12" customHeight="1" x14ac:dyDescent="0.2">
      <c r="A42" s="12" t="s">
        <v>175</v>
      </c>
      <c r="B42" s="325" t="s">
        <v>279</v>
      </c>
      <c r="C42" s="312">
        <v>122366</v>
      </c>
      <c r="D42" s="313"/>
      <c r="E42" s="313">
        <v>-67573</v>
      </c>
      <c r="F42" s="564">
        <f t="shared" si="2"/>
        <v>-67573</v>
      </c>
      <c r="G42" s="699">
        <f t="shared" si="6"/>
        <v>54793</v>
      </c>
    </row>
    <row r="43" spans="1:7" s="1" customFormat="1" ht="12" customHeight="1" x14ac:dyDescent="0.2">
      <c r="A43" s="12" t="s">
        <v>176</v>
      </c>
      <c r="B43" s="325" t="s">
        <v>521</v>
      </c>
      <c r="C43" s="312">
        <v>506</v>
      </c>
      <c r="D43" s="313"/>
      <c r="E43" s="313"/>
      <c r="F43" s="564">
        <f t="shared" si="2"/>
        <v>0</v>
      </c>
      <c r="G43" s="699">
        <f t="shared" si="6"/>
        <v>506</v>
      </c>
    </row>
    <row r="44" spans="1:7" s="1" customFormat="1" ht="12" customHeight="1" x14ac:dyDescent="0.2">
      <c r="A44" s="12" t="s">
        <v>271</v>
      </c>
      <c r="B44" s="325" t="s">
        <v>281</v>
      </c>
      <c r="C44" s="315"/>
      <c r="D44" s="356"/>
      <c r="E44" s="356"/>
      <c r="F44" s="567">
        <f t="shared" si="2"/>
        <v>0</v>
      </c>
      <c r="G44" s="699">
        <f t="shared" si="6"/>
        <v>0</v>
      </c>
    </row>
    <row r="45" spans="1:7" s="1" customFormat="1" ht="12" customHeight="1" x14ac:dyDescent="0.2">
      <c r="A45" s="14" t="s">
        <v>272</v>
      </c>
      <c r="B45" s="326" t="s">
        <v>411</v>
      </c>
      <c r="C45" s="316">
        <v>884</v>
      </c>
      <c r="D45" s="568"/>
      <c r="E45" s="568"/>
      <c r="F45" s="569">
        <f t="shared" si="2"/>
        <v>0</v>
      </c>
      <c r="G45" s="699">
        <f t="shared" si="6"/>
        <v>884</v>
      </c>
    </row>
    <row r="46" spans="1:7" s="1" customFormat="1" ht="12" customHeight="1" thickBot="1" x14ac:dyDescent="0.25">
      <c r="A46" s="14" t="s">
        <v>410</v>
      </c>
      <c r="B46" s="240" t="s">
        <v>282</v>
      </c>
      <c r="C46" s="316">
        <v>29</v>
      </c>
      <c r="D46" s="570"/>
      <c r="E46" s="570"/>
      <c r="F46" s="571">
        <f t="shared" si="2"/>
        <v>0</v>
      </c>
      <c r="G46" s="699">
        <f t="shared" si="6"/>
        <v>29</v>
      </c>
    </row>
    <row r="47" spans="1:7" s="1" customFormat="1" ht="12" customHeight="1" thickBot="1" x14ac:dyDescent="0.25">
      <c r="A47" s="18" t="s">
        <v>22</v>
      </c>
      <c r="B47" s="19" t="s">
        <v>283</v>
      </c>
      <c r="C47" s="311">
        <f>SUM(C48:C52)</f>
        <v>31254</v>
      </c>
      <c r="D47" s="311">
        <f>SUM(D48:D52)</f>
        <v>-24600</v>
      </c>
      <c r="E47" s="311">
        <f>SUM(E48:E52)</f>
        <v>0</v>
      </c>
      <c r="F47" s="311">
        <f>SUM(F48:F52)</f>
        <v>-24600</v>
      </c>
      <c r="G47" s="215">
        <f>SUM(G48:G52)</f>
        <v>6654</v>
      </c>
    </row>
    <row r="48" spans="1:7" s="1" customFormat="1" ht="12" customHeight="1" x14ac:dyDescent="0.2">
      <c r="A48" s="13" t="s">
        <v>91</v>
      </c>
      <c r="B48" s="324" t="s">
        <v>287</v>
      </c>
      <c r="C48" s="356"/>
      <c r="D48" s="356"/>
      <c r="E48" s="356"/>
      <c r="F48" s="567">
        <f t="shared" si="2"/>
        <v>0</v>
      </c>
      <c r="G48" s="572">
        <f>C48+F48</f>
        <v>0</v>
      </c>
    </row>
    <row r="49" spans="1:7" s="1" customFormat="1" ht="12" customHeight="1" x14ac:dyDescent="0.2">
      <c r="A49" s="12" t="s">
        <v>92</v>
      </c>
      <c r="B49" s="325" t="s">
        <v>288</v>
      </c>
      <c r="C49" s="315">
        <v>31254</v>
      </c>
      <c r="D49" s="356">
        <v>-24600</v>
      </c>
      <c r="E49" s="356"/>
      <c r="F49" s="567">
        <f t="shared" si="2"/>
        <v>-24600</v>
      </c>
      <c r="G49" s="572">
        <f>C49+F49</f>
        <v>6654</v>
      </c>
    </row>
    <row r="50" spans="1:7" s="1" customFormat="1" ht="12" customHeight="1" x14ac:dyDescent="0.2">
      <c r="A50" s="12" t="s">
        <v>284</v>
      </c>
      <c r="B50" s="325" t="s">
        <v>289</v>
      </c>
      <c r="C50" s="315"/>
      <c r="D50" s="356"/>
      <c r="E50" s="356"/>
      <c r="F50" s="567">
        <f t="shared" si="2"/>
        <v>0</v>
      </c>
      <c r="G50" s="572">
        <f>C50+F50</f>
        <v>0</v>
      </c>
    </row>
    <row r="51" spans="1:7" s="1" customFormat="1" ht="12" customHeight="1" x14ac:dyDescent="0.2">
      <c r="A51" s="12" t="s">
        <v>285</v>
      </c>
      <c r="B51" s="325" t="s">
        <v>290</v>
      </c>
      <c r="C51" s="315"/>
      <c r="D51" s="356"/>
      <c r="E51" s="356"/>
      <c r="F51" s="567">
        <f t="shared" si="2"/>
        <v>0</v>
      </c>
      <c r="G51" s="572">
        <f>C51+F51</f>
        <v>0</v>
      </c>
    </row>
    <row r="52" spans="1:7" s="1" customFormat="1" ht="12" customHeight="1" thickBot="1" x14ac:dyDescent="0.25">
      <c r="A52" s="14" t="s">
        <v>286</v>
      </c>
      <c r="B52" s="240" t="s">
        <v>291</v>
      </c>
      <c r="C52" s="316"/>
      <c r="D52" s="568"/>
      <c r="E52" s="568"/>
      <c r="F52" s="569">
        <f t="shared" si="2"/>
        <v>0</v>
      </c>
      <c r="G52" s="572">
        <f>C52+F52</f>
        <v>0</v>
      </c>
    </row>
    <row r="53" spans="1:7" s="1" customFormat="1" ht="12" customHeight="1" thickBot="1" x14ac:dyDescent="0.25">
      <c r="A53" s="18" t="s">
        <v>177</v>
      </c>
      <c r="B53" s="19" t="s">
        <v>292</v>
      </c>
      <c r="C53" s="311">
        <f>SUM(C54:C56)</f>
        <v>500</v>
      </c>
      <c r="D53" s="311">
        <f>SUM(D54:D56)</f>
        <v>0</v>
      </c>
      <c r="E53" s="311">
        <f>SUM(E54:E56)</f>
        <v>0</v>
      </c>
      <c r="F53" s="311">
        <f>SUM(F54:F56)</f>
        <v>0</v>
      </c>
      <c r="G53" s="215">
        <f>SUM(G54:G56)</f>
        <v>500</v>
      </c>
    </row>
    <row r="54" spans="1:7" s="1" customFormat="1" ht="12" customHeight="1" x14ac:dyDescent="0.2">
      <c r="A54" s="13" t="s">
        <v>93</v>
      </c>
      <c r="B54" s="324" t="s">
        <v>293</v>
      </c>
      <c r="C54" s="313"/>
      <c r="D54" s="313"/>
      <c r="E54" s="313"/>
      <c r="F54" s="564">
        <f t="shared" si="2"/>
        <v>0</v>
      </c>
      <c r="G54" s="699">
        <f>C54+F54</f>
        <v>0</v>
      </c>
    </row>
    <row r="55" spans="1:7" s="1" customFormat="1" ht="22.5" x14ac:dyDescent="0.2">
      <c r="A55" s="12" t="s">
        <v>94</v>
      </c>
      <c r="B55" s="325" t="s">
        <v>404</v>
      </c>
      <c r="C55" s="312">
        <v>500</v>
      </c>
      <c r="D55" s="313"/>
      <c r="E55" s="313"/>
      <c r="F55" s="564">
        <f t="shared" si="2"/>
        <v>0</v>
      </c>
      <c r="G55" s="699">
        <f>C55+F55</f>
        <v>500</v>
      </c>
    </row>
    <row r="56" spans="1:7" s="1" customFormat="1" ht="12" customHeight="1" x14ac:dyDescent="0.2">
      <c r="A56" s="12" t="s">
        <v>296</v>
      </c>
      <c r="B56" s="325" t="s">
        <v>294</v>
      </c>
      <c r="C56" s="312"/>
      <c r="D56" s="313"/>
      <c r="E56" s="313"/>
      <c r="F56" s="564">
        <f t="shared" si="2"/>
        <v>0</v>
      </c>
      <c r="G56" s="699">
        <f>C56+F56</f>
        <v>0</v>
      </c>
    </row>
    <row r="57" spans="1:7" s="1" customFormat="1" ht="12" customHeight="1" thickBot="1" x14ac:dyDescent="0.25">
      <c r="A57" s="14" t="s">
        <v>297</v>
      </c>
      <c r="B57" s="240" t="s">
        <v>295</v>
      </c>
      <c r="C57" s="314"/>
      <c r="D57" s="565"/>
      <c r="E57" s="565"/>
      <c r="F57" s="566">
        <f t="shared" si="2"/>
        <v>0</v>
      </c>
      <c r="G57" s="699">
        <f>C57+F57</f>
        <v>0</v>
      </c>
    </row>
    <row r="58" spans="1:7" s="1" customFormat="1" ht="12" customHeight="1" thickBot="1" x14ac:dyDescent="0.25">
      <c r="A58" s="18" t="s">
        <v>24</v>
      </c>
      <c r="B58" s="238" t="s">
        <v>298</v>
      </c>
      <c r="C58" s="311">
        <f>SUM(C59:C61)</f>
        <v>4650</v>
      </c>
      <c r="D58" s="311">
        <f>SUM(D59:D61)</f>
        <v>13157</v>
      </c>
      <c r="E58" s="311">
        <f>SUM(E59:E61)</f>
        <v>0</v>
      </c>
      <c r="F58" s="311">
        <f>SUM(F59:F61)</f>
        <v>13157</v>
      </c>
      <c r="G58" s="215">
        <f>SUM(G59:G61)</f>
        <v>17807</v>
      </c>
    </row>
    <row r="59" spans="1:7" s="1" customFormat="1" ht="12" customHeight="1" x14ac:dyDescent="0.2">
      <c r="A59" s="13" t="s">
        <v>178</v>
      </c>
      <c r="B59" s="324" t="s">
        <v>300</v>
      </c>
      <c r="C59" s="315"/>
      <c r="D59" s="315"/>
      <c r="E59" s="315"/>
      <c r="F59" s="573">
        <f t="shared" si="2"/>
        <v>0</v>
      </c>
      <c r="G59" s="574">
        <f>C59+F59</f>
        <v>0</v>
      </c>
    </row>
    <row r="60" spans="1:7" s="1" customFormat="1" ht="22.5" x14ac:dyDescent="0.2">
      <c r="A60" s="12" t="s">
        <v>179</v>
      </c>
      <c r="B60" s="325" t="s">
        <v>405</v>
      </c>
      <c r="C60" s="315">
        <v>4650</v>
      </c>
      <c r="D60" s="315">
        <v>2532</v>
      </c>
      <c r="E60" s="315"/>
      <c r="F60" s="573">
        <f t="shared" si="2"/>
        <v>2532</v>
      </c>
      <c r="G60" s="574">
        <f>C60+F60</f>
        <v>7182</v>
      </c>
    </row>
    <row r="61" spans="1:7" s="1" customFormat="1" ht="12" customHeight="1" x14ac:dyDescent="0.2">
      <c r="A61" s="12" t="s">
        <v>226</v>
      </c>
      <c r="B61" s="325" t="s">
        <v>301</v>
      </c>
      <c r="C61" s="315"/>
      <c r="D61" s="315">
        <v>10625</v>
      </c>
      <c r="E61" s="315"/>
      <c r="F61" s="573">
        <f t="shared" si="2"/>
        <v>10625</v>
      </c>
      <c r="G61" s="574">
        <f>C61+F61</f>
        <v>10625</v>
      </c>
    </row>
    <row r="62" spans="1:7" s="1" customFormat="1" ht="12" customHeight="1" thickBot="1" x14ac:dyDescent="0.25">
      <c r="A62" s="14" t="s">
        <v>299</v>
      </c>
      <c r="B62" s="240" t="s">
        <v>302</v>
      </c>
      <c r="C62" s="315"/>
      <c r="D62" s="315"/>
      <c r="E62" s="315"/>
      <c r="F62" s="573">
        <f t="shared" si="2"/>
        <v>0</v>
      </c>
      <c r="G62" s="574">
        <f>C62+F62</f>
        <v>0</v>
      </c>
    </row>
    <row r="63" spans="1:7" s="1" customFormat="1" ht="12" customHeight="1" thickBot="1" x14ac:dyDescent="0.25">
      <c r="A63" s="375" t="s">
        <v>451</v>
      </c>
      <c r="B63" s="19" t="s">
        <v>303</v>
      </c>
      <c r="C63" s="317">
        <f>+C6+C13+C20+C27+C35+C47+C53+C58</f>
        <v>1194209</v>
      </c>
      <c r="D63" s="317">
        <f>+D6+D13+D20+D27+D35+D47+D53+D58</f>
        <v>-217576</v>
      </c>
      <c r="E63" s="317">
        <f>+E6+E13+E20+E27+E35+E47+E53+E58</f>
        <v>-139379</v>
      </c>
      <c r="F63" s="317">
        <f>+F6+F13+F20+F27+F35+F47+F53+F58</f>
        <v>-356955</v>
      </c>
      <c r="G63" s="352">
        <f>+G6+G13+G20+G27+G35+G47+G53+G58</f>
        <v>837254</v>
      </c>
    </row>
    <row r="64" spans="1:7" s="1" customFormat="1" ht="12" customHeight="1" thickBot="1" x14ac:dyDescent="0.25">
      <c r="A64" s="357" t="s">
        <v>304</v>
      </c>
      <c r="B64" s="238" t="s">
        <v>305</v>
      </c>
      <c r="C64" s="311">
        <f>SUM(C65:C67)</f>
        <v>0</v>
      </c>
      <c r="D64" s="311">
        <f>SUM(D65:D67)</f>
        <v>0</v>
      </c>
      <c r="E64" s="311">
        <f>SUM(E65:E67)</f>
        <v>0</v>
      </c>
      <c r="F64" s="311">
        <f>SUM(F65:F67)</f>
        <v>0</v>
      </c>
      <c r="G64" s="215">
        <f>SUM(G65:G67)</f>
        <v>0</v>
      </c>
    </row>
    <row r="65" spans="1:7" s="1" customFormat="1" ht="12" customHeight="1" x14ac:dyDescent="0.2">
      <c r="A65" s="13" t="s">
        <v>332</v>
      </c>
      <c r="B65" s="324" t="s">
        <v>306</v>
      </c>
      <c r="C65" s="315"/>
      <c r="D65" s="315"/>
      <c r="E65" s="315"/>
      <c r="F65" s="573">
        <f>D65+E65</f>
        <v>0</v>
      </c>
      <c r="G65" s="574">
        <f>C65+F65</f>
        <v>0</v>
      </c>
    </row>
    <row r="66" spans="1:7" s="1" customFormat="1" ht="12" customHeight="1" x14ac:dyDescent="0.2">
      <c r="A66" s="12" t="s">
        <v>341</v>
      </c>
      <c r="B66" s="325" t="s">
        <v>307</v>
      </c>
      <c r="C66" s="315"/>
      <c r="D66" s="315"/>
      <c r="E66" s="315"/>
      <c r="F66" s="573">
        <f>D66+E66</f>
        <v>0</v>
      </c>
      <c r="G66" s="574">
        <f>C66+F66</f>
        <v>0</v>
      </c>
    </row>
    <row r="67" spans="1:7" s="1" customFormat="1" ht="12" customHeight="1" thickBot="1" x14ac:dyDescent="0.25">
      <c r="A67" s="16" t="s">
        <v>342</v>
      </c>
      <c r="B67" s="575" t="s">
        <v>436</v>
      </c>
      <c r="C67" s="570"/>
      <c r="D67" s="570"/>
      <c r="E67" s="570"/>
      <c r="F67" s="571">
        <f>D67+E67</f>
        <v>0</v>
      </c>
      <c r="G67" s="576">
        <f>C67+F67</f>
        <v>0</v>
      </c>
    </row>
    <row r="68" spans="1:7" s="1" customFormat="1" ht="12" customHeight="1" thickBot="1" x14ac:dyDescent="0.25">
      <c r="A68" s="357" t="s">
        <v>308</v>
      </c>
      <c r="B68" s="238" t="s">
        <v>309</v>
      </c>
      <c r="C68" s="311">
        <f>SUM(C69:C72)</f>
        <v>0</v>
      </c>
      <c r="D68" s="311">
        <f>SUM(D69:D72)</f>
        <v>0</v>
      </c>
      <c r="E68" s="311">
        <f>SUM(E69:E72)</f>
        <v>0</v>
      </c>
      <c r="F68" s="311">
        <f>SUM(F69:F72)</f>
        <v>0</v>
      </c>
      <c r="G68" s="215">
        <f>SUM(G69:G72)</f>
        <v>0</v>
      </c>
    </row>
    <row r="69" spans="1:7" s="1" customFormat="1" ht="12" customHeight="1" x14ac:dyDescent="0.2">
      <c r="A69" s="13" t="s">
        <v>146</v>
      </c>
      <c r="B69" s="324" t="s">
        <v>310</v>
      </c>
      <c r="C69" s="315"/>
      <c r="D69" s="315"/>
      <c r="E69" s="315"/>
      <c r="F69" s="573">
        <f>D69+E69</f>
        <v>0</v>
      </c>
      <c r="G69" s="574">
        <f>C69+F69</f>
        <v>0</v>
      </c>
    </row>
    <row r="70" spans="1:7" s="1" customFormat="1" ht="12" customHeight="1" x14ac:dyDescent="0.2">
      <c r="A70" s="12" t="s">
        <v>147</v>
      </c>
      <c r="B70" s="324" t="s">
        <v>530</v>
      </c>
      <c r="C70" s="315"/>
      <c r="D70" s="315"/>
      <c r="E70" s="315"/>
      <c r="F70" s="573">
        <f>D70+E70</f>
        <v>0</v>
      </c>
      <c r="G70" s="574">
        <f>C70+F70</f>
        <v>0</v>
      </c>
    </row>
    <row r="71" spans="1:7" s="1" customFormat="1" ht="12" customHeight="1" x14ac:dyDescent="0.2">
      <c r="A71" s="12" t="s">
        <v>333</v>
      </c>
      <c r="B71" s="324" t="s">
        <v>311</v>
      </c>
      <c r="C71" s="315"/>
      <c r="D71" s="315"/>
      <c r="E71" s="315"/>
      <c r="F71" s="573">
        <f>D71+E71</f>
        <v>0</v>
      </c>
      <c r="G71" s="574">
        <f>C71+F71</f>
        <v>0</v>
      </c>
    </row>
    <row r="72" spans="1:7" s="1" customFormat="1" ht="12" customHeight="1" thickBot="1" x14ac:dyDescent="0.25">
      <c r="A72" s="14" t="s">
        <v>334</v>
      </c>
      <c r="B72" s="417" t="s">
        <v>531</v>
      </c>
      <c r="C72" s="315"/>
      <c r="D72" s="315"/>
      <c r="E72" s="315"/>
      <c r="F72" s="573">
        <f>D72+E72</f>
        <v>0</v>
      </c>
      <c r="G72" s="574">
        <f>C72+F72</f>
        <v>0</v>
      </c>
    </row>
    <row r="73" spans="1:7" s="1" customFormat="1" ht="12" customHeight="1" thickBot="1" x14ac:dyDescent="0.25">
      <c r="A73" s="357" t="s">
        <v>312</v>
      </c>
      <c r="B73" s="238" t="s">
        <v>313</v>
      </c>
      <c r="C73" s="311">
        <f>SUM(C74:C75)</f>
        <v>0</v>
      </c>
      <c r="D73" s="311">
        <f>SUM(D74:D75)</f>
        <v>0</v>
      </c>
      <c r="E73" s="311">
        <f>SUM(E74:E75)</f>
        <v>0</v>
      </c>
      <c r="F73" s="311">
        <f>SUM(F74:F75)</f>
        <v>0</v>
      </c>
      <c r="G73" s="215">
        <f>SUM(G74:G75)</f>
        <v>0</v>
      </c>
    </row>
    <row r="74" spans="1:7" s="1" customFormat="1" ht="12" customHeight="1" x14ac:dyDescent="0.2">
      <c r="A74" s="13" t="s">
        <v>335</v>
      </c>
      <c r="B74" s="324" t="s">
        <v>314</v>
      </c>
      <c r="C74" s="315"/>
      <c r="D74" s="315"/>
      <c r="E74" s="315"/>
      <c r="F74" s="573">
        <f>D74+E74</f>
        <v>0</v>
      </c>
      <c r="G74" s="574">
        <f>C74+F74</f>
        <v>0</v>
      </c>
    </row>
    <row r="75" spans="1:7" s="1" customFormat="1" ht="12" customHeight="1" thickBot="1" x14ac:dyDescent="0.25">
      <c r="A75" s="14" t="s">
        <v>336</v>
      </c>
      <c r="B75" s="240" t="s">
        <v>315</v>
      </c>
      <c r="C75" s="315"/>
      <c r="D75" s="315"/>
      <c r="E75" s="315"/>
      <c r="F75" s="573">
        <f>D75+E75</f>
        <v>0</v>
      </c>
      <c r="G75" s="574">
        <f>C75+F75</f>
        <v>0</v>
      </c>
    </row>
    <row r="76" spans="1:7" s="1" customFormat="1" ht="12" customHeight="1" thickBot="1" x14ac:dyDescent="0.25">
      <c r="A76" s="357" t="s">
        <v>316</v>
      </c>
      <c r="B76" s="238" t="s">
        <v>317</v>
      </c>
      <c r="C76" s="311">
        <f>SUM(C77:C79)</f>
        <v>0</v>
      </c>
      <c r="D76" s="311">
        <f>SUM(D77:D79)</f>
        <v>0</v>
      </c>
      <c r="E76" s="311">
        <f>SUM(E77:E79)</f>
        <v>0</v>
      </c>
      <c r="F76" s="311">
        <f>SUM(F77:F79)</f>
        <v>0</v>
      </c>
      <c r="G76" s="215">
        <f>SUM(G77:G79)</f>
        <v>0</v>
      </c>
    </row>
    <row r="77" spans="1:7" s="1" customFormat="1" ht="12" customHeight="1" x14ac:dyDescent="0.2">
      <c r="A77" s="13" t="s">
        <v>337</v>
      </c>
      <c r="B77" s="324" t="s">
        <v>318</v>
      </c>
      <c r="C77" s="315"/>
      <c r="D77" s="315"/>
      <c r="E77" s="315"/>
      <c r="F77" s="573">
        <f>D77+E77</f>
        <v>0</v>
      </c>
      <c r="G77" s="574">
        <f>C77+F77</f>
        <v>0</v>
      </c>
    </row>
    <row r="78" spans="1:7" s="1" customFormat="1" ht="12" customHeight="1" x14ac:dyDescent="0.2">
      <c r="A78" s="12" t="s">
        <v>338</v>
      </c>
      <c r="B78" s="325" t="s">
        <v>319</v>
      </c>
      <c r="C78" s="315"/>
      <c r="D78" s="315"/>
      <c r="E78" s="315"/>
      <c r="F78" s="573">
        <f>D78+E78</f>
        <v>0</v>
      </c>
      <c r="G78" s="574">
        <f>C78+F78</f>
        <v>0</v>
      </c>
    </row>
    <row r="79" spans="1:7" s="1" customFormat="1" ht="12" customHeight="1" thickBot="1" x14ac:dyDescent="0.25">
      <c r="A79" s="14" t="s">
        <v>339</v>
      </c>
      <c r="B79" s="240" t="s">
        <v>848</v>
      </c>
      <c r="C79" s="315"/>
      <c r="D79" s="315"/>
      <c r="E79" s="315"/>
      <c r="F79" s="573">
        <f>D79+E79</f>
        <v>0</v>
      </c>
      <c r="G79" s="574">
        <f>C79+F79</f>
        <v>0</v>
      </c>
    </row>
    <row r="80" spans="1:7" s="1" customFormat="1" ht="12" customHeight="1" thickBot="1" x14ac:dyDescent="0.25">
      <c r="A80" s="357" t="s">
        <v>320</v>
      </c>
      <c r="B80" s="238" t="s">
        <v>340</v>
      </c>
      <c r="C80" s="311">
        <f>SUM(C81:C84)</f>
        <v>0</v>
      </c>
      <c r="D80" s="311">
        <f>SUM(D81:D84)</f>
        <v>0</v>
      </c>
      <c r="E80" s="311">
        <f>SUM(E81:E84)</f>
        <v>0</v>
      </c>
      <c r="F80" s="311">
        <f>SUM(F81:F84)</f>
        <v>0</v>
      </c>
      <c r="G80" s="215">
        <f>SUM(G81:G84)</f>
        <v>0</v>
      </c>
    </row>
    <row r="81" spans="1:7" s="1" customFormat="1" ht="12" customHeight="1" x14ac:dyDescent="0.2">
      <c r="A81" s="327" t="s">
        <v>321</v>
      </c>
      <c r="B81" s="324" t="s">
        <v>322</v>
      </c>
      <c r="C81" s="315"/>
      <c r="D81" s="315"/>
      <c r="E81" s="315"/>
      <c r="F81" s="573">
        <f t="shared" ref="F81:F86" si="7">D81+E81</f>
        <v>0</v>
      </c>
      <c r="G81" s="574">
        <f t="shared" ref="G81:G86" si="8">C81+F81</f>
        <v>0</v>
      </c>
    </row>
    <row r="82" spans="1:7" s="1" customFormat="1" ht="12" customHeight="1" x14ac:dyDescent="0.2">
      <c r="A82" s="328" t="s">
        <v>323</v>
      </c>
      <c r="B82" s="325" t="s">
        <v>324</v>
      </c>
      <c r="C82" s="315"/>
      <c r="D82" s="315"/>
      <c r="E82" s="315"/>
      <c r="F82" s="573">
        <f t="shared" si="7"/>
        <v>0</v>
      </c>
      <c r="G82" s="574">
        <f t="shared" si="8"/>
        <v>0</v>
      </c>
    </row>
    <row r="83" spans="1:7" s="1" customFormat="1" ht="12" customHeight="1" x14ac:dyDescent="0.2">
      <c r="A83" s="328" t="s">
        <v>325</v>
      </c>
      <c r="B83" s="325" t="s">
        <v>326</v>
      </c>
      <c r="C83" s="315"/>
      <c r="D83" s="315"/>
      <c r="E83" s="315"/>
      <c r="F83" s="573">
        <f t="shared" si="7"/>
        <v>0</v>
      </c>
      <c r="G83" s="574">
        <f t="shared" si="8"/>
        <v>0</v>
      </c>
    </row>
    <row r="84" spans="1:7" s="1" customFormat="1" ht="12" customHeight="1" thickBot="1" x14ac:dyDescent="0.25">
      <c r="A84" s="329" t="s">
        <v>327</v>
      </c>
      <c r="B84" s="240" t="s">
        <v>328</v>
      </c>
      <c r="C84" s="315"/>
      <c r="D84" s="315"/>
      <c r="E84" s="315"/>
      <c r="F84" s="573">
        <f t="shared" si="7"/>
        <v>0</v>
      </c>
      <c r="G84" s="574">
        <f t="shared" si="8"/>
        <v>0</v>
      </c>
    </row>
    <row r="85" spans="1:7" s="1" customFormat="1" ht="12" customHeight="1" thickBot="1" x14ac:dyDescent="0.25">
      <c r="A85" s="357" t="s">
        <v>329</v>
      </c>
      <c r="B85" s="238" t="s">
        <v>450</v>
      </c>
      <c r="C85" s="359"/>
      <c r="D85" s="359"/>
      <c r="E85" s="359"/>
      <c r="F85" s="311">
        <f t="shared" si="7"/>
        <v>0</v>
      </c>
      <c r="G85" s="215">
        <f t="shared" si="8"/>
        <v>0</v>
      </c>
    </row>
    <row r="86" spans="1:7" s="1" customFormat="1" ht="13.5" customHeight="1" thickBot="1" x14ac:dyDescent="0.25">
      <c r="A86" s="357" t="s">
        <v>331</v>
      </c>
      <c r="B86" s="238" t="s">
        <v>330</v>
      </c>
      <c r="C86" s="359"/>
      <c r="D86" s="359"/>
      <c r="E86" s="359"/>
      <c r="F86" s="311">
        <f t="shared" si="7"/>
        <v>0</v>
      </c>
      <c r="G86" s="215">
        <f t="shared" si="8"/>
        <v>0</v>
      </c>
    </row>
    <row r="87" spans="1:7" s="1" customFormat="1" ht="15.75" customHeight="1" thickBot="1" x14ac:dyDescent="0.25">
      <c r="A87" s="357" t="s">
        <v>343</v>
      </c>
      <c r="B87" s="330" t="s">
        <v>453</v>
      </c>
      <c r="C87" s="317">
        <f>+C64+C68+C73+C76+C80+C86+C85</f>
        <v>0</v>
      </c>
      <c r="D87" s="317">
        <f>+D64+D68+D73+D76+D80+D86+D85</f>
        <v>0</v>
      </c>
      <c r="E87" s="317">
        <f>+E64+E68+E73+E76+E80+E86+E85</f>
        <v>0</v>
      </c>
      <c r="F87" s="317">
        <f>+F64+F68+F73+F76+F80+F86+F85</f>
        <v>0</v>
      </c>
      <c r="G87" s="352">
        <f>+G64+G68+G73+G76+G80+G86+G85</f>
        <v>0</v>
      </c>
    </row>
    <row r="88" spans="1:7" s="1" customFormat="1" ht="25.5" customHeight="1" thickBot="1" x14ac:dyDescent="0.25">
      <c r="A88" s="358" t="s">
        <v>452</v>
      </c>
      <c r="B88" s="331" t="s">
        <v>454</v>
      </c>
      <c r="C88" s="317">
        <f>+C63+C87</f>
        <v>1194209</v>
      </c>
      <c r="D88" s="317">
        <f>+D63+D87</f>
        <v>-217576</v>
      </c>
      <c r="E88" s="317">
        <f>+E63+E87</f>
        <v>-139379</v>
      </c>
      <c r="F88" s="317">
        <f>+F63+F87</f>
        <v>-356955</v>
      </c>
      <c r="G88" s="352">
        <f>+G63+G87</f>
        <v>837254</v>
      </c>
    </row>
    <row r="89" spans="1:7" s="1" customFormat="1" ht="30.75" customHeight="1" x14ac:dyDescent="0.2">
      <c r="A89" s="577"/>
      <c r="B89" s="578"/>
      <c r="C89" s="579"/>
    </row>
    <row r="90" spans="1:7" ht="16.5" customHeight="1" x14ac:dyDescent="0.25">
      <c r="A90" s="857" t="s">
        <v>46</v>
      </c>
      <c r="B90" s="857"/>
      <c r="C90" s="857"/>
      <c r="D90" s="857"/>
      <c r="E90" s="857"/>
      <c r="F90" s="857"/>
      <c r="G90" s="857"/>
    </row>
    <row r="91" spans="1:7" ht="16.5" customHeight="1" thickBot="1" x14ac:dyDescent="0.3">
      <c r="A91" s="866" t="s">
        <v>150</v>
      </c>
      <c r="B91" s="866"/>
      <c r="C91" s="115"/>
      <c r="G91" s="115" t="str">
        <f>G2</f>
        <v>Forintban!</v>
      </c>
    </row>
    <row r="92" spans="1:7" x14ac:dyDescent="0.25">
      <c r="A92" s="858" t="s">
        <v>66</v>
      </c>
      <c r="B92" s="860" t="s">
        <v>849</v>
      </c>
      <c r="C92" s="862" t="str">
        <f>+CONCATENATE(LEFT([2]ÖSSZEFÜGGÉSEK!A6,4),". évi")</f>
        <v>2018. évi</v>
      </c>
      <c r="D92" s="863"/>
      <c r="E92" s="864"/>
      <c r="F92" s="864"/>
      <c r="G92" s="865"/>
    </row>
    <row r="93" spans="1:7" ht="48.75" thickBot="1" x14ac:dyDescent="0.3">
      <c r="A93" s="859"/>
      <c r="B93" s="861"/>
      <c r="C93" s="557" t="s">
        <v>843</v>
      </c>
      <c r="D93" s="558" t="s">
        <v>844</v>
      </c>
      <c r="E93" s="558" t="s">
        <v>1096</v>
      </c>
      <c r="F93" s="559" t="s">
        <v>845</v>
      </c>
      <c r="G93" s="560" t="s">
        <v>1095</v>
      </c>
    </row>
    <row r="94" spans="1:7" s="33" customFormat="1" ht="12" customHeight="1" thickBot="1" x14ac:dyDescent="0.25">
      <c r="A94" s="26" t="s">
        <v>468</v>
      </c>
      <c r="B94" s="27" t="s">
        <v>469</v>
      </c>
      <c r="C94" s="561" t="s">
        <v>470</v>
      </c>
      <c r="D94" s="561" t="s">
        <v>472</v>
      </c>
      <c r="E94" s="562" t="s">
        <v>471</v>
      </c>
      <c r="F94" s="562" t="s">
        <v>846</v>
      </c>
      <c r="G94" s="563" t="s">
        <v>847</v>
      </c>
    </row>
    <row r="95" spans="1:7" ht="12" customHeight="1" thickBot="1" x14ac:dyDescent="0.3">
      <c r="A95" s="20" t="s">
        <v>17</v>
      </c>
      <c r="B95" s="24" t="s">
        <v>412</v>
      </c>
      <c r="C95" s="310">
        <f>C96+C97+C98+C99+C100+C113</f>
        <v>858832</v>
      </c>
      <c r="D95" s="310">
        <f>D96+D97+D98+D99+D100+D113</f>
        <v>-48703</v>
      </c>
      <c r="E95" s="310">
        <f>E96+E97+E98+E99+E100+E113</f>
        <v>665045</v>
      </c>
      <c r="F95" s="310">
        <f>F96+F97+F98+F99+F100+F113</f>
        <v>616342</v>
      </c>
      <c r="G95" s="378">
        <f>G96+G97+G98+G99+G100+G113</f>
        <v>1475174</v>
      </c>
    </row>
    <row r="96" spans="1:7" ht="12" customHeight="1" x14ac:dyDescent="0.25">
      <c r="A96" s="15" t="s">
        <v>95</v>
      </c>
      <c r="B96" s="8" t="s">
        <v>48</v>
      </c>
      <c r="C96" s="580">
        <v>138281</v>
      </c>
      <c r="D96" s="385">
        <v>8353</v>
      </c>
      <c r="E96" s="385">
        <v>-1975</v>
      </c>
      <c r="F96" s="581">
        <f t="shared" ref="F96:F115" si="9">D96+E96</f>
        <v>6378</v>
      </c>
      <c r="G96" s="582">
        <f t="shared" ref="G96:G115" si="10">C96+F96</f>
        <v>144659</v>
      </c>
    </row>
    <row r="97" spans="1:7" ht="12" customHeight="1" x14ac:dyDescent="0.25">
      <c r="A97" s="12" t="s">
        <v>96</v>
      </c>
      <c r="B97" s="6" t="s">
        <v>180</v>
      </c>
      <c r="C97" s="312">
        <v>26761</v>
      </c>
      <c r="D97" s="312">
        <v>1556</v>
      </c>
      <c r="E97" s="312">
        <v>747</v>
      </c>
      <c r="F97" s="583">
        <f t="shared" si="9"/>
        <v>2303</v>
      </c>
      <c r="G97" s="584">
        <f t="shared" si="10"/>
        <v>29064</v>
      </c>
    </row>
    <row r="98" spans="1:7" ht="12" customHeight="1" x14ac:dyDescent="0.25">
      <c r="A98" s="12" t="s">
        <v>97</v>
      </c>
      <c r="B98" s="6" t="s">
        <v>137</v>
      </c>
      <c r="C98" s="314">
        <v>216926</v>
      </c>
      <c r="D98" s="314">
        <v>-64509</v>
      </c>
      <c r="E98" s="314">
        <v>-70988</v>
      </c>
      <c r="F98" s="585">
        <f t="shared" si="9"/>
        <v>-135497</v>
      </c>
      <c r="G98" s="586">
        <f t="shared" si="10"/>
        <v>81429</v>
      </c>
    </row>
    <row r="99" spans="1:7" ht="12" customHeight="1" x14ac:dyDescent="0.25">
      <c r="A99" s="12" t="s">
        <v>98</v>
      </c>
      <c r="B99" s="9" t="s">
        <v>181</v>
      </c>
      <c r="C99" s="314">
        <v>8950</v>
      </c>
      <c r="D99" s="314">
        <v>713</v>
      </c>
      <c r="E99" s="314"/>
      <c r="F99" s="585">
        <f t="shared" si="9"/>
        <v>713</v>
      </c>
      <c r="G99" s="586">
        <f t="shared" si="10"/>
        <v>9663</v>
      </c>
    </row>
    <row r="100" spans="1:7" ht="12" customHeight="1" x14ac:dyDescent="0.25">
      <c r="A100" s="12" t="s">
        <v>109</v>
      </c>
      <c r="B100" s="17" t="s">
        <v>182</v>
      </c>
      <c r="C100" s="314">
        <v>410825</v>
      </c>
      <c r="D100" s="314">
        <v>18265</v>
      </c>
      <c r="E100" s="314">
        <f>SUM(E101:E112)</f>
        <v>-8907</v>
      </c>
      <c r="F100" s="585">
        <f t="shared" si="9"/>
        <v>9358</v>
      </c>
      <c r="G100" s="586">
        <f t="shared" si="10"/>
        <v>420183</v>
      </c>
    </row>
    <row r="101" spans="1:7" ht="12" customHeight="1" x14ac:dyDescent="0.25">
      <c r="A101" s="12" t="s">
        <v>99</v>
      </c>
      <c r="B101" s="6" t="s">
        <v>417</v>
      </c>
      <c r="C101" s="314"/>
      <c r="D101" s="314">
        <v>80</v>
      </c>
      <c r="E101" s="314"/>
      <c r="F101" s="585">
        <f t="shared" si="9"/>
        <v>80</v>
      </c>
      <c r="G101" s="586">
        <f t="shared" si="10"/>
        <v>80</v>
      </c>
    </row>
    <row r="102" spans="1:7" ht="12" customHeight="1" x14ac:dyDescent="0.25">
      <c r="A102" s="12" t="s">
        <v>100</v>
      </c>
      <c r="B102" s="119" t="s">
        <v>416</v>
      </c>
      <c r="C102" s="314"/>
      <c r="D102" s="314"/>
      <c r="E102" s="314"/>
      <c r="F102" s="585">
        <f t="shared" si="9"/>
        <v>0</v>
      </c>
      <c r="G102" s="586">
        <f t="shared" si="10"/>
        <v>0</v>
      </c>
    </row>
    <row r="103" spans="1:7" ht="12" customHeight="1" x14ac:dyDescent="0.25">
      <c r="A103" s="12" t="s">
        <v>110</v>
      </c>
      <c r="B103" s="119" t="s">
        <v>415</v>
      </c>
      <c r="C103" s="314"/>
      <c r="D103" s="314"/>
      <c r="E103" s="314"/>
      <c r="F103" s="585">
        <f t="shared" si="9"/>
        <v>0</v>
      </c>
      <c r="G103" s="586">
        <f t="shared" si="10"/>
        <v>0</v>
      </c>
    </row>
    <row r="104" spans="1:7" x14ac:dyDescent="0.25">
      <c r="A104" s="12" t="s">
        <v>111</v>
      </c>
      <c r="B104" s="117" t="s">
        <v>346</v>
      </c>
      <c r="C104" s="314"/>
      <c r="D104" s="314"/>
      <c r="E104" s="314"/>
      <c r="F104" s="585">
        <f t="shared" si="9"/>
        <v>0</v>
      </c>
      <c r="G104" s="586">
        <f t="shared" si="10"/>
        <v>0</v>
      </c>
    </row>
    <row r="105" spans="1:7" ht="22.5" x14ac:dyDescent="0.25">
      <c r="A105" s="12" t="s">
        <v>112</v>
      </c>
      <c r="B105" s="118" t="s">
        <v>347</v>
      </c>
      <c r="C105" s="314"/>
      <c r="D105" s="314"/>
      <c r="E105" s="314"/>
      <c r="F105" s="585">
        <f t="shared" si="9"/>
        <v>0</v>
      </c>
      <c r="G105" s="586">
        <f t="shared" si="10"/>
        <v>0</v>
      </c>
    </row>
    <row r="106" spans="1:7" ht="22.5" x14ac:dyDescent="0.25">
      <c r="A106" s="12" t="s">
        <v>113</v>
      </c>
      <c r="B106" s="118" t="s">
        <v>348</v>
      </c>
      <c r="C106" s="314"/>
      <c r="D106" s="314"/>
      <c r="E106" s="314"/>
      <c r="F106" s="585">
        <f t="shared" si="9"/>
        <v>0</v>
      </c>
      <c r="G106" s="586">
        <f t="shared" si="10"/>
        <v>0</v>
      </c>
    </row>
    <row r="107" spans="1:7" x14ac:dyDescent="0.25">
      <c r="A107" s="12" t="s">
        <v>115</v>
      </c>
      <c r="B107" s="117" t="s">
        <v>349</v>
      </c>
      <c r="C107" s="314">
        <v>337725</v>
      </c>
      <c r="D107" s="314">
        <v>18931</v>
      </c>
      <c r="E107" s="314">
        <v>-8942</v>
      </c>
      <c r="F107" s="585">
        <f t="shared" si="9"/>
        <v>9989</v>
      </c>
      <c r="G107" s="586">
        <f t="shared" si="10"/>
        <v>347714</v>
      </c>
    </row>
    <row r="108" spans="1:7" x14ac:dyDescent="0.25">
      <c r="A108" s="12" t="s">
        <v>183</v>
      </c>
      <c r="B108" s="117" t="s">
        <v>350</v>
      </c>
      <c r="C108" s="314"/>
      <c r="D108" s="314"/>
      <c r="E108" s="314"/>
      <c r="F108" s="585">
        <f t="shared" si="9"/>
        <v>0</v>
      </c>
      <c r="G108" s="586">
        <f t="shared" si="10"/>
        <v>0</v>
      </c>
    </row>
    <row r="109" spans="1:7" ht="22.5" x14ac:dyDescent="0.25">
      <c r="A109" s="12" t="s">
        <v>344</v>
      </c>
      <c r="B109" s="118" t="s">
        <v>351</v>
      </c>
      <c r="C109" s="314"/>
      <c r="D109" s="314"/>
      <c r="E109" s="314"/>
      <c r="F109" s="585">
        <f t="shared" si="9"/>
        <v>0</v>
      </c>
      <c r="G109" s="586">
        <f t="shared" si="10"/>
        <v>0</v>
      </c>
    </row>
    <row r="110" spans="1:7" x14ac:dyDescent="0.25">
      <c r="A110" s="11" t="s">
        <v>345</v>
      </c>
      <c r="B110" s="119" t="s">
        <v>352</v>
      </c>
      <c r="C110" s="314"/>
      <c r="D110" s="314"/>
      <c r="E110" s="314"/>
      <c r="F110" s="585">
        <f t="shared" si="9"/>
        <v>0</v>
      </c>
      <c r="G110" s="586">
        <f t="shared" si="10"/>
        <v>0</v>
      </c>
    </row>
    <row r="111" spans="1:7" ht="12" customHeight="1" x14ac:dyDescent="0.25">
      <c r="A111" s="12" t="s">
        <v>413</v>
      </c>
      <c r="B111" s="119" t="s">
        <v>353</v>
      </c>
      <c r="C111" s="314"/>
      <c r="D111" s="314"/>
      <c r="E111" s="314"/>
      <c r="F111" s="585">
        <f t="shared" si="9"/>
        <v>0</v>
      </c>
      <c r="G111" s="586">
        <f t="shared" si="10"/>
        <v>0</v>
      </c>
    </row>
    <row r="112" spans="1:7" ht="12" customHeight="1" x14ac:dyDescent="0.25">
      <c r="A112" s="14" t="s">
        <v>414</v>
      </c>
      <c r="B112" s="119" t="s">
        <v>354</v>
      </c>
      <c r="C112" s="314">
        <v>73100</v>
      </c>
      <c r="D112" s="314">
        <v>-746</v>
      </c>
      <c r="E112" s="314">
        <v>35</v>
      </c>
      <c r="F112" s="585">
        <f t="shared" si="9"/>
        <v>-711</v>
      </c>
      <c r="G112" s="586">
        <f t="shared" si="10"/>
        <v>72389</v>
      </c>
    </row>
    <row r="113" spans="1:7" ht="12" customHeight="1" x14ac:dyDescent="0.25">
      <c r="A113" s="12" t="s">
        <v>418</v>
      </c>
      <c r="B113" s="9" t="s">
        <v>49</v>
      </c>
      <c r="C113" s="312">
        <v>57089</v>
      </c>
      <c r="D113" s="312">
        <v>-13081</v>
      </c>
      <c r="E113" s="312">
        <f>E114+E115</f>
        <v>746168</v>
      </c>
      <c r="F113" s="583">
        <f t="shared" si="9"/>
        <v>733087</v>
      </c>
      <c r="G113" s="584">
        <f t="shared" si="10"/>
        <v>790176</v>
      </c>
    </row>
    <row r="114" spans="1:7" ht="12" customHeight="1" x14ac:dyDescent="0.25">
      <c r="A114" s="12" t="s">
        <v>419</v>
      </c>
      <c r="B114" s="6" t="s">
        <v>421</v>
      </c>
      <c r="C114" s="312">
        <v>15436</v>
      </c>
      <c r="D114" s="312">
        <v>-5765</v>
      </c>
      <c r="E114" s="312">
        <v>29244</v>
      </c>
      <c r="F114" s="583">
        <f t="shared" si="9"/>
        <v>23479</v>
      </c>
      <c r="G114" s="584">
        <f t="shared" si="10"/>
        <v>38915</v>
      </c>
    </row>
    <row r="115" spans="1:7" ht="12" customHeight="1" thickBot="1" x14ac:dyDescent="0.3">
      <c r="A115" s="16" t="s">
        <v>420</v>
      </c>
      <c r="B115" s="374" t="s">
        <v>422</v>
      </c>
      <c r="C115" s="386">
        <v>41653</v>
      </c>
      <c r="D115" s="386">
        <v>-7316</v>
      </c>
      <c r="E115" s="386">
        <v>716924</v>
      </c>
      <c r="F115" s="587">
        <f t="shared" si="9"/>
        <v>709608</v>
      </c>
      <c r="G115" s="588">
        <f t="shared" si="10"/>
        <v>751261</v>
      </c>
    </row>
    <row r="116" spans="1:7" ht="12" customHeight="1" thickBot="1" x14ac:dyDescent="0.3">
      <c r="A116" s="372" t="s">
        <v>18</v>
      </c>
      <c r="B116" s="373" t="s">
        <v>355</v>
      </c>
      <c r="C116" s="387">
        <f>+C117+C119+C121</f>
        <v>547270</v>
      </c>
      <c r="D116" s="387">
        <f>+D117+D119+D121</f>
        <v>-231615</v>
      </c>
      <c r="E116" s="387">
        <f>+E117+E119+E121</f>
        <v>-94575</v>
      </c>
      <c r="F116" s="387">
        <f>+F117+F119+F121</f>
        <v>-326190</v>
      </c>
      <c r="G116" s="381">
        <f>+G117+G119+G121</f>
        <v>221080</v>
      </c>
    </row>
    <row r="117" spans="1:7" ht="12" customHeight="1" x14ac:dyDescent="0.25">
      <c r="A117" s="13" t="s">
        <v>101</v>
      </c>
      <c r="B117" s="6" t="s">
        <v>225</v>
      </c>
      <c r="C117" s="313">
        <v>483096</v>
      </c>
      <c r="D117" s="313">
        <v>-248248</v>
      </c>
      <c r="E117" s="313">
        <v>-93986</v>
      </c>
      <c r="F117" s="564">
        <f t="shared" ref="F117:F129" si="11">D117+E117</f>
        <v>-342234</v>
      </c>
      <c r="G117" s="699">
        <f t="shared" ref="G117:G129" si="12">C117+F117</f>
        <v>140862</v>
      </c>
    </row>
    <row r="118" spans="1:7" ht="12" customHeight="1" x14ac:dyDescent="0.25">
      <c r="A118" s="13" t="s">
        <v>102</v>
      </c>
      <c r="B118" s="10" t="s">
        <v>359</v>
      </c>
      <c r="C118" s="313"/>
      <c r="D118" s="313"/>
      <c r="E118" s="313"/>
      <c r="F118" s="564">
        <f t="shared" si="11"/>
        <v>0</v>
      </c>
      <c r="G118" s="699">
        <f t="shared" si="12"/>
        <v>0</v>
      </c>
    </row>
    <row r="119" spans="1:7" ht="12" customHeight="1" x14ac:dyDescent="0.25">
      <c r="A119" s="13" t="s">
        <v>103</v>
      </c>
      <c r="B119" s="10" t="s">
        <v>184</v>
      </c>
      <c r="C119" s="312">
        <v>53916</v>
      </c>
      <c r="D119" s="312">
        <v>12693</v>
      </c>
      <c r="E119" s="312">
        <v>1199</v>
      </c>
      <c r="F119" s="583">
        <f t="shared" si="11"/>
        <v>13892</v>
      </c>
      <c r="G119" s="584">
        <f t="shared" si="12"/>
        <v>67808</v>
      </c>
    </row>
    <row r="120" spans="1:7" ht="12" customHeight="1" x14ac:dyDescent="0.25">
      <c r="A120" s="13" t="s">
        <v>104</v>
      </c>
      <c r="B120" s="10" t="s">
        <v>360</v>
      </c>
      <c r="C120" s="312"/>
      <c r="D120" s="312"/>
      <c r="E120" s="312"/>
      <c r="F120" s="583">
        <f t="shared" si="11"/>
        <v>0</v>
      </c>
      <c r="G120" s="584">
        <f t="shared" si="12"/>
        <v>0</v>
      </c>
    </row>
    <row r="121" spans="1:7" ht="12" customHeight="1" x14ac:dyDescent="0.25">
      <c r="A121" s="13" t="s">
        <v>105</v>
      </c>
      <c r="B121" s="240" t="s">
        <v>227</v>
      </c>
      <c r="C121" s="312">
        <v>10258</v>
      </c>
      <c r="D121" s="312">
        <v>3940</v>
      </c>
      <c r="E121" s="312">
        <v>-1788</v>
      </c>
      <c r="F121" s="583">
        <f t="shared" si="11"/>
        <v>2152</v>
      </c>
      <c r="G121" s="584">
        <f t="shared" si="12"/>
        <v>12410</v>
      </c>
    </row>
    <row r="122" spans="1:7" ht="12" customHeight="1" x14ac:dyDescent="0.25">
      <c r="A122" s="13" t="s">
        <v>114</v>
      </c>
      <c r="B122" s="239" t="s">
        <v>406</v>
      </c>
      <c r="C122" s="312"/>
      <c r="D122" s="312"/>
      <c r="E122" s="312"/>
      <c r="F122" s="583">
        <f t="shared" si="11"/>
        <v>0</v>
      </c>
      <c r="G122" s="584">
        <f t="shared" si="12"/>
        <v>0</v>
      </c>
    </row>
    <row r="123" spans="1:7" ht="22.5" x14ac:dyDescent="0.25">
      <c r="A123" s="13" t="s">
        <v>116</v>
      </c>
      <c r="B123" s="323" t="s">
        <v>365</v>
      </c>
      <c r="C123" s="312"/>
      <c r="D123" s="312"/>
      <c r="E123" s="312"/>
      <c r="F123" s="583">
        <f t="shared" si="11"/>
        <v>0</v>
      </c>
      <c r="G123" s="584">
        <f t="shared" si="12"/>
        <v>0</v>
      </c>
    </row>
    <row r="124" spans="1:7" ht="22.5" x14ac:dyDescent="0.25">
      <c r="A124" s="13" t="s">
        <v>185</v>
      </c>
      <c r="B124" s="118" t="s">
        <v>348</v>
      </c>
      <c r="C124" s="312"/>
      <c r="D124" s="312"/>
      <c r="E124" s="312"/>
      <c r="F124" s="583">
        <f t="shared" si="11"/>
        <v>0</v>
      </c>
      <c r="G124" s="584">
        <f t="shared" si="12"/>
        <v>0</v>
      </c>
    </row>
    <row r="125" spans="1:7" x14ac:dyDescent="0.25">
      <c r="A125" s="13" t="s">
        <v>186</v>
      </c>
      <c r="B125" s="118" t="s">
        <v>364</v>
      </c>
      <c r="C125" s="312">
        <v>8658</v>
      </c>
      <c r="D125" s="312"/>
      <c r="E125" s="312">
        <v>-1788</v>
      </c>
      <c r="F125" s="583">
        <f t="shared" si="11"/>
        <v>-1788</v>
      </c>
      <c r="G125" s="584">
        <f t="shared" si="12"/>
        <v>6870</v>
      </c>
    </row>
    <row r="126" spans="1:7" x14ac:dyDescent="0.25">
      <c r="A126" s="13" t="s">
        <v>187</v>
      </c>
      <c r="B126" s="118" t="s">
        <v>363</v>
      </c>
      <c r="C126" s="312"/>
      <c r="D126" s="312"/>
      <c r="E126" s="312"/>
      <c r="F126" s="583">
        <f t="shared" si="11"/>
        <v>0</v>
      </c>
      <c r="G126" s="584">
        <f t="shared" si="12"/>
        <v>0</v>
      </c>
    </row>
    <row r="127" spans="1:7" ht="22.5" x14ac:dyDescent="0.25">
      <c r="A127" s="13" t="s">
        <v>356</v>
      </c>
      <c r="B127" s="118" t="s">
        <v>351</v>
      </c>
      <c r="C127" s="312"/>
      <c r="D127" s="312"/>
      <c r="E127" s="312"/>
      <c r="F127" s="583">
        <f t="shared" si="11"/>
        <v>0</v>
      </c>
      <c r="G127" s="584">
        <f t="shared" si="12"/>
        <v>0</v>
      </c>
    </row>
    <row r="128" spans="1:7" x14ac:dyDescent="0.25">
      <c r="A128" s="13" t="s">
        <v>357</v>
      </c>
      <c r="B128" s="118" t="s">
        <v>362</v>
      </c>
      <c r="C128" s="312"/>
      <c r="D128" s="312"/>
      <c r="E128" s="312"/>
      <c r="F128" s="583">
        <f t="shared" si="11"/>
        <v>0</v>
      </c>
      <c r="G128" s="584">
        <f t="shared" si="12"/>
        <v>0</v>
      </c>
    </row>
    <row r="129" spans="1:7" ht="23.25" thickBot="1" x14ac:dyDescent="0.3">
      <c r="A129" s="11" t="s">
        <v>358</v>
      </c>
      <c r="B129" s="118" t="s">
        <v>361</v>
      </c>
      <c r="C129" s="314">
        <v>1600</v>
      </c>
      <c r="D129" s="314">
        <v>3940</v>
      </c>
      <c r="E129" s="314"/>
      <c r="F129" s="585">
        <f t="shared" si="11"/>
        <v>3940</v>
      </c>
      <c r="G129" s="586">
        <f t="shared" si="12"/>
        <v>5540</v>
      </c>
    </row>
    <row r="130" spans="1:7" ht="12" customHeight="1" thickBot="1" x14ac:dyDescent="0.3">
      <c r="A130" s="18" t="s">
        <v>19</v>
      </c>
      <c r="B130" s="102" t="s">
        <v>423</v>
      </c>
      <c r="C130" s="311">
        <f>+C95+C116</f>
        <v>1406102</v>
      </c>
      <c r="D130" s="311">
        <f>+D95+D116</f>
        <v>-280318</v>
      </c>
      <c r="E130" s="311">
        <f>+E95+E116</f>
        <v>570470</v>
      </c>
      <c r="F130" s="311">
        <f>+F95+F116</f>
        <v>290152</v>
      </c>
      <c r="G130" s="215">
        <f>+G95+G116</f>
        <v>1696254</v>
      </c>
    </row>
    <row r="131" spans="1:7" ht="12" customHeight="1" thickBot="1" x14ac:dyDescent="0.3">
      <c r="A131" s="18" t="s">
        <v>20</v>
      </c>
      <c r="B131" s="102" t="s">
        <v>850</v>
      </c>
      <c r="C131" s="311">
        <f>+C132+C133+C134</f>
        <v>0</v>
      </c>
      <c r="D131" s="311">
        <f>+D132+D133+D134</f>
        <v>0</v>
      </c>
      <c r="E131" s="311">
        <f>+E132+E133+E134</f>
        <v>0</v>
      </c>
      <c r="F131" s="311">
        <f>+F132+F133+F134</f>
        <v>0</v>
      </c>
      <c r="G131" s="215">
        <f>+G132+G133+G134</f>
        <v>0</v>
      </c>
    </row>
    <row r="132" spans="1:7" ht="12" customHeight="1" x14ac:dyDescent="0.25">
      <c r="A132" s="13" t="s">
        <v>264</v>
      </c>
      <c r="B132" s="10" t="s">
        <v>431</v>
      </c>
      <c r="C132" s="312"/>
      <c r="D132" s="312"/>
      <c r="E132" s="312"/>
      <c r="F132" s="583">
        <f>D132+E132</f>
        <v>0</v>
      </c>
      <c r="G132" s="584">
        <f>C132+F132</f>
        <v>0</v>
      </c>
    </row>
    <row r="133" spans="1:7" ht="12" customHeight="1" x14ac:dyDescent="0.25">
      <c r="A133" s="13" t="s">
        <v>265</v>
      </c>
      <c r="B133" s="10" t="s">
        <v>432</v>
      </c>
      <c r="C133" s="312"/>
      <c r="D133" s="312"/>
      <c r="E133" s="312"/>
      <c r="F133" s="583">
        <f>D133+E133</f>
        <v>0</v>
      </c>
      <c r="G133" s="584">
        <f>C133+F133</f>
        <v>0</v>
      </c>
    </row>
    <row r="134" spans="1:7" ht="12" customHeight="1" thickBot="1" x14ac:dyDescent="0.3">
      <c r="A134" s="11" t="s">
        <v>266</v>
      </c>
      <c r="B134" s="10" t="s">
        <v>433</v>
      </c>
      <c r="C134" s="312"/>
      <c r="D134" s="312"/>
      <c r="E134" s="312"/>
      <c r="F134" s="583">
        <f>D134+E134</f>
        <v>0</v>
      </c>
      <c r="G134" s="584">
        <f>C134+F134</f>
        <v>0</v>
      </c>
    </row>
    <row r="135" spans="1:7" ht="12" customHeight="1" thickBot="1" x14ac:dyDescent="0.3">
      <c r="A135" s="18" t="s">
        <v>21</v>
      </c>
      <c r="B135" s="102" t="s">
        <v>425</v>
      </c>
      <c r="C135" s="311">
        <f>SUM(C136:C141)</f>
        <v>0</v>
      </c>
      <c r="D135" s="311">
        <f>SUM(D136:D141)</f>
        <v>0</v>
      </c>
      <c r="E135" s="311">
        <f>SUM(E136:E141)</f>
        <v>0</v>
      </c>
      <c r="F135" s="311">
        <f>SUM(F136:F141)</f>
        <v>0</v>
      </c>
      <c r="G135" s="215">
        <f>SUM(G136:G141)</f>
        <v>0</v>
      </c>
    </row>
    <row r="136" spans="1:7" ht="12" customHeight="1" x14ac:dyDescent="0.25">
      <c r="A136" s="13" t="s">
        <v>88</v>
      </c>
      <c r="B136" s="7" t="s">
        <v>434</v>
      </c>
      <c r="C136" s="312"/>
      <c r="D136" s="312"/>
      <c r="E136" s="312"/>
      <c r="F136" s="583">
        <f t="shared" ref="F136:F141" si="13">D136+E136</f>
        <v>0</v>
      </c>
      <c r="G136" s="584">
        <f t="shared" ref="G136:G141" si="14">C136+F136</f>
        <v>0</v>
      </c>
    </row>
    <row r="137" spans="1:7" ht="12" customHeight="1" x14ac:dyDescent="0.25">
      <c r="A137" s="13" t="s">
        <v>89</v>
      </c>
      <c r="B137" s="7" t="s">
        <v>426</v>
      </c>
      <c r="C137" s="312"/>
      <c r="D137" s="312"/>
      <c r="E137" s="312"/>
      <c r="F137" s="583">
        <f t="shared" si="13"/>
        <v>0</v>
      </c>
      <c r="G137" s="584">
        <f t="shared" si="14"/>
        <v>0</v>
      </c>
    </row>
    <row r="138" spans="1:7" ht="12" customHeight="1" x14ac:dyDescent="0.25">
      <c r="A138" s="13" t="s">
        <v>90</v>
      </c>
      <c r="B138" s="7" t="s">
        <v>427</v>
      </c>
      <c r="C138" s="312"/>
      <c r="D138" s="312"/>
      <c r="E138" s="312"/>
      <c r="F138" s="583">
        <f t="shared" si="13"/>
        <v>0</v>
      </c>
      <c r="G138" s="584">
        <f t="shared" si="14"/>
        <v>0</v>
      </c>
    </row>
    <row r="139" spans="1:7" ht="12" customHeight="1" x14ac:dyDescent="0.25">
      <c r="A139" s="13" t="s">
        <v>172</v>
      </c>
      <c r="B139" s="7" t="s">
        <v>428</v>
      </c>
      <c r="C139" s="312"/>
      <c r="D139" s="312"/>
      <c r="E139" s="312"/>
      <c r="F139" s="583">
        <f t="shared" si="13"/>
        <v>0</v>
      </c>
      <c r="G139" s="584">
        <f t="shared" si="14"/>
        <v>0</v>
      </c>
    </row>
    <row r="140" spans="1:7" ht="12" customHeight="1" x14ac:dyDescent="0.25">
      <c r="A140" s="13" t="s">
        <v>173</v>
      </c>
      <c r="B140" s="7" t="s">
        <v>429</v>
      </c>
      <c r="C140" s="312"/>
      <c r="D140" s="312"/>
      <c r="E140" s="312"/>
      <c r="F140" s="583">
        <f t="shared" si="13"/>
        <v>0</v>
      </c>
      <c r="G140" s="584">
        <f t="shared" si="14"/>
        <v>0</v>
      </c>
    </row>
    <row r="141" spans="1:7" ht="12" customHeight="1" thickBot="1" x14ac:dyDescent="0.3">
      <c r="A141" s="11" t="s">
        <v>174</v>
      </c>
      <c r="B141" s="7" t="s">
        <v>430</v>
      </c>
      <c r="C141" s="312"/>
      <c r="D141" s="312"/>
      <c r="E141" s="312"/>
      <c r="F141" s="583">
        <f t="shared" si="13"/>
        <v>0</v>
      </c>
      <c r="G141" s="584">
        <f t="shared" si="14"/>
        <v>0</v>
      </c>
    </row>
    <row r="142" spans="1:7" ht="12" customHeight="1" thickBot="1" x14ac:dyDescent="0.3">
      <c r="A142" s="18" t="s">
        <v>22</v>
      </c>
      <c r="B142" s="102" t="s">
        <v>438</v>
      </c>
      <c r="C142" s="317">
        <f>+C143+C144+C145+C146</f>
        <v>15227</v>
      </c>
      <c r="D142" s="317">
        <f>+D143+D144+D145+D146</f>
        <v>0</v>
      </c>
      <c r="E142" s="317">
        <f>+E143+E144+E145+E146</f>
        <v>0</v>
      </c>
      <c r="F142" s="317">
        <f>+F143+F144+F145+F146</f>
        <v>0</v>
      </c>
      <c r="G142" s="352">
        <f>+G143+G144+G145+G146</f>
        <v>15227</v>
      </c>
    </row>
    <row r="143" spans="1:7" ht="12" customHeight="1" x14ac:dyDescent="0.25">
      <c r="A143" s="13" t="s">
        <v>91</v>
      </c>
      <c r="B143" s="7" t="s">
        <v>366</v>
      </c>
      <c r="C143" s="312"/>
      <c r="D143" s="312"/>
      <c r="E143" s="312"/>
      <c r="F143" s="583">
        <f>D143+E143</f>
        <v>0</v>
      </c>
      <c r="G143" s="584">
        <f>C143+F143</f>
        <v>0</v>
      </c>
    </row>
    <row r="144" spans="1:7" ht="12" customHeight="1" x14ac:dyDescent="0.25">
      <c r="A144" s="13" t="s">
        <v>92</v>
      </c>
      <c r="B144" s="7" t="s">
        <v>367</v>
      </c>
      <c r="C144" s="312">
        <v>15227</v>
      </c>
      <c r="D144" s="312"/>
      <c r="E144" s="312"/>
      <c r="F144" s="583">
        <f>D144+E144</f>
        <v>0</v>
      </c>
      <c r="G144" s="584">
        <f>C144+F144</f>
        <v>15227</v>
      </c>
    </row>
    <row r="145" spans="1:11" ht="12" customHeight="1" x14ac:dyDescent="0.25">
      <c r="A145" s="13" t="s">
        <v>284</v>
      </c>
      <c r="B145" s="7" t="s">
        <v>439</v>
      </c>
      <c r="C145" s="312"/>
      <c r="D145" s="312"/>
      <c r="E145" s="312"/>
      <c r="F145" s="583">
        <f>D145+E145</f>
        <v>0</v>
      </c>
      <c r="G145" s="584">
        <f>C145+F145</f>
        <v>0</v>
      </c>
    </row>
    <row r="146" spans="1:11" ht="12" customHeight="1" thickBot="1" x14ac:dyDescent="0.3">
      <c r="A146" s="11" t="s">
        <v>285</v>
      </c>
      <c r="B146" s="5" t="s">
        <v>386</v>
      </c>
      <c r="C146" s="312"/>
      <c r="D146" s="312"/>
      <c r="E146" s="312"/>
      <c r="F146" s="583">
        <f>D146+E146</f>
        <v>0</v>
      </c>
      <c r="G146" s="584">
        <f>C146+F146</f>
        <v>0</v>
      </c>
    </row>
    <row r="147" spans="1:11" ht="12" customHeight="1" thickBot="1" x14ac:dyDescent="0.3">
      <c r="A147" s="18" t="s">
        <v>23</v>
      </c>
      <c r="B147" s="102" t="s">
        <v>440</v>
      </c>
      <c r="C147" s="388">
        <f>SUM(C148:C152)</f>
        <v>0</v>
      </c>
      <c r="D147" s="388">
        <f>SUM(D148:D152)</f>
        <v>0</v>
      </c>
      <c r="E147" s="388">
        <f>SUM(E148:E152)</f>
        <v>0</v>
      </c>
      <c r="F147" s="388">
        <f>SUM(F148:F152)</f>
        <v>0</v>
      </c>
      <c r="G147" s="382">
        <f>SUM(G148:G152)</f>
        <v>0</v>
      </c>
    </row>
    <row r="148" spans="1:11" ht="12" customHeight="1" x14ac:dyDescent="0.25">
      <c r="A148" s="13" t="s">
        <v>93</v>
      </c>
      <c r="B148" s="7" t="s">
        <v>435</v>
      </c>
      <c r="C148" s="312"/>
      <c r="D148" s="312"/>
      <c r="E148" s="312"/>
      <c r="F148" s="583">
        <f t="shared" ref="F148:F154" si="15">D148+E148</f>
        <v>0</v>
      </c>
      <c r="G148" s="584">
        <f t="shared" ref="G148:G153" si="16">C148+F148</f>
        <v>0</v>
      </c>
    </row>
    <row r="149" spans="1:11" ht="12" customHeight="1" x14ac:dyDescent="0.25">
      <c r="A149" s="13" t="s">
        <v>94</v>
      </c>
      <c r="B149" s="7" t="s">
        <v>442</v>
      </c>
      <c r="C149" s="312"/>
      <c r="D149" s="312"/>
      <c r="E149" s="312"/>
      <c r="F149" s="583">
        <f t="shared" si="15"/>
        <v>0</v>
      </c>
      <c r="G149" s="584">
        <f t="shared" si="16"/>
        <v>0</v>
      </c>
    </row>
    <row r="150" spans="1:11" ht="12" customHeight="1" x14ac:dyDescent="0.25">
      <c r="A150" s="13" t="s">
        <v>296</v>
      </c>
      <c r="B150" s="7" t="s">
        <v>437</v>
      </c>
      <c r="C150" s="312"/>
      <c r="D150" s="312"/>
      <c r="E150" s="312"/>
      <c r="F150" s="583">
        <f t="shared" si="15"/>
        <v>0</v>
      </c>
      <c r="G150" s="584">
        <f t="shared" si="16"/>
        <v>0</v>
      </c>
    </row>
    <row r="151" spans="1:11" ht="22.5" x14ac:dyDescent="0.25">
      <c r="A151" s="13" t="s">
        <v>297</v>
      </c>
      <c r="B151" s="7" t="s">
        <v>443</v>
      </c>
      <c r="C151" s="312"/>
      <c r="D151" s="312"/>
      <c r="E151" s="312"/>
      <c r="F151" s="583">
        <f t="shared" si="15"/>
        <v>0</v>
      </c>
      <c r="G151" s="584">
        <f t="shared" si="16"/>
        <v>0</v>
      </c>
    </row>
    <row r="152" spans="1:11" ht="12" customHeight="1" thickBot="1" x14ac:dyDescent="0.3">
      <c r="A152" s="13" t="s">
        <v>441</v>
      </c>
      <c r="B152" s="7" t="s">
        <v>444</v>
      </c>
      <c r="C152" s="312"/>
      <c r="D152" s="314"/>
      <c r="E152" s="314"/>
      <c r="F152" s="585">
        <f t="shared" si="15"/>
        <v>0</v>
      </c>
      <c r="G152" s="586">
        <f t="shared" si="16"/>
        <v>0</v>
      </c>
    </row>
    <row r="153" spans="1:11" ht="12" customHeight="1" thickBot="1" x14ac:dyDescent="0.3">
      <c r="A153" s="18" t="s">
        <v>24</v>
      </c>
      <c r="B153" s="102" t="s">
        <v>445</v>
      </c>
      <c r="C153" s="389"/>
      <c r="D153" s="389"/>
      <c r="E153" s="389"/>
      <c r="F153" s="388">
        <f t="shared" si="15"/>
        <v>0</v>
      </c>
      <c r="G153" s="596">
        <f t="shared" si="16"/>
        <v>0</v>
      </c>
    </row>
    <row r="154" spans="1:11" ht="12" customHeight="1" thickBot="1" x14ac:dyDescent="0.3">
      <c r="A154" s="18" t="s">
        <v>25</v>
      </c>
      <c r="B154" s="102" t="s">
        <v>446</v>
      </c>
      <c r="C154" s="389"/>
      <c r="D154" s="597"/>
      <c r="E154" s="597"/>
      <c r="F154" s="598">
        <f t="shared" si="15"/>
        <v>0</v>
      </c>
      <c r="G154" s="699">
        <f>C154+D154</f>
        <v>0</v>
      </c>
    </row>
    <row r="155" spans="1:11" ht="15" customHeight="1" thickBot="1" x14ac:dyDescent="0.3">
      <c r="A155" s="18" t="s">
        <v>26</v>
      </c>
      <c r="B155" s="102" t="s">
        <v>448</v>
      </c>
      <c r="C155" s="390">
        <f>+C131+C135+C142+C147+C153+C154</f>
        <v>15227</v>
      </c>
      <c r="D155" s="390">
        <f>+D131+D135+D142+D147+D153+D154</f>
        <v>0</v>
      </c>
      <c r="E155" s="390">
        <f>+E131+E135+E142+E147+E153+E154</f>
        <v>0</v>
      </c>
      <c r="F155" s="390">
        <f>+F131+F135+F142+F147+F153+F154</f>
        <v>0</v>
      </c>
      <c r="G155" s="384">
        <f>C155+F155</f>
        <v>15227</v>
      </c>
      <c r="H155" s="333"/>
      <c r="I155" s="334"/>
      <c r="J155" s="334"/>
      <c r="K155" s="334"/>
    </row>
    <row r="156" spans="1:11" s="1" customFormat="1" ht="12.95" customHeight="1" thickBot="1" x14ac:dyDescent="0.25">
      <c r="A156" s="241" t="s">
        <v>27</v>
      </c>
      <c r="B156" s="302" t="s">
        <v>447</v>
      </c>
      <c r="C156" s="390">
        <f>+C130+C155</f>
        <v>1421329</v>
      </c>
      <c r="D156" s="390">
        <f>+D130+D155</f>
        <v>-280318</v>
      </c>
      <c r="E156" s="390">
        <f>+E130+E155</f>
        <v>570470</v>
      </c>
      <c r="F156" s="390">
        <f>+F130+F155</f>
        <v>290152</v>
      </c>
      <c r="G156" s="384">
        <f>+G130+G155</f>
        <v>1711481</v>
      </c>
    </row>
    <row r="157" spans="1:11" ht="7.5" customHeight="1" x14ac:dyDescent="0.25"/>
    <row r="158" spans="1:11" x14ac:dyDescent="0.25">
      <c r="A158" s="855" t="s">
        <v>368</v>
      </c>
      <c r="B158" s="855"/>
      <c r="C158" s="855"/>
      <c r="D158" s="855"/>
      <c r="E158" s="855"/>
      <c r="F158" s="855"/>
      <c r="G158" s="855"/>
    </row>
    <row r="159" spans="1:11" ht="15" customHeight="1" thickBot="1" x14ac:dyDescent="0.3">
      <c r="A159" s="856" t="s">
        <v>151</v>
      </c>
      <c r="B159" s="856"/>
      <c r="C159" s="249"/>
      <c r="G159" s="249" t="str">
        <f>G91</f>
        <v>Forintban!</v>
      </c>
    </row>
    <row r="160" spans="1:11" ht="25.5" customHeight="1" thickBot="1" x14ac:dyDescent="0.3">
      <c r="A160" s="18">
        <v>1</v>
      </c>
      <c r="B160" s="23" t="s">
        <v>449</v>
      </c>
      <c r="C160" s="600">
        <f>+C63-C130</f>
        <v>-211893</v>
      </c>
      <c r="D160" s="311">
        <f>+D63-D130</f>
        <v>62742</v>
      </c>
      <c r="E160" s="311">
        <f>+E63-E130</f>
        <v>-709849</v>
      </c>
      <c r="F160" s="311">
        <f>+F63-F130</f>
        <v>-647107</v>
      </c>
      <c r="G160" s="215">
        <f>+G63-G130</f>
        <v>-859000</v>
      </c>
    </row>
    <row r="161" spans="1:7" ht="32.25" customHeight="1" thickBot="1" x14ac:dyDescent="0.3">
      <c r="A161" s="18" t="s">
        <v>18</v>
      </c>
      <c r="B161" s="23" t="s">
        <v>455</v>
      </c>
      <c r="C161" s="311">
        <f>+C87-C155</f>
        <v>-15227</v>
      </c>
      <c r="D161" s="311">
        <f>+D87-D155</f>
        <v>0</v>
      </c>
      <c r="E161" s="311">
        <f>+E87-E155</f>
        <v>0</v>
      </c>
      <c r="F161" s="311">
        <f>+F87-F155</f>
        <v>0</v>
      </c>
      <c r="G161" s="215">
        <f>+G87-G155</f>
        <v>-15227</v>
      </c>
    </row>
  </sheetData>
  <mergeCells count="12">
    <mergeCell ref="A158:G158"/>
    <mergeCell ref="A159:B159"/>
    <mergeCell ref="A2:B2"/>
    <mergeCell ref="A1:G1"/>
    <mergeCell ref="A3:A4"/>
    <mergeCell ref="B3:B4"/>
    <mergeCell ref="C3:G3"/>
    <mergeCell ref="A90:G90"/>
    <mergeCell ref="A91:B91"/>
    <mergeCell ref="A92:A93"/>
    <mergeCell ref="B92:B93"/>
    <mergeCell ref="C92:G92"/>
  </mergeCells>
  <pageMargins left="0.31496062992125984" right="0.51181102362204722" top="0.74803149606299213" bottom="0.74803149606299213" header="0.31496062992125984" footer="0.31496062992125984"/>
  <pageSetup paperSize="9" scale="53" fitToHeight="2" orientation="portrait" r:id="rId1"/>
  <headerFooter>
    <oddHeader>&amp;CBátaszék Város Önkormányzat
2018. ÉVI KÖLTSÉGVETÉS KÖTELEZŐ FELADATAINAK MÉRLEGE&amp;R1.2 melléklet  a 3/2018. (II. 28.) önkormányzati rendelethez</oddHeader>
    <oddFooter>&amp;C&amp;P</oddFooter>
  </headerFooter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61"/>
  <sheetViews>
    <sheetView view="pageLayout" zoomScaleNormal="100" workbookViewId="0">
      <selection activeCell="J128" sqref="J128"/>
    </sheetView>
  </sheetViews>
  <sheetFormatPr defaultRowHeight="15.75" x14ac:dyDescent="0.25"/>
  <cols>
    <col min="1" max="1" width="7.5" style="32" customWidth="1"/>
    <col min="2" max="2" width="59.6640625" style="32" customWidth="1"/>
    <col min="3" max="3" width="14.83203125" style="303" customWidth="1"/>
    <col min="4" max="6" width="11.83203125" style="32" customWidth="1"/>
    <col min="7" max="7" width="14.83203125" style="32" customWidth="1"/>
    <col min="8" max="16384" width="9.33203125" style="32"/>
  </cols>
  <sheetData>
    <row r="1" spans="1:7" ht="15.95" customHeight="1" x14ac:dyDescent="0.25">
      <c r="A1" s="857" t="s">
        <v>14</v>
      </c>
      <c r="B1" s="857"/>
      <c r="C1" s="857"/>
      <c r="D1" s="857"/>
      <c r="E1" s="857"/>
      <c r="F1" s="857"/>
      <c r="G1" s="857"/>
    </row>
    <row r="2" spans="1:7" ht="15.95" customHeight="1" thickBot="1" x14ac:dyDescent="0.3">
      <c r="A2" s="856" t="s">
        <v>149</v>
      </c>
      <c r="B2" s="856"/>
      <c r="C2" s="556"/>
      <c r="G2" s="556" t="s">
        <v>524</v>
      </c>
    </row>
    <row r="3" spans="1:7" x14ac:dyDescent="0.25">
      <c r="A3" s="858" t="s">
        <v>66</v>
      </c>
      <c r="B3" s="860" t="s">
        <v>16</v>
      </c>
      <c r="C3" s="862" t="str">
        <f>+CONCATENATE(LEFT([2]ÖSSZEFÜGGÉSEK!A6,4),". évi")</f>
        <v>2018. évi</v>
      </c>
      <c r="D3" s="863"/>
      <c r="E3" s="864"/>
      <c r="F3" s="864"/>
      <c r="G3" s="865"/>
    </row>
    <row r="4" spans="1:7" ht="48.75" thickBot="1" x14ac:dyDescent="0.3">
      <c r="A4" s="859"/>
      <c r="B4" s="861"/>
      <c r="C4" s="557" t="s">
        <v>843</v>
      </c>
      <c r="D4" s="558" t="s">
        <v>844</v>
      </c>
      <c r="E4" s="558" t="s">
        <v>1096</v>
      </c>
      <c r="F4" s="559" t="s">
        <v>845</v>
      </c>
      <c r="G4" s="560" t="s">
        <v>1095</v>
      </c>
    </row>
    <row r="5" spans="1:7" s="33" customFormat="1" ht="12" customHeight="1" thickBot="1" x14ac:dyDescent="0.25">
      <c r="A5" s="320" t="s">
        <v>468</v>
      </c>
      <c r="B5" s="321" t="s">
        <v>469</v>
      </c>
      <c r="C5" s="561" t="s">
        <v>470</v>
      </c>
      <c r="D5" s="561" t="s">
        <v>472</v>
      </c>
      <c r="E5" s="562" t="s">
        <v>471</v>
      </c>
      <c r="F5" s="562" t="s">
        <v>846</v>
      </c>
      <c r="G5" s="563" t="s">
        <v>847</v>
      </c>
    </row>
    <row r="6" spans="1:7" s="1" customFormat="1" ht="12" customHeight="1" thickBot="1" x14ac:dyDescent="0.25">
      <c r="A6" s="18" t="s">
        <v>17</v>
      </c>
      <c r="B6" s="19" t="s">
        <v>248</v>
      </c>
      <c r="C6" s="311">
        <f>+C7+C8+C9+C10+C11+C12</f>
        <v>0</v>
      </c>
      <c r="D6" s="311">
        <f>+D7+D8+D9+D10+D11+D12</f>
        <v>0</v>
      </c>
      <c r="E6" s="311">
        <f>+E7+E8+E9+E10+E11+E12</f>
        <v>0</v>
      </c>
      <c r="F6" s="311">
        <f>+F7+F8+F9+F10+F11+F12</f>
        <v>0</v>
      </c>
      <c r="G6" s="215">
        <f>+G7+G8+G9+G10+G11+G12</f>
        <v>0</v>
      </c>
    </row>
    <row r="7" spans="1:7" s="1" customFormat="1" ht="12" customHeight="1" x14ac:dyDescent="0.2">
      <c r="A7" s="13" t="s">
        <v>95</v>
      </c>
      <c r="B7" s="324" t="s">
        <v>249</v>
      </c>
      <c r="C7" s="313"/>
      <c r="D7" s="313"/>
      <c r="E7" s="313"/>
      <c r="F7" s="564">
        <f>D7+E7</f>
        <v>0</v>
      </c>
      <c r="G7" s="699">
        <f t="shared" ref="G7:G12" si="0">C7+F7</f>
        <v>0</v>
      </c>
    </row>
    <row r="8" spans="1:7" s="1" customFormat="1" ht="12" customHeight="1" x14ac:dyDescent="0.2">
      <c r="A8" s="12" t="s">
        <v>96</v>
      </c>
      <c r="B8" s="325" t="s">
        <v>250</v>
      </c>
      <c r="C8" s="312"/>
      <c r="D8" s="312"/>
      <c r="E8" s="313"/>
      <c r="F8" s="564">
        <f t="shared" ref="F8:F62" si="1">D8+E8</f>
        <v>0</v>
      </c>
      <c r="G8" s="699">
        <f t="shared" si="0"/>
        <v>0</v>
      </c>
    </row>
    <row r="9" spans="1:7" s="1" customFormat="1" ht="12" customHeight="1" x14ac:dyDescent="0.2">
      <c r="A9" s="12" t="s">
        <v>97</v>
      </c>
      <c r="B9" s="325" t="s">
        <v>251</v>
      </c>
      <c r="C9" s="312"/>
      <c r="D9" s="312"/>
      <c r="E9" s="313"/>
      <c r="F9" s="564">
        <f t="shared" si="1"/>
        <v>0</v>
      </c>
      <c r="G9" s="699">
        <f t="shared" si="0"/>
        <v>0</v>
      </c>
    </row>
    <row r="10" spans="1:7" s="1" customFormat="1" ht="12" customHeight="1" x14ac:dyDescent="0.2">
      <c r="A10" s="12" t="s">
        <v>98</v>
      </c>
      <c r="B10" s="325" t="s">
        <v>252</v>
      </c>
      <c r="C10" s="312"/>
      <c r="D10" s="312"/>
      <c r="E10" s="313"/>
      <c r="F10" s="564">
        <f t="shared" si="1"/>
        <v>0</v>
      </c>
      <c r="G10" s="699">
        <f t="shared" si="0"/>
        <v>0</v>
      </c>
    </row>
    <row r="11" spans="1:7" s="1" customFormat="1" ht="12" customHeight="1" x14ac:dyDescent="0.2">
      <c r="A11" s="12" t="s">
        <v>145</v>
      </c>
      <c r="B11" s="239" t="s">
        <v>407</v>
      </c>
      <c r="C11" s="312"/>
      <c r="D11" s="312"/>
      <c r="E11" s="313"/>
      <c r="F11" s="564">
        <f t="shared" si="1"/>
        <v>0</v>
      </c>
      <c r="G11" s="699">
        <f t="shared" si="0"/>
        <v>0</v>
      </c>
    </row>
    <row r="12" spans="1:7" s="1" customFormat="1" ht="12" customHeight="1" thickBot="1" x14ac:dyDescent="0.25">
      <c r="A12" s="14" t="s">
        <v>99</v>
      </c>
      <c r="B12" s="240" t="s">
        <v>408</v>
      </c>
      <c r="C12" s="312"/>
      <c r="D12" s="312"/>
      <c r="E12" s="313"/>
      <c r="F12" s="564">
        <f t="shared" si="1"/>
        <v>0</v>
      </c>
      <c r="G12" s="699">
        <f t="shared" si="0"/>
        <v>0</v>
      </c>
    </row>
    <row r="13" spans="1:7" s="1" customFormat="1" ht="21.75" thickBot="1" x14ac:dyDescent="0.25">
      <c r="A13" s="18" t="s">
        <v>18</v>
      </c>
      <c r="B13" s="238" t="s">
        <v>253</v>
      </c>
      <c r="C13" s="311">
        <f>+C14+C15+C16+C17+C18</f>
        <v>0</v>
      </c>
      <c r="D13" s="311">
        <f>+D14+D15+D16+D17+D18</f>
        <v>0</v>
      </c>
      <c r="E13" s="311">
        <f>+E14+E15+E16+E17+E18</f>
        <v>0</v>
      </c>
      <c r="F13" s="311">
        <f>+F14+F15+F16+F17+F18</f>
        <v>0</v>
      </c>
      <c r="G13" s="215">
        <f>+G14+G15+G16+G17+G18</f>
        <v>0</v>
      </c>
    </row>
    <row r="14" spans="1:7" s="1" customFormat="1" ht="12" customHeight="1" x14ac:dyDescent="0.2">
      <c r="A14" s="13" t="s">
        <v>101</v>
      </c>
      <c r="B14" s="324" t="s">
        <v>254</v>
      </c>
      <c r="C14" s="313"/>
      <c r="D14" s="313"/>
      <c r="E14" s="313"/>
      <c r="F14" s="564">
        <f t="shared" si="1"/>
        <v>0</v>
      </c>
      <c r="G14" s="699">
        <f t="shared" ref="G14:G19" si="2">C14+F14</f>
        <v>0</v>
      </c>
    </row>
    <row r="15" spans="1:7" s="1" customFormat="1" ht="12" customHeight="1" x14ac:dyDescent="0.2">
      <c r="A15" s="12" t="s">
        <v>102</v>
      </c>
      <c r="B15" s="325" t="s">
        <v>255</v>
      </c>
      <c r="C15" s="312"/>
      <c r="D15" s="312"/>
      <c r="E15" s="313"/>
      <c r="F15" s="564">
        <f t="shared" si="1"/>
        <v>0</v>
      </c>
      <c r="G15" s="699">
        <f t="shared" si="2"/>
        <v>0</v>
      </c>
    </row>
    <row r="16" spans="1:7" s="1" customFormat="1" ht="12" customHeight="1" x14ac:dyDescent="0.2">
      <c r="A16" s="12" t="s">
        <v>103</v>
      </c>
      <c r="B16" s="325" t="s">
        <v>400</v>
      </c>
      <c r="C16" s="312"/>
      <c r="D16" s="312"/>
      <c r="E16" s="313"/>
      <c r="F16" s="564">
        <f t="shared" si="1"/>
        <v>0</v>
      </c>
      <c r="G16" s="699">
        <f t="shared" si="2"/>
        <v>0</v>
      </c>
    </row>
    <row r="17" spans="1:7" s="1" customFormat="1" ht="12" customHeight="1" x14ac:dyDescent="0.2">
      <c r="A17" s="12" t="s">
        <v>104</v>
      </c>
      <c r="B17" s="325" t="s">
        <v>401</v>
      </c>
      <c r="C17" s="312"/>
      <c r="D17" s="312"/>
      <c r="E17" s="313"/>
      <c r="F17" s="564">
        <f t="shared" si="1"/>
        <v>0</v>
      </c>
      <c r="G17" s="699">
        <f t="shared" si="2"/>
        <v>0</v>
      </c>
    </row>
    <row r="18" spans="1:7" s="1" customFormat="1" ht="12" customHeight="1" x14ac:dyDescent="0.2">
      <c r="A18" s="12" t="s">
        <v>105</v>
      </c>
      <c r="B18" s="325" t="s">
        <v>256</v>
      </c>
      <c r="C18" s="312"/>
      <c r="D18" s="312"/>
      <c r="E18" s="313"/>
      <c r="F18" s="564">
        <f t="shared" si="1"/>
        <v>0</v>
      </c>
      <c r="G18" s="699">
        <f t="shared" si="2"/>
        <v>0</v>
      </c>
    </row>
    <row r="19" spans="1:7" s="1" customFormat="1" ht="12" customHeight="1" thickBot="1" x14ac:dyDescent="0.25">
      <c r="A19" s="14" t="s">
        <v>114</v>
      </c>
      <c r="B19" s="240" t="s">
        <v>257</v>
      </c>
      <c r="C19" s="314"/>
      <c r="D19" s="314"/>
      <c r="E19" s="565"/>
      <c r="F19" s="564">
        <f t="shared" si="1"/>
        <v>0</v>
      </c>
      <c r="G19" s="699">
        <f t="shared" si="2"/>
        <v>0</v>
      </c>
    </row>
    <row r="20" spans="1:7" s="1" customFormat="1" ht="21.75" thickBot="1" x14ac:dyDescent="0.25">
      <c r="A20" s="18" t="s">
        <v>19</v>
      </c>
      <c r="B20" s="19" t="s">
        <v>258</v>
      </c>
      <c r="C20" s="311">
        <f>+C21+C22+C23+C24+C25</f>
        <v>20000</v>
      </c>
      <c r="D20" s="311">
        <f>+D21+D22+D23+D24+D25</f>
        <v>0</v>
      </c>
      <c r="E20" s="311">
        <f>+E21+E22+E23+E24+E25</f>
        <v>0</v>
      </c>
      <c r="F20" s="311">
        <f>+F21+F22+F23+F24+F25</f>
        <v>0</v>
      </c>
      <c r="G20" s="215">
        <f>+G21+G22+G23+G24+G25</f>
        <v>20000</v>
      </c>
    </row>
    <row r="21" spans="1:7" s="1" customFormat="1" ht="12" customHeight="1" x14ac:dyDescent="0.2">
      <c r="A21" s="13" t="s">
        <v>84</v>
      </c>
      <c r="B21" s="324" t="s">
        <v>259</v>
      </c>
      <c r="C21" s="313"/>
      <c r="D21" s="313"/>
      <c r="E21" s="313"/>
      <c r="F21" s="564">
        <f t="shared" si="1"/>
        <v>0</v>
      </c>
      <c r="G21" s="699">
        <f t="shared" ref="G21:G26" si="3">C21+F21</f>
        <v>0</v>
      </c>
    </row>
    <row r="22" spans="1:7" s="1" customFormat="1" ht="12" customHeight="1" x14ac:dyDescent="0.2">
      <c r="A22" s="12" t="s">
        <v>85</v>
      </c>
      <c r="B22" s="325" t="s">
        <v>260</v>
      </c>
      <c r="C22" s="312"/>
      <c r="D22" s="312"/>
      <c r="E22" s="313"/>
      <c r="F22" s="564">
        <f t="shared" si="1"/>
        <v>0</v>
      </c>
      <c r="G22" s="699">
        <f t="shared" si="3"/>
        <v>0</v>
      </c>
    </row>
    <row r="23" spans="1:7" s="1" customFormat="1" ht="12" customHeight="1" x14ac:dyDescent="0.2">
      <c r="A23" s="12" t="s">
        <v>86</v>
      </c>
      <c r="B23" s="325" t="s">
        <v>402</v>
      </c>
      <c r="C23" s="312"/>
      <c r="D23" s="312"/>
      <c r="E23" s="313"/>
      <c r="F23" s="564">
        <f t="shared" si="1"/>
        <v>0</v>
      </c>
      <c r="G23" s="699">
        <f t="shared" si="3"/>
        <v>0</v>
      </c>
    </row>
    <row r="24" spans="1:7" s="1" customFormat="1" ht="12" customHeight="1" x14ac:dyDescent="0.2">
      <c r="A24" s="12" t="s">
        <v>87</v>
      </c>
      <c r="B24" s="325" t="s">
        <v>403</v>
      </c>
      <c r="C24" s="312"/>
      <c r="D24" s="312"/>
      <c r="E24" s="313"/>
      <c r="F24" s="564">
        <f t="shared" si="1"/>
        <v>0</v>
      </c>
      <c r="G24" s="699">
        <f t="shared" si="3"/>
        <v>0</v>
      </c>
    </row>
    <row r="25" spans="1:7" s="1" customFormat="1" ht="12" customHeight="1" x14ac:dyDescent="0.2">
      <c r="A25" s="12" t="s">
        <v>168</v>
      </c>
      <c r="B25" s="325" t="s">
        <v>261</v>
      </c>
      <c r="C25" s="312">
        <v>20000</v>
      </c>
      <c r="D25" s="312"/>
      <c r="E25" s="313"/>
      <c r="F25" s="564">
        <f t="shared" si="1"/>
        <v>0</v>
      </c>
      <c r="G25" s="699">
        <f t="shared" si="3"/>
        <v>20000</v>
      </c>
    </row>
    <row r="26" spans="1:7" s="1" customFormat="1" ht="12" customHeight="1" thickBot="1" x14ac:dyDescent="0.25">
      <c r="A26" s="14" t="s">
        <v>169</v>
      </c>
      <c r="B26" s="326" t="s">
        <v>262</v>
      </c>
      <c r="C26" s="314"/>
      <c r="D26" s="314"/>
      <c r="E26" s="565"/>
      <c r="F26" s="566">
        <f t="shared" si="1"/>
        <v>0</v>
      </c>
      <c r="G26" s="699">
        <f t="shared" si="3"/>
        <v>0</v>
      </c>
    </row>
    <row r="27" spans="1:7" s="1" customFormat="1" ht="12" customHeight="1" thickBot="1" x14ac:dyDescent="0.25">
      <c r="A27" s="18" t="s">
        <v>170</v>
      </c>
      <c r="B27" s="19" t="s">
        <v>522</v>
      </c>
      <c r="C27" s="317">
        <f>+C28+C29+C30+C31+C32+C33+C34</f>
        <v>252905</v>
      </c>
      <c r="D27" s="317">
        <f>+D28+D29+D30+D31+D32+D33+D34</f>
        <v>0</v>
      </c>
      <c r="E27" s="317">
        <f>+E28+E29+E30+E31+E32+E33+E34</f>
        <v>0</v>
      </c>
      <c r="F27" s="317">
        <f>+F28+F29+F30+F31+F32+F33+F34</f>
        <v>0</v>
      </c>
      <c r="G27" s="352">
        <f>+G28+G29+G30+G31+G32+G33+G34</f>
        <v>252905</v>
      </c>
    </row>
    <row r="28" spans="1:7" s="1" customFormat="1" ht="12" customHeight="1" x14ac:dyDescent="0.2">
      <c r="A28" s="13" t="s">
        <v>264</v>
      </c>
      <c r="B28" s="324" t="s">
        <v>518</v>
      </c>
      <c r="C28" s="564"/>
      <c r="D28" s="564"/>
      <c r="E28" s="564"/>
      <c r="F28" s="564">
        <f t="shared" si="1"/>
        <v>0</v>
      </c>
      <c r="G28" s="699">
        <f t="shared" ref="G28:G34" si="4">C28+F28</f>
        <v>0</v>
      </c>
    </row>
    <row r="29" spans="1:7" s="1" customFormat="1" ht="12" customHeight="1" x14ac:dyDescent="0.2">
      <c r="A29" s="12" t="s">
        <v>265</v>
      </c>
      <c r="B29" s="325" t="s">
        <v>768</v>
      </c>
      <c r="C29" s="312">
        <v>32000</v>
      </c>
      <c r="D29" s="312"/>
      <c r="E29" s="313"/>
      <c r="F29" s="564">
        <f t="shared" si="1"/>
        <v>0</v>
      </c>
      <c r="G29" s="699">
        <f t="shared" si="4"/>
        <v>32000</v>
      </c>
    </row>
    <row r="30" spans="1:7" s="1" customFormat="1" ht="12" customHeight="1" x14ac:dyDescent="0.2">
      <c r="A30" s="12" t="s">
        <v>266</v>
      </c>
      <c r="B30" s="325" t="s">
        <v>519</v>
      </c>
      <c r="C30" s="312">
        <v>220000</v>
      </c>
      <c r="D30" s="312"/>
      <c r="E30" s="313"/>
      <c r="F30" s="564">
        <f t="shared" si="1"/>
        <v>0</v>
      </c>
      <c r="G30" s="699">
        <f t="shared" si="4"/>
        <v>220000</v>
      </c>
    </row>
    <row r="31" spans="1:7" s="1" customFormat="1" ht="12" customHeight="1" x14ac:dyDescent="0.2">
      <c r="A31" s="12" t="s">
        <v>267</v>
      </c>
      <c r="B31" s="325" t="s">
        <v>520</v>
      </c>
      <c r="C31" s="312">
        <v>200</v>
      </c>
      <c r="D31" s="312"/>
      <c r="E31" s="313"/>
      <c r="F31" s="564">
        <f t="shared" si="1"/>
        <v>0</v>
      </c>
      <c r="G31" s="699">
        <f t="shared" si="4"/>
        <v>200</v>
      </c>
    </row>
    <row r="32" spans="1:7" s="1" customFormat="1" ht="12" customHeight="1" x14ac:dyDescent="0.2">
      <c r="A32" s="12" t="s">
        <v>515</v>
      </c>
      <c r="B32" s="325" t="s">
        <v>268</v>
      </c>
      <c r="C32" s="312"/>
      <c r="D32" s="312"/>
      <c r="E32" s="313"/>
      <c r="F32" s="564">
        <f t="shared" si="1"/>
        <v>0</v>
      </c>
      <c r="G32" s="699">
        <f t="shared" si="4"/>
        <v>0</v>
      </c>
    </row>
    <row r="33" spans="1:7" s="1" customFormat="1" ht="12" customHeight="1" x14ac:dyDescent="0.2">
      <c r="A33" s="12" t="s">
        <v>516</v>
      </c>
      <c r="B33" s="325" t="s">
        <v>269</v>
      </c>
      <c r="C33" s="312">
        <v>700</v>
      </c>
      <c r="D33" s="312"/>
      <c r="E33" s="313"/>
      <c r="F33" s="564">
        <f t="shared" si="1"/>
        <v>0</v>
      </c>
      <c r="G33" s="699">
        <f t="shared" si="4"/>
        <v>700</v>
      </c>
    </row>
    <row r="34" spans="1:7" s="1" customFormat="1" ht="12" customHeight="1" thickBot="1" x14ac:dyDescent="0.25">
      <c r="A34" s="14" t="s">
        <v>517</v>
      </c>
      <c r="B34" s="326" t="s">
        <v>270</v>
      </c>
      <c r="C34" s="314">
        <v>5</v>
      </c>
      <c r="D34" s="314"/>
      <c r="E34" s="565"/>
      <c r="F34" s="566">
        <f t="shared" si="1"/>
        <v>0</v>
      </c>
      <c r="G34" s="699">
        <f t="shared" si="4"/>
        <v>5</v>
      </c>
    </row>
    <row r="35" spans="1:7" s="1" customFormat="1" ht="12" customHeight="1" thickBot="1" x14ac:dyDescent="0.25">
      <c r="A35" s="18" t="s">
        <v>21</v>
      </c>
      <c r="B35" s="19" t="s">
        <v>409</v>
      </c>
      <c r="C35" s="311">
        <f>SUM(C36:C46)</f>
        <v>205690</v>
      </c>
      <c r="D35" s="311">
        <f>SUM(D36:D46)</f>
        <v>-65781</v>
      </c>
      <c r="E35" s="311">
        <f>SUM(E36:E46)</f>
        <v>-132523</v>
      </c>
      <c r="F35" s="311">
        <f>SUM(F36:F46)</f>
        <v>-198304</v>
      </c>
      <c r="G35" s="215">
        <f>SUM(G36:G46)</f>
        <v>7386</v>
      </c>
    </row>
    <row r="36" spans="1:7" s="1" customFormat="1" ht="12" customHeight="1" x14ac:dyDescent="0.2">
      <c r="A36" s="13" t="s">
        <v>88</v>
      </c>
      <c r="B36" s="324" t="s">
        <v>273</v>
      </c>
      <c r="C36" s="313">
        <v>50</v>
      </c>
      <c r="D36" s="313"/>
      <c r="E36" s="313"/>
      <c r="F36" s="564">
        <f t="shared" si="1"/>
        <v>0</v>
      </c>
      <c r="G36" s="699">
        <f t="shared" ref="G36:G46" si="5">C36+F36</f>
        <v>50</v>
      </c>
    </row>
    <row r="37" spans="1:7" s="1" customFormat="1" ht="12" customHeight="1" x14ac:dyDescent="0.2">
      <c r="A37" s="12" t="s">
        <v>89</v>
      </c>
      <c r="B37" s="325" t="s">
        <v>274</v>
      </c>
      <c r="C37" s="312"/>
      <c r="D37" s="312"/>
      <c r="E37" s="313"/>
      <c r="F37" s="564">
        <f t="shared" si="1"/>
        <v>0</v>
      </c>
      <c r="G37" s="699">
        <f t="shared" si="5"/>
        <v>0</v>
      </c>
    </row>
    <row r="38" spans="1:7" s="1" customFormat="1" ht="12" customHeight="1" x14ac:dyDescent="0.2">
      <c r="A38" s="12" t="s">
        <v>90</v>
      </c>
      <c r="B38" s="325" t="s">
        <v>275</v>
      </c>
      <c r="C38" s="312">
        <v>3088</v>
      </c>
      <c r="D38" s="312">
        <v>4005</v>
      </c>
      <c r="E38" s="313">
        <v>-3000</v>
      </c>
      <c r="F38" s="564">
        <f>D38+E38</f>
        <v>1005</v>
      </c>
      <c r="G38" s="699">
        <f t="shared" si="5"/>
        <v>4093</v>
      </c>
    </row>
    <row r="39" spans="1:7" s="1" customFormat="1" ht="12" customHeight="1" x14ac:dyDescent="0.2">
      <c r="A39" s="12" t="s">
        <v>172</v>
      </c>
      <c r="B39" s="325" t="s">
        <v>276</v>
      </c>
      <c r="C39" s="312">
        <v>50</v>
      </c>
      <c r="D39" s="312"/>
      <c r="E39" s="313"/>
      <c r="F39" s="564">
        <f t="shared" ref="F39:F42" si="6">D39+E39</f>
        <v>0</v>
      </c>
      <c r="G39" s="699">
        <f t="shared" si="5"/>
        <v>50</v>
      </c>
    </row>
    <row r="40" spans="1:7" s="1" customFormat="1" ht="12" customHeight="1" x14ac:dyDescent="0.2">
      <c r="A40" s="12" t="s">
        <v>173</v>
      </c>
      <c r="B40" s="325" t="s">
        <v>277</v>
      </c>
      <c r="C40" s="312"/>
      <c r="D40" s="312"/>
      <c r="E40" s="313"/>
      <c r="F40" s="564">
        <f t="shared" si="6"/>
        <v>0</v>
      </c>
      <c r="G40" s="699">
        <f t="shared" si="5"/>
        <v>0</v>
      </c>
    </row>
    <row r="41" spans="1:7" s="1" customFormat="1" ht="12" customHeight="1" x14ac:dyDescent="0.2">
      <c r="A41" s="12" t="s">
        <v>174</v>
      </c>
      <c r="B41" s="325" t="s">
        <v>278</v>
      </c>
      <c r="C41" s="312"/>
      <c r="D41" s="312"/>
      <c r="E41" s="313"/>
      <c r="F41" s="564">
        <f t="shared" si="6"/>
        <v>0</v>
      </c>
      <c r="G41" s="699">
        <f t="shared" si="5"/>
        <v>0</v>
      </c>
    </row>
    <row r="42" spans="1:7" s="1" customFormat="1" ht="12" customHeight="1" x14ac:dyDescent="0.2">
      <c r="A42" s="12" t="s">
        <v>175</v>
      </c>
      <c r="B42" s="325" t="s">
        <v>279</v>
      </c>
      <c r="C42" s="312">
        <v>202502</v>
      </c>
      <c r="D42" s="312">
        <v>-69786</v>
      </c>
      <c r="E42" s="313">
        <v>-129523</v>
      </c>
      <c r="F42" s="564">
        <f t="shared" si="6"/>
        <v>-199309</v>
      </c>
      <c r="G42" s="699">
        <f t="shared" si="5"/>
        <v>3193</v>
      </c>
    </row>
    <row r="43" spans="1:7" s="1" customFormat="1" ht="12" customHeight="1" x14ac:dyDescent="0.2">
      <c r="A43" s="12" t="s">
        <v>176</v>
      </c>
      <c r="B43" s="325" t="s">
        <v>521</v>
      </c>
      <c r="C43" s="312"/>
      <c r="D43" s="312"/>
      <c r="E43" s="313"/>
      <c r="F43" s="564">
        <f t="shared" si="1"/>
        <v>0</v>
      </c>
      <c r="G43" s="699">
        <f t="shared" si="5"/>
        <v>0</v>
      </c>
    </row>
    <row r="44" spans="1:7" s="1" customFormat="1" ht="12" customHeight="1" x14ac:dyDescent="0.2">
      <c r="A44" s="12" t="s">
        <v>271</v>
      </c>
      <c r="B44" s="325" t="s">
        <v>281</v>
      </c>
      <c r="C44" s="315"/>
      <c r="D44" s="315"/>
      <c r="E44" s="356"/>
      <c r="F44" s="567">
        <f t="shared" si="1"/>
        <v>0</v>
      </c>
      <c r="G44" s="699">
        <f t="shared" si="5"/>
        <v>0</v>
      </c>
    </row>
    <row r="45" spans="1:7" s="1" customFormat="1" ht="12" customHeight="1" x14ac:dyDescent="0.2">
      <c r="A45" s="14" t="s">
        <v>272</v>
      </c>
      <c r="B45" s="326" t="s">
        <v>411</v>
      </c>
      <c r="C45" s="316"/>
      <c r="D45" s="316"/>
      <c r="E45" s="568"/>
      <c r="F45" s="569">
        <f t="shared" si="1"/>
        <v>0</v>
      </c>
      <c r="G45" s="699">
        <f t="shared" si="5"/>
        <v>0</v>
      </c>
    </row>
    <row r="46" spans="1:7" s="1" customFormat="1" ht="12" customHeight="1" thickBot="1" x14ac:dyDescent="0.25">
      <c r="A46" s="14" t="s">
        <v>410</v>
      </c>
      <c r="B46" s="240" t="s">
        <v>282</v>
      </c>
      <c r="C46" s="316"/>
      <c r="D46" s="316"/>
      <c r="E46" s="570"/>
      <c r="F46" s="571">
        <f t="shared" si="1"/>
        <v>0</v>
      </c>
      <c r="G46" s="699">
        <f t="shared" si="5"/>
        <v>0</v>
      </c>
    </row>
    <row r="47" spans="1:7" s="1" customFormat="1" ht="12" customHeight="1" thickBot="1" x14ac:dyDescent="0.25">
      <c r="A47" s="18" t="s">
        <v>22</v>
      </c>
      <c r="B47" s="19" t="s">
        <v>283</v>
      </c>
      <c r="C47" s="311">
        <f>SUM(C48:C52)</f>
        <v>0</v>
      </c>
      <c r="D47" s="311">
        <f>SUM(D48:D52)</f>
        <v>0</v>
      </c>
      <c r="E47" s="311">
        <f>SUM(E48:E52)</f>
        <v>0</v>
      </c>
      <c r="F47" s="311">
        <f>SUM(F48:F52)</f>
        <v>0</v>
      </c>
      <c r="G47" s="215">
        <f>SUM(G48:G52)</f>
        <v>0</v>
      </c>
    </row>
    <row r="48" spans="1:7" s="1" customFormat="1" ht="12" customHeight="1" x14ac:dyDescent="0.2">
      <c r="A48" s="13" t="s">
        <v>91</v>
      </c>
      <c r="B48" s="324" t="s">
        <v>287</v>
      </c>
      <c r="C48" s="356"/>
      <c r="D48" s="356"/>
      <c r="E48" s="356"/>
      <c r="F48" s="567">
        <f t="shared" si="1"/>
        <v>0</v>
      </c>
      <c r="G48" s="572">
        <f>C48+F48</f>
        <v>0</v>
      </c>
    </row>
    <row r="49" spans="1:7" s="1" customFormat="1" ht="12" customHeight="1" x14ac:dyDescent="0.2">
      <c r="A49" s="12" t="s">
        <v>92</v>
      </c>
      <c r="B49" s="325" t="s">
        <v>288</v>
      </c>
      <c r="C49" s="315"/>
      <c r="D49" s="315"/>
      <c r="E49" s="356"/>
      <c r="F49" s="567">
        <f t="shared" si="1"/>
        <v>0</v>
      </c>
      <c r="G49" s="572">
        <f>C49+F49</f>
        <v>0</v>
      </c>
    </row>
    <row r="50" spans="1:7" s="1" customFormat="1" ht="12" customHeight="1" x14ac:dyDescent="0.2">
      <c r="A50" s="12" t="s">
        <v>284</v>
      </c>
      <c r="B50" s="325" t="s">
        <v>289</v>
      </c>
      <c r="C50" s="315"/>
      <c r="D50" s="315"/>
      <c r="E50" s="356"/>
      <c r="F50" s="567">
        <f t="shared" si="1"/>
        <v>0</v>
      </c>
      <c r="G50" s="572">
        <f>C50+F50</f>
        <v>0</v>
      </c>
    </row>
    <row r="51" spans="1:7" s="1" customFormat="1" ht="12" customHeight="1" x14ac:dyDescent="0.2">
      <c r="A51" s="12" t="s">
        <v>285</v>
      </c>
      <c r="B51" s="325" t="s">
        <v>290</v>
      </c>
      <c r="C51" s="315"/>
      <c r="D51" s="315"/>
      <c r="E51" s="356"/>
      <c r="F51" s="567">
        <f t="shared" si="1"/>
        <v>0</v>
      </c>
      <c r="G51" s="572">
        <f>C51+F51</f>
        <v>0</v>
      </c>
    </row>
    <row r="52" spans="1:7" s="1" customFormat="1" ht="12" customHeight="1" thickBot="1" x14ac:dyDescent="0.25">
      <c r="A52" s="14" t="s">
        <v>286</v>
      </c>
      <c r="B52" s="240" t="s">
        <v>291</v>
      </c>
      <c r="C52" s="316"/>
      <c r="D52" s="316"/>
      <c r="E52" s="568"/>
      <c r="F52" s="569">
        <f t="shared" si="1"/>
        <v>0</v>
      </c>
      <c r="G52" s="572">
        <f>C52+F52</f>
        <v>0</v>
      </c>
    </row>
    <row r="53" spans="1:7" s="1" customFormat="1" ht="12" customHeight="1" thickBot="1" x14ac:dyDescent="0.25">
      <c r="A53" s="18" t="s">
        <v>177</v>
      </c>
      <c r="B53" s="19" t="s">
        <v>292</v>
      </c>
      <c r="C53" s="311">
        <f>SUM(C54:C56)</f>
        <v>0</v>
      </c>
      <c r="D53" s="311">
        <f>SUM(D54:D56)</f>
        <v>0</v>
      </c>
      <c r="E53" s="311">
        <f>SUM(E54:E56)</f>
        <v>0</v>
      </c>
      <c r="F53" s="311">
        <f>SUM(F54:F56)</f>
        <v>0</v>
      </c>
      <c r="G53" s="215">
        <f>SUM(G54:G56)</f>
        <v>0</v>
      </c>
    </row>
    <row r="54" spans="1:7" s="1" customFormat="1" ht="12" customHeight="1" x14ac:dyDescent="0.2">
      <c r="A54" s="13" t="s">
        <v>93</v>
      </c>
      <c r="B54" s="324" t="s">
        <v>293</v>
      </c>
      <c r="C54" s="313"/>
      <c r="D54" s="313"/>
      <c r="E54" s="313"/>
      <c r="F54" s="564">
        <f t="shared" si="1"/>
        <v>0</v>
      </c>
      <c r="G54" s="699">
        <f>C54+F54</f>
        <v>0</v>
      </c>
    </row>
    <row r="55" spans="1:7" s="1" customFormat="1" ht="22.5" x14ac:dyDescent="0.2">
      <c r="A55" s="12" t="s">
        <v>94</v>
      </c>
      <c r="B55" s="325" t="s">
        <v>404</v>
      </c>
      <c r="C55" s="312"/>
      <c r="D55" s="312"/>
      <c r="E55" s="313"/>
      <c r="F55" s="564">
        <f t="shared" si="1"/>
        <v>0</v>
      </c>
      <c r="G55" s="699">
        <f>C55+F55</f>
        <v>0</v>
      </c>
    </row>
    <row r="56" spans="1:7" s="1" customFormat="1" ht="12" customHeight="1" x14ac:dyDescent="0.2">
      <c r="A56" s="12" t="s">
        <v>296</v>
      </c>
      <c r="B56" s="325" t="s">
        <v>294</v>
      </c>
      <c r="C56" s="312"/>
      <c r="D56" s="312"/>
      <c r="E56" s="313"/>
      <c r="F56" s="564">
        <f t="shared" si="1"/>
        <v>0</v>
      </c>
      <c r="G56" s="699">
        <f>C56+F56</f>
        <v>0</v>
      </c>
    </row>
    <row r="57" spans="1:7" s="1" customFormat="1" ht="12" customHeight="1" thickBot="1" x14ac:dyDescent="0.25">
      <c r="A57" s="14" t="s">
        <v>297</v>
      </c>
      <c r="B57" s="240" t="s">
        <v>295</v>
      </c>
      <c r="C57" s="314"/>
      <c r="D57" s="314"/>
      <c r="E57" s="565"/>
      <c r="F57" s="566">
        <f t="shared" si="1"/>
        <v>0</v>
      </c>
      <c r="G57" s="699">
        <f>C57+F57</f>
        <v>0</v>
      </c>
    </row>
    <row r="58" spans="1:7" s="1" customFormat="1" ht="12" customHeight="1" thickBot="1" x14ac:dyDescent="0.25">
      <c r="A58" s="18" t="s">
        <v>24</v>
      </c>
      <c r="B58" s="238" t="s">
        <v>298</v>
      </c>
      <c r="C58" s="311">
        <f>SUM(C59:C61)</f>
        <v>0</v>
      </c>
      <c r="D58" s="311">
        <f>SUM(D59:D61)</f>
        <v>7000</v>
      </c>
      <c r="E58" s="311">
        <f>SUM(E59:E61)</f>
        <v>0</v>
      </c>
      <c r="F58" s="311">
        <f>SUM(F59:F61)</f>
        <v>0</v>
      </c>
      <c r="G58" s="215">
        <f>SUM(G59:G61)</f>
        <v>0</v>
      </c>
    </row>
    <row r="59" spans="1:7" s="1" customFormat="1" ht="12" customHeight="1" x14ac:dyDescent="0.2">
      <c r="A59" s="13" t="s">
        <v>178</v>
      </c>
      <c r="B59" s="324" t="s">
        <v>300</v>
      </c>
      <c r="C59" s="315"/>
      <c r="D59" s="315"/>
      <c r="E59" s="315"/>
      <c r="F59" s="573">
        <f t="shared" si="1"/>
        <v>0</v>
      </c>
      <c r="G59" s="574">
        <f>C59+F59</f>
        <v>0</v>
      </c>
    </row>
    <row r="60" spans="1:7" s="1" customFormat="1" ht="22.5" x14ac:dyDescent="0.2">
      <c r="A60" s="12" t="s">
        <v>179</v>
      </c>
      <c r="B60" s="325" t="s">
        <v>405</v>
      </c>
      <c r="C60" s="315"/>
      <c r="D60" s="315"/>
      <c r="E60" s="315"/>
      <c r="F60" s="573">
        <f t="shared" si="1"/>
        <v>0</v>
      </c>
      <c r="G60" s="574">
        <f>C60+F60</f>
        <v>0</v>
      </c>
    </row>
    <row r="61" spans="1:7" s="1" customFormat="1" ht="12" customHeight="1" x14ac:dyDescent="0.2">
      <c r="A61" s="12" t="s">
        <v>226</v>
      </c>
      <c r="B61" s="325" t="s">
        <v>301</v>
      </c>
      <c r="C61" s="315"/>
      <c r="D61" s="315">
        <v>7000</v>
      </c>
      <c r="E61" s="315"/>
      <c r="F61" s="573"/>
      <c r="G61" s="574">
        <f>C61+F61</f>
        <v>0</v>
      </c>
    </row>
    <row r="62" spans="1:7" s="1" customFormat="1" ht="12" customHeight="1" thickBot="1" x14ac:dyDescent="0.25">
      <c r="A62" s="14" t="s">
        <v>299</v>
      </c>
      <c r="B62" s="240" t="s">
        <v>302</v>
      </c>
      <c r="C62" s="315"/>
      <c r="D62" s="315"/>
      <c r="E62" s="315"/>
      <c r="F62" s="573">
        <f t="shared" si="1"/>
        <v>0</v>
      </c>
      <c r="G62" s="574">
        <f>C62+F62</f>
        <v>0</v>
      </c>
    </row>
    <row r="63" spans="1:7" s="1" customFormat="1" ht="12" customHeight="1" thickBot="1" x14ac:dyDescent="0.25">
      <c r="A63" s="375" t="s">
        <v>451</v>
      </c>
      <c r="B63" s="19" t="s">
        <v>303</v>
      </c>
      <c r="C63" s="317">
        <f>+C6+C13+C20+C27+C35+C47+C53+C58</f>
        <v>478595</v>
      </c>
      <c r="D63" s="317">
        <f>+D6+D13+D20+D27+D35+D47+D53+D58</f>
        <v>-58781</v>
      </c>
      <c r="E63" s="317">
        <f>+E6+E13+E20+E27+E35+E47+E53+E58</f>
        <v>-132523</v>
      </c>
      <c r="F63" s="317">
        <f>+F6+F13+F20+F27+F35+F47+F53+F58</f>
        <v>-198304</v>
      </c>
      <c r="G63" s="352">
        <f>+G6+G13+G20+G27+G35+G47+G53+G58</f>
        <v>280291</v>
      </c>
    </row>
    <row r="64" spans="1:7" s="1" customFormat="1" ht="12" customHeight="1" thickBot="1" x14ac:dyDescent="0.25">
      <c r="A64" s="357" t="s">
        <v>304</v>
      </c>
      <c r="B64" s="238" t="s">
        <v>305</v>
      </c>
      <c r="C64" s="311">
        <f>SUM(C65:C67)</f>
        <v>0</v>
      </c>
      <c r="D64" s="311">
        <f>SUM(D65:D67)</f>
        <v>0</v>
      </c>
      <c r="E64" s="311">
        <f>SUM(E65:E67)</f>
        <v>0</v>
      </c>
      <c r="F64" s="311">
        <f>SUM(F65:F67)</f>
        <v>0</v>
      </c>
      <c r="G64" s="215">
        <f>SUM(G65:G67)</f>
        <v>0</v>
      </c>
    </row>
    <row r="65" spans="1:7" s="1" customFormat="1" ht="12" customHeight="1" x14ac:dyDescent="0.2">
      <c r="A65" s="13" t="s">
        <v>332</v>
      </c>
      <c r="B65" s="324" t="s">
        <v>306</v>
      </c>
      <c r="C65" s="315"/>
      <c r="D65" s="315"/>
      <c r="E65" s="315"/>
      <c r="F65" s="573">
        <f>D65+E65</f>
        <v>0</v>
      </c>
      <c r="G65" s="574">
        <f>C65+F65</f>
        <v>0</v>
      </c>
    </row>
    <row r="66" spans="1:7" s="1" customFormat="1" ht="12" customHeight="1" x14ac:dyDescent="0.2">
      <c r="A66" s="12" t="s">
        <v>341</v>
      </c>
      <c r="B66" s="325" t="s">
        <v>307</v>
      </c>
      <c r="C66" s="315"/>
      <c r="D66" s="315"/>
      <c r="E66" s="315"/>
      <c r="F66" s="573">
        <f>D66+E66</f>
        <v>0</v>
      </c>
      <c r="G66" s="574">
        <f>C66+F66</f>
        <v>0</v>
      </c>
    </row>
    <row r="67" spans="1:7" s="1" customFormat="1" ht="12" customHeight="1" thickBot="1" x14ac:dyDescent="0.25">
      <c r="A67" s="16" t="s">
        <v>342</v>
      </c>
      <c r="B67" s="575" t="s">
        <v>436</v>
      </c>
      <c r="C67" s="570"/>
      <c r="D67" s="570"/>
      <c r="E67" s="570"/>
      <c r="F67" s="571">
        <f>D67+E67</f>
        <v>0</v>
      </c>
      <c r="G67" s="576">
        <f>C67+F67</f>
        <v>0</v>
      </c>
    </row>
    <row r="68" spans="1:7" s="1" customFormat="1" ht="12" customHeight="1" thickBot="1" x14ac:dyDescent="0.25">
      <c r="A68" s="357" t="s">
        <v>308</v>
      </c>
      <c r="B68" s="238" t="s">
        <v>309</v>
      </c>
      <c r="C68" s="311">
        <f>SUM(C69:C72)</f>
        <v>0</v>
      </c>
      <c r="D68" s="311">
        <f>SUM(D69:D72)</f>
        <v>0</v>
      </c>
      <c r="E68" s="311">
        <f>SUM(E69:E72)</f>
        <v>0</v>
      </c>
      <c r="F68" s="311">
        <f>SUM(F69:F72)</f>
        <v>0</v>
      </c>
      <c r="G68" s="215">
        <f>SUM(G69:G72)</f>
        <v>0</v>
      </c>
    </row>
    <row r="69" spans="1:7" s="1" customFormat="1" ht="12" customHeight="1" x14ac:dyDescent="0.2">
      <c r="A69" s="13" t="s">
        <v>146</v>
      </c>
      <c r="B69" s="324" t="s">
        <v>310</v>
      </c>
      <c r="C69" s="315"/>
      <c r="D69" s="315"/>
      <c r="E69" s="315"/>
      <c r="F69" s="573">
        <f>D69+E69</f>
        <v>0</v>
      </c>
      <c r="G69" s="574">
        <f>C69+F69</f>
        <v>0</v>
      </c>
    </row>
    <row r="70" spans="1:7" s="1" customFormat="1" ht="12" customHeight="1" x14ac:dyDescent="0.2">
      <c r="A70" s="12" t="s">
        <v>147</v>
      </c>
      <c r="B70" s="324" t="s">
        <v>530</v>
      </c>
      <c r="C70" s="315"/>
      <c r="D70" s="315"/>
      <c r="E70" s="315"/>
      <c r="F70" s="573">
        <f>D70+E70</f>
        <v>0</v>
      </c>
      <c r="G70" s="574">
        <f>C70+F70</f>
        <v>0</v>
      </c>
    </row>
    <row r="71" spans="1:7" s="1" customFormat="1" ht="12" customHeight="1" x14ac:dyDescent="0.2">
      <c r="A71" s="12" t="s">
        <v>333</v>
      </c>
      <c r="B71" s="324" t="s">
        <v>311</v>
      </c>
      <c r="C71" s="315"/>
      <c r="D71" s="315"/>
      <c r="E71" s="315"/>
      <c r="F71" s="573">
        <f>D71+E71</f>
        <v>0</v>
      </c>
      <c r="G71" s="574">
        <f>C71+F71</f>
        <v>0</v>
      </c>
    </row>
    <row r="72" spans="1:7" s="1" customFormat="1" ht="12" customHeight="1" thickBot="1" x14ac:dyDescent="0.25">
      <c r="A72" s="14" t="s">
        <v>334</v>
      </c>
      <c r="B72" s="417" t="s">
        <v>531</v>
      </c>
      <c r="C72" s="315"/>
      <c r="D72" s="315"/>
      <c r="E72" s="315"/>
      <c r="F72" s="573">
        <f>D72+E72</f>
        <v>0</v>
      </c>
      <c r="G72" s="574">
        <f>C72+F72</f>
        <v>0</v>
      </c>
    </row>
    <row r="73" spans="1:7" s="1" customFormat="1" ht="12" customHeight="1" thickBot="1" x14ac:dyDescent="0.25">
      <c r="A73" s="357" t="s">
        <v>312</v>
      </c>
      <c r="B73" s="238" t="s">
        <v>313</v>
      </c>
      <c r="C73" s="311">
        <f>SUM(C74:C75)</f>
        <v>1113210</v>
      </c>
      <c r="D73" s="311">
        <f>SUM(D74:D75)</f>
        <v>27875</v>
      </c>
      <c r="E73" s="311">
        <f>SUM(E74:E75)</f>
        <v>0</v>
      </c>
      <c r="F73" s="311">
        <f>SUM(F74:F75)</f>
        <v>0</v>
      </c>
      <c r="G73" s="215">
        <f>SUM(G74:G75)</f>
        <v>1113210</v>
      </c>
    </row>
    <row r="74" spans="1:7" s="1" customFormat="1" ht="12" customHeight="1" x14ac:dyDescent="0.2">
      <c r="A74" s="13" t="s">
        <v>335</v>
      </c>
      <c r="B74" s="324" t="s">
        <v>314</v>
      </c>
      <c r="C74" s="315">
        <v>1113210</v>
      </c>
      <c r="D74" s="315">
        <v>27875</v>
      </c>
      <c r="E74" s="315"/>
      <c r="F74" s="573"/>
      <c r="G74" s="574">
        <f>C74+F74</f>
        <v>1113210</v>
      </c>
    </row>
    <row r="75" spans="1:7" s="1" customFormat="1" ht="12" customHeight="1" thickBot="1" x14ac:dyDescent="0.25">
      <c r="A75" s="14" t="s">
        <v>336</v>
      </c>
      <c r="B75" s="240" t="s">
        <v>315</v>
      </c>
      <c r="C75" s="315"/>
      <c r="D75" s="315"/>
      <c r="E75" s="315"/>
      <c r="F75" s="573">
        <f>D75+E75</f>
        <v>0</v>
      </c>
      <c r="G75" s="574">
        <f>C75+F75</f>
        <v>0</v>
      </c>
    </row>
    <row r="76" spans="1:7" s="1" customFormat="1" ht="12" customHeight="1" thickBot="1" x14ac:dyDescent="0.25">
      <c r="A76" s="357" t="s">
        <v>316</v>
      </c>
      <c r="B76" s="238" t="s">
        <v>317</v>
      </c>
      <c r="C76" s="311">
        <f>SUM(C77:C79)</f>
        <v>0</v>
      </c>
      <c r="D76" s="311">
        <f>SUM(D77:D79)</f>
        <v>0</v>
      </c>
      <c r="E76" s="311">
        <f>SUM(E77:E79)</f>
        <v>0</v>
      </c>
      <c r="F76" s="311">
        <f>SUM(F77:F79)</f>
        <v>0</v>
      </c>
      <c r="G76" s="215">
        <f>SUM(G77:G79)</f>
        <v>0</v>
      </c>
    </row>
    <row r="77" spans="1:7" s="1" customFormat="1" ht="12" customHeight="1" x14ac:dyDescent="0.2">
      <c r="A77" s="13" t="s">
        <v>337</v>
      </c>
      <c r="B77" s="324" t="s">
        <v>318</v>
      </c>
      <c r="C77" s="315"/>
      <c r="D77" s="315"/>
      <c r="E77" s="315"/>
      <c r="F77" s="573">
        <f>D77+E77</f>
        <v>0</v>
      </c>
      <c r="G77" s="574">
        <f>C77+F77</f>
        <v>0</v>
      </c>
    </row>
    <row r="78" spans="1:7" s="1" customFormat="1" ht="12" customHeight="1" x14ac:dyDescent="0.2">
      <c r="A78" s="12" t="s">
        <v>338</v>
      </c>
      <c r="B78" s="325" t="s">
        <v>319</v>
      </c>
      <c r="C78" s="315"/>
      <c r="D78" s="315"/>
      <c r="E78" s="315"/>
      <c r="F78" s="573">
        <f>D78+E78</f>
        <v>0</v>
      </c>
      <c r="G78" s="574">
        <f>C78+F78</f>
        <v>0</v>
      </c>
    </row>
    <row r="79" spans="1:7" s="1" customFormat="1" ht="12" customHeight="1" thickBot="1" x14ac:dyDescent="0.25">
      <c r="A79" s="14" t="s">
        <v>339</v>
      </c>
      <c r="B79" s="240" t="s">
        <v>848</v>
      </c>
      <c r="C79" s="315"/>
      <c r="D79" s="315"/>
      <c r="E79" s="315"/>
      <c r="F79" s="573">
        <f>D79+E79</f>
        <v>0</v>
      </c>
      <c r="G79" s="574">
        <f>C79+F79</f>
        <v>0</v>
      </c>
    </row>
    <row r="80" spans="1:7" s="1" customFormat="1" ht="12" customHeight="1" thickBot="1" x14ac:dyDescent="0.25">
      <c r="A80" s="357" t="s">
        <v>320</v>
      </c>
      <c r="B80" s="238" t="s">
        <v>340</v>
      </c>
      <c r="C80" s="311">
        <f>SUM(C81:C84)</f>
        <v>0</v>
      </c>
      <c r="D80" s="311">
        <f>SUM(D81:D84)</f>
        <v>0</v>
      </c>
      <c r="E80" s="311">
        <f>SUM(E81:E84)</f>
        <v>0</v>
      </c>
      <c r="F80" s="311">
        <f>SUM(F81:F84)</f>
        <v>0</v>
      </c>
      <c r="G80" s="215">
        <f>SUM(G81:G84)</f>
        <v>0</v>
      </c>
    </row>
    <row r="81" spans="1:7" s="1" customFormat="1" ht="12" customHeight="1" x14ac:dyDescent="0.2">
      <c r="A81" s="327" t="s">
        <v>321</v>
      </c>
      <c r="B81" s="324" t="s">
        <v>322</v>
      </c>
      <c r="C81" s="315"/>
      <c r="D81" s="315"/>
      <c r="E81" s="315"/>
      <c r="F81" s="573">
        <f t="shared" ref="F81:F86" si="7">D81+E81</f>
        <v>0</v>
      </c>
      <c r="G81" s="574">
        <f t="shared" ref="G81:G86" si="8">C81+F81</f>
        <v>0</v>
      </c>
    </row>
    <row r="82" spans="1:7" s="1" customFormat="1" ht="12" customHeight="1" x14ac:dyDescent="0.2">
      <c r="A82" s="328" t="s">
        <v>323</v>
      </c>
      <c r="B82" s="325" t="s">
        <v>324</v>
      </c>
      <c r="C82" s="315"/>
      <c r="D82" s="315"/>
      <c r="E82" s="315"/>
      <c r="F82" s="573">
        <f t="shared" si="7"/>
        <v>0</v>
      </c>
      <c r="G82" s="574">
        <f t="shared" si="8"/>
        <v>0</v>
      </c>
    </row>
    <row r="83" spans="1:7" s="1" customFormat="1" ht="12" customHeight="1" x14ac:dyDescent="0.2">
      <c r="A83" s="328" t="s">
        <v>325</v>
      </c>
      <c r="B83" s="325" t="s">
        <v>326</v>
      </c>
      <c r="C83" s="315"/>
      <c r="D83" s="315"/>
      <c r="E83" s="315"/>
      <c r="F83" s="573">
        <f t="shared" si="7"/>
        <v>0</v>
      </c>
      <c r="G83" s="574">
        <f t="shared" si="8"/>
        <v>0</v>
      </c>
    </row>
    <row r="84" spans="1:7" s="1" customFormat="1" ht="12" customHeight="1" thickBot="1" x14ac:dyDescent="0.25">
      <c r="A84" s="329" t="s">
        <v>327</v>
      </c>
      <c r="B84" s="240" t="s">
        <v>328</v>
      </c>
      <c r="C84" s="315"/>
      <c r="D84" s="315"/>
      <c r="E84" s="315"/>
      <c r="F84" s="573">
        <f t="shared" si="7"/>
        <v>0</v>
      </c>
      <c r="G84" s="574">
        <f t="shared" si="8"/>
        <v>0</v>
      </c>
    </row>
    <row r="85" spans="1:7" s="1" customFormat="1" ht="12" customHeight="1" thickBot="1" x14ac:dyDescent="0.25">
      <c r="A85" s="357" t="s">
        <v>329</v>
      </c>
      <c r="B85" s="238" t="s">
        <v>450</v>
      </c>
      <c r="C85" s="359"/>
      <c r="D85" s="359"/>
      <c r="E85" s="359"/>
      <c r="F85" s="311">
        <f t="shared" si="7"/>
        <v>0</v>
      </c>
      <c r="G85" s="215">
        <f t="shared" si="8"/>
        <v>0</v>
      </c>
    </row>
    <row r="86" spans="1:7" s="1" customFormat="1" ht="13.5" customHeight="1" thickBot="1" x14ac:dyDescent="0.25">
      <c r="A86" s="357" t="s">
        <v>331</v>
      </c>
      <c r="B86" s="238" t="s">
        <v>330</v>
      </c>
      <c r="C86" s="359"/>
      <c r="D86" s="359"/>
      <c r="E86" s="359"/>
      <c r="F86" s="311">
        <f t="shared" si="7"/>
        <v>0</v>
      </c>
      <c r="G86" s="215">
        <f t="shared" si="8"/>
        <v>0</v>
      </c>
    </row>
    <row r="87" spans="1:7" s="1" customFormat="1" ht="15.75" customHeight="1" thickBot="1" x14ac:dyDescent="0.25">
      <c r="A87" s="357" t="s">
        <v>343</v>
      </c>
      <c r="B87" s="330" t="s">
        <v>453</v>
      </c>
      <c r="C87" s="317">
        <f>+C64+C68+C73+C76+C80+C86+C85</f>
        <v>1113210</v>
      </c>
      <c r="D87" s="317">
        <f>+D64+D68+D73+D76+D80+D86+D85</f>
        <v>27875</v>
      </c>
      <c r="E87" s="317">
        <f>+E64+E68+E73+E76+E80+E86+E85</f>
        <v>0</v>
      </c>
      <c r="F87" s="317">
        <f>+F64+F68+F73+F76+F80+F86+F85</f>
        <v>0</v>
      </c>
      <c r="G87" s="352">
        <f>+G64+G68+G73+G76+G80+G86+G85</f>
        <v>1113210</v>
      </c>
    </row>
    <row r="88" spans="1:7" s="1" customFormat="1" ht="25.5" customHeight="1" thickBot="1" x14ac:dyDescent="0.25">
      <c r="A88" s="358" t="s">
        <v>452</v>
      </c>
      <c r="B88" s="331" t="s">
        <v>454</v>
      </c>
      <c r="C88" s="317">
        <f>+C63+C87</f>
        <v>1591805</v>
      </c>
      <c r="D88" s="317">
        <f>+D63+D87</f>
        <v>-30906</v>
      </c>
      <c r="E88" s="317">
        <f>+E63+E87</f>
        <v>-132523</v>
      </c>
      <c r="F88" s="317">
        <f>+F63+F87</f>
        <v>-198304</v>
      </c>
      <c r="G88" s="352">
        <f>+G63+G87</f>
        <v>1393501</v>
      </c>
    </row>
    <row r="89" spans="1:7" s="1" customFormat="1" ht="30.75" customHeight="1" x14ac:dyDescent="0.2">
      <c r="A89" s="577"/>
      <c r="B89" s="578"/>
      <c r="C89" s="579"/>
    </row>
    <row r="90" spans="1:7" ht="16.5" customHeight="1" x14ac:dyDescent="0.25">
      <c r="A90" s="857" t="s">
        <v>46</v>
      </c>
      <c r="B90" s="857"/>
      <c r="C90" s="857"/>
      <c r="D90" s="857"/>
      <c r="E90" s="857"/>
      <c r="F90" s="857"/>
      <c r="G90" s="857"/>
    </row>
    <row r="91" spans="1:7" ht="16.5" customHeight="1" thickBot="1" x14ac:dyDescent="0.3">
      <c r="A91" s="866" t="s">
        <v>150</v>
      </c>
      <c r="B91" s="866"/>
      <c r="C91" s="115"/>
      <c r="G91" s="115" t="str">
        <f>G2</f>
        <v>Forintban!</v>
      </c>
    </row>
    <row r="92" spans="1:7" x14ac:dyDescent="0.25">
      <c r="A92" s="858" t="s">
        <v>66</v>
      </c>
      <c r="B92" s="860" t="s">
        <v>849</v>
      </c>
      <c r="C92" s="862" t="str">
        <f>+CONCATENATE(LEFT([2]ÖSSZEFÜGGÉSEK!A6,4),". évi")</f>
        <v>2018. évi</v>
      </c>
      <c r="D92" s="863"/>
      <c r="E92" s="864"/>
      <c r="F92" s="864"/>
      <c r="G92" s="865"/>
    </row>
    <row r="93" spans="1:7" ht="48.75" thickBot="1" x14ac:dyDescent="0.3">
      <c r="A93" s="859"/>
      <c r="B93" s="861"/>
      <c r="C93" s="557" t="s">
        <v>843</v>
      </c>
      <c r="D93" s="558" t="s">
        <v>844</v>
      </c>
      <c r="E93" s="558" t="s">
        <v>1096</v>
      </c>
      <c r="F93" s="559" t="s">
        <v>845</v>
      </c>
      <c r="G93" s="560" t="s">
        <v>1095</v>
      </c>
    </row>
    <row r="94" spans="1:7" s="33" customFormat="1" ht="12" customHeight="1" thickBot="1" x14ac:dyDescent="0.25">
      <c r="A94" s="26" t="s">
        <v>468</v>
      </c>
      <c r="B94" s="27" t="s">
        <v>469</v>
      </c>
      <c r="C94" s="561" t="s">
        <v>470</v>
      </c>
      <c r="D94" s="561" t="s">
        <v>472</v>
      </c>
      <c r="E94" s="562" t="s">
        <v>471</v>
      </c>
      <c r="F94" s="562" t="s">
        <v>846</v>
      </c>
      <c r="G94" s="563" t="s">
        <v>847</v>
      </c>
    </row>
    <row r="95" spans="1:7" ht="12" customHeight="1" thickBot="1" x14ac:dyDescent="0.3">
      <c r="A95" s="20" t="s">
        <v>17</v>
      </c>
      <c r="B95" s="24" t="s">
        <v>412</v>
      </c>
      <c r="C95" s="310">
        <f>C96+C97+C98+C99+C100+C113</f>
        <v>300842</v>
      </c>
      <c r="D95" s="310">
        <f>D96+D97+D98+D99+D100+D113</f>
        <v>15741</v>
      </c>
      <c r="E95" s="310">
        <f>E96+E97+E98+E99+E100+E113</f>
        <v>-174278</v>
      </c>
      <c r="F95" s="310">
        <f>F96+F97+F98+F99+F100+F113</f>
        <v>-158537</v>
      </c>
      <c r="G95" s="378">
        <f>G96+G97+G98+G99+G100+G113</f>
        <v>142305</v>
      </c>
    </row>
    <row r="96" spans="1:7" ht="12" customHeight="1" x14ac:dyDescent="0.25">
      <c r="A96" s="15" t="s">
        <v>95</v>
      </c>
      <c r="B96" s="8" t="s">
        <v>48</v>
      </c>
      <c r="C96" s="580">
        <v>2804</v>
      </c>
      <c r="D96" s="385">
        <v>50</v>
      </c>
      <c r="E96" s="385"/>
      <c r="F96" s="581">
        <f t="shared" ref="F96:F115" si="9">D96+E96</f>
        <v>50</v>
      </c>
      <c r="G96" s="582">
        <f t="shared" ref="G96:G115" si="10">C96+F96</f>
        <v>2854</v>
      </c>
    </row>
    <row r="97" spans="1:7" ht="12" customHeight="1" x14ac:dyDescent="0.25">
      <c r="A97" s="12" t="s">
        <v>96</v>
      </c>
      <c r="B97" s="6" t="s">
        <v>180</v>
      </c>
      <c r="C97" s="312">
        <v>562</v>
      </c>
      <c r="D97" s="312"/>
      <c r="E97" s="312"/>
      <c r="F97" s="583">
        <f t="shared" si="9"/>
        <v>0</v>
      </c>
      <c r="G97" s="584">
        <f t="shared" si="10"/>
        <v>562</v>
      </c>
    </row>
    <row r="98" spans="1:7" ht="12" customHeight="1" x14ac:dyDescent="0.25">
      <c r="A98" s="12" t="s">
        <v>97</v>
      </c>
      <c r="B98" s="6" t="s">
        <v>137</v>
      </c>
      <c r="C98" s="314">
        <v>258645</v>
      </c>
      <c r="D98" s="314">
        <v>8459</v>
      </c>
      <c r="E98" s="314">
        <v>-174278</v>
      </c>
      <c r="F98" s="585">
        <f t="shared" si="9"/>
        <v>-165819</v>
      </c>
      <c r="G98" s="586">
        <f t="shared" si="10"/>
        <v>92826</v>
      </c>
    </row>
    <row r="99" spans="1:7" ht="12" customHeight="1" x14ac:dyDescent="0.25">
      <c r="A99" s="12" t="s">
        <v>98</v>
      </c>
      <c r="B99" s="9" t="s">
        <v>181</v>
      </c>
      <c r="C99" s="314">
        <v>12181</v>
      </c>
      <c r="D99" s="314">
        <v>4000</v>
      </c>
      <c r="E99" s="314"/>
      <c r="F99" s="585">
        <f t="shared" si="9"/>
        <v>4000</v>
      </c>
      <c r="G99" s="586">
        <f t="shared" si="10"/>
        <v>16181</v>
      </c>
    </row>
    <row r="100" spans="1:7" ht="12" customHeight="1" x14ac:dyDescent="0.25">
      <c r="A100" s="12" t="s">
        <v>109</v>
      </c>
      <c r="B100" s="17" t="s">
        <v>182</v>
      </c>
      <c r="C100" s="314">
        <v>26650</v>
      </c>
      <c r="D100" s="314">
        <v>3232</v>
      </c>
      <c r="E100" s="314">
        <f>SUM(E101:E112)</f>
        <v>0</v>
      </c>
      <c r="F100" s="585">
        <f t="shared" si="9"/>
        <v>3232</v>
      </c>
      <c r="G100" s="586">
        <f t="shared" si="10"/>
        <v>29882</v>
      </c>
    </row>
    <row r="101" spans="1:7" ht="12" customHeight="1" x14ac:dyDescent="0.25">
      <c r="A101" s="12" t="s">
        <v>99</v>
      </c>
      <c r="B101" s="6" t="s">
        <v>417</v>
      </c>
      <c r="C101" s="314"/>
      <c r="D101" s="314"/>
      <c r="E101" s="314"/>
      <c r="F101" s="585">
        <f t="shared" si="9"/>
        <v>0</v>
      </c>
      <c r="G101" s="586">
        <f t="shared" si="10"/>
        <v>0</v>
      </c>
    </row>
    <row r="102" spans="1:7" ht="12" customHeight="1" x14ac:dyDescent="0.25">
      <c r="A102" s="12" t="s">
        <v>100</v>
      </c>
      <c r="B102" s="119" t="s">
        <v>416</v>
      </c>
      <c r="C102" s="314"/>
      <c r="D102" s="314"/>
      <c r="E102" s="314"/>
      <c r="F102" s="585">
        <f t="shared" si="9"/>
        <v>0</v>
      </c>
      <c r="G102" s="586">
        <f t="shared" si="10"/>
        <v>0</v>
      </c>
    </row>
    <row r="103" spans="1:7" ht="12" customHeight="1" x14ac:dyDescent="0.25">
      <c r="A103" s="12" t="s">
        <v>110</v>
      </c>
      <c r="B103" s="119" t="s">
        <v>415</v>
      </c>
      <c r="C103" s="314"/>
      <c r="D103" s="314"/>
      <c r="E103" s="314"/>
      <c r="F103" s="585">
        <f t="shared" si="9"/>
        <v>0</v>
      </c>
      <c r="G103" s="586">
        <f t="shared" si="10"/>
        <v>0</v>
      </c>
    </row>
    <row r="104" spans="1:7" x14ac:dyDescent="0.25">
      <c r="A104" s="12" t="s">
        <v>111</v>
      </c>
      <c r="B104" s="117" t="s">
        <v>346</v>
      </c>
      <c r="C104" s="314"/>
      <c r="D104" s="314"/>
      <c r="E104" s="314"/>
      <c r="F104" s="585">
        <f t="shared" si="9"/>
        <v>0</v>
      </c>
      <c r="G104" s="586">
        <f t="shared" si="10"/>
        <v>0</v>
      </c>
    </row>
    <row r="105" spans="1:7" ht="22.5" x14ac:dyDescent="0.25">
      <c r="A105" s="12" t="s">
        <v>112</v>
      </c>
      <c r="B105" s="118" t="s">
        <v>347</v>
      </c>
      <c r="C105" s="314"/>
      <c r="D105" s="314"/>
      <c r="E105" s="314"/>
      <c r="F105" s="585">
        <f t="shared" si="9"/>
        <v>0</v>
      </c>
      <c r="G105" s="586">
        <f t="shared" si="10"/>
        <v>0</v>
      </c>
    </row>
    <row r="106" spans="1:7" ht="22.5" x14ac:dyDescent="0.25">
      <c r="A106" s="12" t="s">
        <v>113</v>
      </c>
      <c r="B106" s="118" t="s">
        <v>348</v>
      </c>
      <c r="C106" s="314"/>
      <c r="D106" s="314"/>
      <c r="E106" s="314"/>
      <c r="F106" s="585">
        <f t="shared" si="9"/>
        <v>0</v>
      </c>
      <c r="G106" s="586">
        <f t="shared" si="10"/>
        <v>0</v>
      </c>
    </row>
    <row r="107" spans="1:7" ht="12" customHeight="1" x14ac:dyDescent="0.25">
      <c r="A107" s="12" t="s">
        <v>115</v>
      </c>
      <c r="B107" s="117" t="s">
        <v>349</v>
      </c>
      <c r="C107" s="314"/>
      <c r="D107" s="314"/>
      <c r="E107" s="314"/>
      <c r="F107" s="585">
        <f t="shared" si="9"/>
        <v>0</v>
      </c>
      <c r="G107" s="586">
        <f t="shared" si="10"/>
        <v>0</v>
      </c>
    </row>
    <row r="108" spans="1:7" x14ac:dyDescent="0.25">
      <c r="A108" s="12" t="s">
        <v>183</v>
      </c>
      <c r="B108" s="117" t="s">
        <v>350</v>
      </c>
      <c r="C108" s="314"/>
      <c r="D108" s="314"/>
      <c r="E108" s="314"/>
      <c r="F108" s="585">
        <f t="shared" si="9"/>
        <v>0</v>
      </c>
      <c r="G108" s="586">
        <f t="shared" si="10"/>
        <v>0</v>
      </c>
    </row>
    <row r="109" spans="1:7" ht="22.5" x14ac:dyDescent="0.25">
      <c r="A109" s="12" t="s">
        <v>344</v>
      </c>
      <c r="B109" s="118" t="s">
        <v>351</v>
      </c>
      <c r="C109" s="314"/>
      <c r="D109" s="314"/>
      <c r="E109" s="314"/>
      <c r="F109" s="585">
        <f t="shared" si="9"/>
        <v>0</v>
      </c>
      <c r="G109" s="586">
        <f t="shared" si="10"/>
        <v>0</v>
      </c>
    </row>
    <row r="110" spans="1:7" ht="12" customHeight="1" x14ac:dyDescent="0.25">
      <c r="A110" s="11" t="s">
        <v>345</v>
      </c>
      <c r="B110" s="119" t="s">
        <v>352</v>
      </c>
      <c r="C110" s="314"/>
      <c r="D110" s="314"/>
      <c r="E110" s="314"/>
      <c r="F110" s="585">
        <f t="shared" si="9"/>
        <v>0</v>
      </c>
      <c r="G110" s="586">
        <f t="shared" si="10"/>
        <v>0</v>
      </c>
    </row>
    <row r="111" spans="1:7" ht="12" customHeight="1" x14ac:dyDescent="0.25">
      <c r="A111" s="12" t="s">
        <v>413</v>
      </c>
      <c r="B111" s="119" t="s">
        <v>353</v>
      </c>
      <c r="C111" s="314"/>
      <c r="D111" s="314"/>
      <c r="E111" s="314"/>
      <c r="F111" s="585">
        <f t="shared" si="9"/>
        <v>0</v>
      </c>
      <c r="G111" s="586">
        <f t="shared" si="10"/>
        <v>0</v>
      </c>
    </row>
    <row r="112" spans="1:7" ht="12" customHeight="1" x14ac:dyDescent="0.25">
      <c r="A112" s="14" t="s">
        <v>414</v>
      </c>
      <c r="B112" s="119" t="s">
        <v>354</v>
      </c>
      <c r="C112" s="314">
        <v>26650</v>
      </c>
      <c r="D112" s="314">
        <v>3232</v>
      </c>
      <c r="E112" s="314"/>
      <c r="F112" s="585">
        <f t="shared" si="9"/>
        <v>3232</v>
      </c>
      <c r="G112" s="586">
        <f t="shared" si="10"/>
        <v>29882</v>
      </c>
    </row>
    <row r="113" spans="1:7" ht="12" customHeight="1" x14ac:dyDescent="0.25">
      <c r="A113" s="12" t="s">
        <v>418</v>
      </c>
      <c r="B113" s="9" t="s">
        <v>49</v>
      </c>
      <c r="C113" s="312"/>
      <c r="D113" s="312"/>
      <c r="E113" s="312"/>
      <c r="F113" s="583">
        <f t="shared" si="9"/>
        <v>0</v>
      </c>
      <c r="G113" s="584">
        <f t="shared" si="10"/>
        <v>0</v>
      </c>
    </row>
    <row r="114" spans="1:7" ht="12" customHeight="1" x14ac:dyDescent="0.25">
      <c r="A114" s="12" t="s">
        <v>419</v>
      </c>
      <c r="B114" s="6" t="s">
        <v>421</v>
      </c>
      <c r="C114" s="312"/>
      <c r="D114" s="312"/>
      <c r="E114" s="312"/>
      <c r="F114" s="583">
        <f t="shared" si="9"/>
        <v>0</v>
      </c>
      <c r="G114" s="584">
        <f t="shared" si="10"/>
        <v>0</v>
      </c>
    </row>
    <row r="115" spans="1:7" ht="12" customHeight="1" thickBot="1" x14ac:dyDescent="0.3">
      <c r="A115" s="16" t="s">
        <v>420</v>
      </c>
      <c r="B115" s="374" t="s">
        <v>422</v>
      </c>
      <c r="C115" s="386"/>
      <c r="D115" s="386"/>
      <c r="E115" s="386"/>
      <c r="F115" s="587">
        <f t="shared" si="9"/>
        <v>0</v>
      </c>
      <c r="G115" s="588">
        <f t="shared" si="10"/>
        <v>0</v>
      </c>
    </row>
    <row r="116" spans="1:7" ht="12" customHeight="1" thickBot="1" x14ac:dyDescent="0.3">
      <c r="A116" s="372" t="s">
        <v>18</v>
      </c>
      <c r="B116" s="373" t="s">
        <v>355</v>
      </c>
      <c r="C116" s="387">
        <f>+C117+C119+C121</f>
        <v>761178</v>
      </c>
      <c r="D116" s="387">
        <f>+D117+D119+D121</f>
        <v>15708</v>
      </c>
      <c r="E116" s="387">
        <f>+E117+E119+E121</f>
        <v>-658433</v>
      </c>
      <c r="F116" s="387">
        <f>+F117+F119+F121</f>
        <v>-642725</v>
      </c>
      <c r="G116" s="381">
        <f>+G117+G119+G121</f>
        <v>118453</v>
      </c>
    </row>
    <row r="117" spans="1:7" ht="12" customHeight="1" x14ac:dyDescent="0.25">
      <c r="A117" s="13" t="s">
        <v>101</v>
      </c>
      <c r="B117" s="6" t="s">
        <v>225</v>
      </c>
      <c r="C117" s="313">
        <v>720010</v>
      </c>
      <c r="D117" s="313">
        <v>14646</v>
      </c>
      <c r="E117" s="313">
        <v>-658433</v>
      </c>
      <c r="F117" s="564">
        <f t="shared" ref="F117:F129" si="11">D117+E117</f>
        <v>-643787</v>
      </c>
      <c r="G117" s="699">
        <f t="shared" ref="G117:G129" si="12">C117+F117</f>
        <v>76223</v>
      </c>
    </row>
    <row r="118" spans="1:7" ht="12" customHeight="1" x14ac:dyDescent="0.25">
      <c r="A118" s="13" t="s">
        <v>102</v>
      </c>
      <c r="B118" s="10" t="s">
        <v>359</v>
      </c>
      <c r="C118" s="313">
        <v>720010</v>
      </c>
      <c r="D118" s="313"/>
      <c r="E118" s="313"/>
      <c r="F118" s="564">
        <f t="shared" si="11"/>
        <v>0</v>
      </c>
      <c r="G118" s="699">
        <f t="shared" si="12"/>
        <v>720010</v>
      </c>
    </row>
    <row r="119" spans="1:7" ht="12" customHeight="1" x14ac:dyDescent="0.25">
      <c r="A119" s="13" t="s">
        <v>103</v>
      </c>
      <c r="B119" s="10" t="s">
        <v>184</v>
      </c>
      <c r="C119" s="312">
        <v>40000</v>
      </c>
      <c r="D119" s="312"/>
      <c r="E119" s="312"/>
      <c r="F119" s="583">
        <f t="shared" si="11"/>
        <v>0</v>
      </c>
      <c r="G119" s="584">
        <f t="shared" si="12"/>
        <v>40000</v>
      </c>
    </row>
    <row r="120" spans="1:7" ht="12" customHeight="1" x14ac:dyDescent="0.25">
      <c r="A120" s="13" t="s">
        <v>104</v>
      </c>
      <c r="B120" s="10" t="s">
        <v>360</v>
      </c>
      <c r="C120" s="312"/>
      <c r="D120" s="312"/>
      <c r="E120" s="312"/>
      <c r="F120" s="583">
        <f t="shared" si="11"/>
        <v>0</v>
      </c>
      <c r="G120" s="584">
        <f t="shared" si="12"/>
        <v>0</v>
      </c>
    </row>
    <row r="121" spans="1:7" ht="12" customHeight="1" x14ac:dyDescent="0.25">
      <c r="A121" s="13" t="s">
        <v>105</v>
      </c>
      <c r="B121" s="240" t="s">
        <v>227</v>
      </c>
      <c r="C121" s="312">
        <v>1168</v>
      </c>
      <c r="D121" s="312">
        <v>1062</v>
      </c>
      <c r="E121" s="312"/>
      <c r="F121" s="583">
        <f t="shared" si="11"/>
        <v>1062</v>
      </c>
      <c r="G121" s="584">
        <f t="shared" si="12"/>
        <v>2230</v>
      </c>
    </row>
    <row r="122" spans="1:7" ht="12" customHeight="1" x14ac:dyDescent="0.25">
      <c r="A122" s="13" t="s">
        <v>114</v>
      </c>
      <c r="B122" s="239" t="s">
        <v>406</v>
      </c>
      <c r="C122" s="312"/>
      <c r="D122" s="312"/>
      <c r="E122" s="312"/>
      <c r="F122" s="583">
        <f t="shared" si="11"/>
        <v>0</v>
      </c>
      <c r="G122" s="584">
        <f t="shared" si="12"/>
        <v>0</v>
      </c>
    </row>
    <row r="123" spans="1:7" ht="22.5" x14ac:dyDescent="0.25">
      <c r="A123" s="13" t="s">
        <v>116</v>
      </c>
      <c r="B123" s="323" t="s">
        <v>365</v>
      </c>
      <c r="C123" s="312"/>
      <c r="D123" s="312"/>
      <c r="E123" s="312"/>
      <c r="F123" s="583">
        <f t="shared" si="11"/>
        <v>0</v>
      </c>
      <c r="G123" s="584">
        <f t="shared" si="12"/>
        <v>0</v>
      </c>
    </row>
    <row r="124" spans="1:7" ht="22.5" x14ac:dyDescent="0.25">
      <c r="A124" s="13" t="s">
        <v>185</v>
      </c>
      <c r="B124" s="118" t="s">
        <v>348</v>
      </c>
      <c r="C124" s="312"/>
      <c r="D124" s="312"/>
      <c r="E124" s="312"/>
      <c r="F124" s="583">
        <f t="shared" si="11"/>
        <v>0</v>
      </c>
      <c r="G124" s="584">
        <f t="shared" si="12"/>
        <v>0</v>
      </c>
    </row>
    <row r="125" spans="1:7" ht="12" customHeight="1" x14ac:dyDescent="0.25">
      <c r="A125" s="13" t="s">
        <v>186</v>
      </c>
      <c r="B125" s="118" t="s">
        <v>364</v>
      </c>
      <c r="C125" s="312"/>
      <c r="D125" s="312"/>
      <c r="E125" s="312"/>
      <c r="F125" s="583">
        <f t="shared" si="11"/>
        <v>0</v>
      </c>
      <c r="G125" s="584">
        <f t="shared" si="12"/>
        <v>0</v>
      </c>
    </row>
    <row r="126" spans="1:7" x14ac:dyDescent="0.25">
      <c r="A126" s="13" t="s">
        <v>187</v>
      </c>
      <c r="B126" s="118" t="s">
        <v>363</v>
      </c>
      <c r="C126" s="312"/>
      <c r="D126" s="312"/>
      <c r="E126" s="312"/>
      <c r="F126" s="583">
        <f t="shared" si="11"/>
        <v>0</v>
      </c>
      <c r="G126" s="584">
        <f t="shared" si="12"/>
        <v>0</v>
      </c>
    </row>
    <row r="127" spans="1:7" ht="22.5" x14ac:dyDescent="0.25">
      <c r="A127" s="13" t="s">
        <v>356</v>
      </c>
      <c r="B127" s="118" t="s">
        <v>351</v>
      </c>
      <c r="C127" s="312"/>
      <c r="D127" s="312"/>
      <c r="E127" s="312"/>
      <c r="F127" s="583">
        <f t="shared" si="11"/>
        <v>0</v>
      </c>
      <c r="G127" s="584">
        <f t="shared" si="12"/>
        <v>0</v>
      </c>
    </row>
    <row r="128" spans="1:7" ht="12" customHeight="1" x14ac:dyDescent="0.25">
      <c r="A128" s="13" t="s">
        <v>357</v>
      </c>
      <c r="B128" s="118" t="s">
        <v>362</v>
      </c>
      <c r="C128" s="312"/>
      <c r="D128" s="312"/>
      <c r="E128" s="312"/>
      <c r="F128" s="583">
        <f t="shared" si="11"/>
        <v>0</v>
      </c>
      <c r="G128" s="584">
        <f t="shared" si="12"/>
        <v>0</v>
      </c>
    </row>
    <row r="129" spans="1:7" ht="23.25" thickBot="1" x14ac:dyDescent="0.3">
      <c r="A129" s="11" t="s">
        <v>358</v>
      </c>
      <c r="B129" s="118" t="s">
        <v>361</v>
      </c>
      <c r="C129" s="314">
        <v>1168</v>
      </c>
      <c r="D129" s="314">
        <v>1062</v>
      </c>
      <c r="E129" s="314"/>
      <c r="F129" s="585">
        <f t="shared" si="11"/>
        <v>1062</v>
      </c>
      <c r="G129" s="586">
        <f t="shared" si="12"/>
        <v>2230</v>
      </c>
    </row>
    <row r="130" spans="1:7" ht="12" customHeight="1" thickBot="1" x14ac:dyDescent="0.3">
      <c r="A130" s="18" t="s">
        <v>19</v>
      </c>
      <c r="B130" s="102" t="s">
        <v>423</v>
      </c>
      <c r="C130" s="311">
        <f>+C95+C116</f>
        <v>1062020</v>
      </c>
      <c r="D130" s="311">
        <f>+D95+D116</f>
        <v>31449</v>
      </c>
      <c r="E130" s="311">
        <f>+E95+E116</f>
        <v>-832711</v>
      </c>
      <c r="F130" s="311">
        <f>+F95+F116</f>
        <v>-801262</v>
      </c>
      <c r="G130" s="215">
        <f>+G95+G116</f>
        <v>260758</v>
      </c>
    </row>
    <row r="131" spans="1:7" ht="12" customHeight="1" thickBot="1" x14ac:dyDescent="0.3">
      <c r="A131" s="18" t="s">
        <v>20</v>
      </c>
      <c r="B131" s="102" t="s">
        <v>850</v>
      </c>
      <c r="C131" s="311">
        <f>+C132+C133+C134</f>
        <v>0</v>
      </c>
      <c r="D131" s="311">
        <f>+D132+D133+D134</f>
        <v>0</v>
      </c>
      <c r="E131" s="311">
        <f>+E132+E133+E134</f>
        <v>0</v>
      </c>
      <c r="F131" s="311">
        <f>+F132+F133+F134</f>
        <v>0</v>
      </c>
      <c r="G131" s="215">
        <f>+G132+G133+G134</f>
        <v>0</v>
      </c>
    </row>
    <row r="132" spans="1:7" ht="12" customHeight="1" x14ac:dyDescent="0.25">
      <c r="A132" s="13" t="s">
        <v>264</v>
      </c>
      <c r="B132" s="10" t="s">
        <v>431</v>
      </c>
      <c r="C132" s="312"/>
      <c r="D132" s="312"/>
      <c r="E132" s="312"/>
      <c r="F132" s="583">
        <f>D132+E132</f>
        <v>0</v>
      </c>
      <c r="G132" s="584">
        <f>C132+F132</f>
        <v>0</v>
      </c>
    </row>
    <row r="133" spans="1:7" ht="12" customHeight="1" x14ac:dyDescent="0.25">
      <c r="A133" s="13" t="s">
        <v>265</v>
      </c>
      <c r="B133" s="10" t="s">
        <v>432</v>
      </c>
      <c r="C133" s="312"/>
      <c r="D133" s="312"/>
      <c r="E133" s="312"/>
      <c r="F133" s="583">
        <f>D133+E133</f>
        <v>0</v>
      </c>
      <c r="G133" s="584">
        <f>C133+F133</f>
        <v>0</v>
      </c>
    </row>
    <row r="134" spans="1:7" ht="12" customHeight="1" thickBot="1" x14ac:dyDescent="0.3">
      <c r="A134" s="11" t="s">
        <v>266</v>
      </c>
      <c r="B134" s="10" t="s">
        <v>433</v>
      </c>
      <c r="C134" s="312"/>
      <c r="D134" s="312"/>
      <c r="E134" s="312"/>
      <c r="F134" s="583">
        <f>D134+E134</f>
        <v>0</v>
      </c>
      <c r="G134" s="584">
        <f>C134+F134</f>
        <v>0</v>
      </c>
    </row>
    <row r="135" spans="1:7" ht="12" customHeight="1" thickBot="1" x14ac:dyDescent="0.3">
      <c r="A135" s="18" t="s">
        <v>21</v>
      </c>
      <c r="B135" s="102" t="s">
        <v>425</v>
      </c>
      <c r="C135" s="311">
        <f>SUM(C136:C141)</f>
        <v>0</v>
      </c>
      <c r="D135" s="311">
        <f>SUM(D136:D141)</f>
        <v>0</v>
      </c>
      <c r="E135" s="311">
        <f>SUM(E136:E141)</f>
        <v>0</v>
      </c>
      <c r="F135" s="311">
        <f>SUM(F136:F141)</f>
        <v>0</v>
      </c>
      <c r="G135" s="215">
        <f>SUM(G136:G141)</f>
        <v>0</v>
      </c>
    </row>
    <row r="136" spans="1:7" ht="12" customHeight="1" x14ac:dyDescent="0.25">
      <c r="A136" s="13" t="s">
        <v>88</v>
      </c>
      <c r="B136" s="7" t="s">
        <v>434</v>
      </c>
      <c r="C136" s="312"/>
      <c r="D136" s="312"/>
      <c r="E136" s="312"/>
      <c r="F136" s="583">
        <f t="shared" ref="F136:F141" si="13">D136+E136</f>
        <v>0</v>
      </c>
      <c r="G136" s="584">
        <f t="shared" ref="G136:G141" si="14">C136+F136</f>
        <v>0</v>
      </c>
    </row>
    <row r="137" spans="1:7" ht="12" customHeight="1" x14ac:dyDescent="0.25">
      <c r="A137" s="13" t="s">
        <v>89</v>
      </c>
      <c r="B137" s="7" t="s">
        <v>426</v>
      </c>
      <c r="C137" s="312"/>
      <c r="D137" s="312"/>
      <c r="E137" s="312"/>
      <c r="F137" s="583">
        <f t="shared" si="13"/>
        <v>0</v>
      </c>
      <c r="G137" s="584">
        <f t="shared" si="14"/>
        <v>0</v>
      </c>
    </row>
    <row r="138" spans="1:7" ht="12" customHeight="1" x14ac:dyDescent="0.25">
      <c r="A138" s="13" t="s">
        <v>90</v>
      </c>
      <c r="B138" s="7" t="s">
        <v>427</v>
      </c>
      <c r="C138" s="312"/>
      <c r="D138" s="312"/>
      <c r="E138" s="312"/>
      <c r="F138" s="583">
        <f t="shared" si="13"/>
        <v>0</v>
      </c>
      <c r="G138" s="584">
        <f t="shared" si="14"/>
        <v>0</v>
      </c>
    </row>
    <row r="139" spans="1:7" ht="12" customHeight="1" x14ac:dyDescent="0.25">
      <c r="A139" s="13" t="s">
        <v>172</v>
      </c>
      <c r="B139" s="7" t="s">
        <v>428</v>
      </c>
      <c r="C139" s="312"/>
      <c r="D139" s="312"/>
      <c r="E139" s="312"/>
      <c r="F139" s="583">
        <f t="shared" si="13"/>
        <v>0</v>
      </c>
      <c r="G139" s="584">
        <f t="shared" si="14"/>
        <v>0</v>
      </c>
    </row>
    <row r="140" spans="1:7" ht="12" customHeight="1" x14ac:dyDescent="0.25">
      <c r="A140" s="13" t="s">
        <v>173</v>
      </c>
      <c r="B140" s="7" t="s">
        <v>429</v>
      </c>
      <c r="C140" s="312"/>
      <c r="D140" s="312"/>
      <c r="E140" s="312"/>
      <c r="F140" s="583">
        <f t="shared" si="13"/>
        <v>0</v>
      </c>
      <c r="G140" s="584">
        <f t="shared" si="14"/>
        <v>0</v>
      </c>
    </row>
    <row r="141" spans="1:7" ht="12" customHeight="1" thickBot="1" x14ac:dyDescent="0.3">
      <c r="A141" s="11" t="s">
        <v>174</v>
      </c>
      <c r="B141" s="7" t="s">
        <v>430</v>
      </c>
      <c r="C141" s="312"/>
      <c r="D141" s="312"/>
      <c r="E141" s="312"/>
      <c r="F141" s="583">
        <f t="shared" si="13"/>
        <v>0</v>
      </c>
      <c r="G141" s="584">
        <f t="shared" si="14"/>
        <v>0</v>
      </c>
    </row>
    <row r="142" spans="1:7" ht="12" customHeight="1" thickBot="1" x14ac:dyDescent="0.3">
      <c r="A142" s="18" t="s">
        <v>22</v>
      </c>
      <c r="B142" s="102" t="s">
        <v>438</v>
      </c>
      <c r="C142" s="317">
        <f>+C143+C144+C145+C146</f>
        <v>0</v>
      </c>
      <c r="D142" s="317">
        <f>+D143+D144+D145+D146</f>
        <v>0</v>
      </c>
      <c r="E142" s="317">
        <f>+E143+E144+E145+E146</f>
        <v>0</v>
      </c>
      <c r="F142" s="317">
        <f>+F143+F144+F145+F146</f>
        <v>0</v>
      </c>
      <c r="G142" s="352">
        <f>+G143+G144+G145+G146</f>
        <v>0</v>
      </c>
    </row>
    <row r="143" spans="1:7" ht="12" customHeight="1" x14ac:dyDescent="0.25">
      <c r="A143" s="13" t="s">
        <v>91</v>
      </c>
      <c r="B143" s="7" t="s">
        <v>366</v>
      </c>
      <c r="C143" s="312"/>
      <c r="D143" s="312"/>
      <c r="E143" s="312"/>
      <c r="F143" s="583">
        <f>D143+E143</f>
        <v>0</v>
      </c>
      <c r="G143" s="584">
        <f>C143+F143</f>
        <v>0</v>
      </c>
    </row>
    <row r="144" spans="1:7" ht="12" customHeight="1" x14ac:dyDescent="0.25">
      <c r="A144" s="13" t="s">
        <v>92</v>
      </c>
      <c r="B144" s="7" t="s">
        <v>367</v>
      </c>
      <c r="C144" s="312"/>
      <c r="D144" s="312"/>
      <c r="E144" s="312"/>
      <c r="F144" s="583">
        <f>D144+E144</f>
        <v>0</v>
      </c>
      <c r="G144" s="584">
        <f>C144+F144</f>
        <v>0</v>
      </c>
    </row>
    <row r="145" spans="1:11" ht="12" customHeight="1" x14ac:dyDescent="0.25">
      <c r="A145" s="13" t="s">
        <v>284</v>
      </c>
      <c r="B145" s="7" t="s">
        <v>439</v>
      </c>
      <c r="C145" s="312"/>
      <c r="D145" s="312"/>
      <c r="E145" s="312"/>
      <c r="F145" s="583">
        <f>D145+E145</f>
        <v>0</v>
      </c>
      <c r="G145" s="584">
        <f>C145+F145</f>
        <v>0</v>
      </c>
    </row>
    <row r="146" spans="1:11" ht="12" customHeight="1" thickBot="1" x14ac:dyDescent="0.3">
      <c r="A146" s="11" t="s">
        <v>285</v>
      </c>
      <c r="B146" s="5" t="s">
        <v>386</v>
      </c>
      <c r="C146" s="312"/>
      <c r="D146" s="312"/>
      <c r="E146" s="312"/>
      <c r="F146" s="583">
        <f>D146+E146</f>
        <v>0</v>
      </c>
      <c r="G146" s="584">
        <f>C146+F146</f>
        <v>0</v>
      </c>
    </row>
    <row r="147" spans="1:11" ht="12" customHeight="1" thickBot="1" x14ac:dyDescent="0.3">
      <c r="A147" s="18" t="s">
        <v>23</v>
      </c>
      <c r="B147" s="102" t="s">
        <v>440</v>
      </c>
      <c r="C147" s="388">
        <f>SUM(C148:C152)</f>
        <v>0</v>
      </c>
      <c r="D147" s="388">
        <f>SUM(D148:D152)</f>
        <v>0</v>
      </c>
      <c r="E147" s="388">
        <f>SUM(E148:E152)</f>
        <v>0</v>
      </c>
      <c r="F147" s="388">
        <f>SUM(F148:F152)</f>
        <v>0</v>
      </c>
      <c r="G147" s="382">
        <f>SUM(G148:G152)</f>
        <v>0</v>
      </c>
    </row>
    <row r="148" spans="1:11" ht="12" customHeight="1" x14ac:dyDescent="0.25">
      <c r="A148" s="13" t="s">
        <v>93</v>
      </c>
      <c r="B148" s="7" t="s">
        <v>435</v>
      </c>
      <c r="C148" s="312"/>
      <c r="D148" s="312"/>
      <c r="E148" s="312"/>
      <c r="F148" s="583">
        <f t="shared" ref="F148:F154" si="15">D148+E148</f>
        <v>0</v>
      </c>
      <c r="G148" s="584">
        <f t="shared" ref="G148:G153" si="16">C148+F148</f>
        <v>0</v>
      </c>
    </row>
    <row r="149" spans="1:11" ht="12" customHeight="1" x14ac:dyDescent="0.25">
      <c r="A149" s="13" t="s">
        <v>94</v>
      </c>
      <c r="B149" s="7" t="s">
        <v>442</v>
      </c>
      <c r="C149" s="312"/>
      <c r="D149" s="312"/>
      <c r="E149" s="312"/>
      <c r="F149" s="583">
        <f t="shared" si="15"/>
        <v>0</v>
      </c>
      <c r="G149" s="584">
        <f t="shared" si="16"/>
        <v>0</v>
      </c>
    </row>
    <row r="150" spans="1:11" ht="12" customHeight="1" x14ac:dyDescent="0.25">
      <c r="A150" s="13" t="s">
        <v>296</v>
      </c>
      <c r="B150" s="7" t="s">
        <v>437</v>
      </c>
      <c r="C150" s="312"/>
      <c r="D150" s="312"/>
      <c r="E150" s="312"/>
      <c r="F150" s="583">
        <f t="shared" si="15"/>
        <v>0</v>
      </c>
      <c r="G150" s="584">
        <f t="shared" si="16"/>
        <v>0</v>
      </c>
    </row>
    <row r="151" spans="1:11" ht="22.5" x14ac:dyDescent="0.25">
      <c r="A151" s="13" t="s">
        <v>297</v>
      </c>
      <c r="B151" s="7" t="s">
        <v>443</v>
      </c>
      <c r="C151" s="312"/>
      <c r="D151" s="312"/>
      <c r="E151" s="312"/>
      <c r="F151" s="583">
        <f t="shared" si="15"/>
        <v>0</v>
      </c>
      <c r="G151" s="584">
        <f t="shared" si="16"/>
        <v>0</v>
      </c>
    </row>
    <row r="152" spans="1:11" ht="12" customHeight="1" thickBot="1" x14ac:dyDescent="0.3">
      <c r="A152" s="13" t="s">
        <v>441</v>
      </c>
      <c r="B152" s="7" t="s">
        <v>444</v>
      </c>
      <c r="C152" s="312"/>
      <c r="D152" s="314"/>
      <c r="E152" s="314"/>
      <c r="F152" s="585">
        <f t="shared" si="15"/>
        <v>0</v>
      </c>
      <c r="G152" s="586">
        <f t="shared" si="16"/>
        <v>0</v>
      </c>
    </row>
    <row r="153" spans="1:11" ht="12" customHeight="1" thickBot="1" x14ac:dyDescent="0.3">
      <c r="A153" s="18" t="s">
        <v>24</v>
      </c>
      <c r="B153" s="102" t="s">
        <v>445</v>
      </c>
      <c r="C153" s="389"/>
      <c r="D153" s="389"/>
      <c r="E153" s="389"/>
      <c r="F153" s="388">
        <f t="shared" si="15"/>
        <v>0</v>
      </c>
      <c r="G153" s="596">
        <f t="shared" si="16"/>
        <v>0</v>
      </c>
    </row>
    <row r="154" spans="1:11" ht="12" customHeight="1" thickBot="1" x14ac:dyDescent="0.3">
      <c r="A154" s="18" t="s">
        <v>25</v>
      </c>
      <c r="B154" s="102" t="s">
        <v>446</v>
      </c>
      <c r="C154" s="389"/>
      <c r="D154" s="597"/>
      <c r="E154" s="597"/>
      <c r="F154" s="598">
        <f t="shared" si="15"/>
        <v>0</v>
      </c>
      <c r="G154" s="699">
        <f>C154+D154</f>
        <v>0</v>
      </c>
    </row>
    <row r="155" spans="1:11" ht="15" customHeight="1" thickBot="1" x14ac:dyDescent="0.3">
      <c r="A155" s="18" t="s">
        <v>26</v>
      </c>
      <c r="B155" s="102" t="s">
        <v>448</v>
      </c>
      <c r="C155" s="390">
        <f>+C131+C135+C142+C147+C153+C154</f>
        <v>0</v>
      </c>
      <c r="D155" s="390">
        <f>+D131+D135+D142+D147+D153+D154</f>
        <v>0</v>
      </c>
      <c r="E155" s="390">
        <f>+E131+E135+E142+E147+E153+E154</f>
        <v>0</v>
      </c>
      <c r="F155" s="390">
        <f>+F131+F135+F142+F147+F153+F154</f>
        <v>0</v>
      </c>
      <c r="G155" s="384">
        <f>C155+F155</f>
        <v>0</v>
      </c>
      <c r="H155" s="333"/>
      <c r="I155" s="334"/>
      <c r="J155" s="334"/>
      <c r="K155" s="334"/>
    </row>
    <row r="156" spans="1:11" s="1" customFormat="1" ht="12.95" customHeight="1" thickBot="1" x14ac:dyDescent="0.25">
      <c r="A156" s="241" t="s">
        <v>27</v>
      </c>
      <c r="B156" s="302" t="s">
        <v>447</v>
      </c>
      <c r="C156" s="390">
        <f>+C130+C155</f>
        <v>1062020</v>
      </c>
      <c r="D156" s="390">
        <f>+D130+D155</f>
        <v>31449</v>
      </c>
      <c r="E156" s="390">
        <f>+E130+E155</f>
        <v>-832711</v>
      </c>
      <c r="F156" s="390">
        <f>+F130+F155</f>
        <v>-801262</v>
      </c>
      <c r="G156" s="384">
        <f>+G130+G155</f>
        <v>260758</v>
      </c>
    </row>
    <row r="157" spans="1:11" ht="7.5" customHeight="1" x14ac:dyDescent="0.25"/>
    <row r="158" spans="1:11" x14ac:dyDescent="0.25">
      <c r="A158" s="855" t="s">
        <v>368</v>
      </c>
      <c r="B158" s="855"/>
      <c r="C158" s="855"/>
      <c r="D158" s="855"/>
      <c r="E158" s="855"/>
      <c r="F158" s="855"/>
      <c r="G158" s="855"/>
    </row>
    <row r="159" spans="1:11" ht="15" customHeight="1" thickBot="1" x14ac:dyDescent="0.3">
      <c r="A159" s="856" t="s">
        <v>151</v>
      </c>
      <c r="B159" s="856"/>
      <c r="C159" s="249"/>
      <c r="G159" s="249" t="str">
        <f>G91</f>
        <v>Forintban!</v>
      </c>
    </row>
    <row r="160" spans="1:11" ht="25.5" customHeight="1" thickBot="1" x14ac:dyDescent="0.3">
      <c r="A160" s="18">
        <v>1</v>
      </c>
      <c r="B160" s="23" t="s">
        <v>449</v>
      </c>
      <c r="C160" s="600">
        <f>+C63-C130</f>
        <v>-583425</v>
      </c>
      <c r="D160" s="311">
        <f>+D63-D130</f>
        <v>-90230</v>
      </c>
      <c r="E160" s="311">
        <f>+E63-E130</f>
        <v>700188</v>
      </c>
      <c r="F160" s="311">
        <f>+F63-F130</f>
        <v>602958</v>
      </c>
      <c r="G160" s="215">
        <f>+G63-G130</f>
        <v>19533</v>
      </c>
    </row>
    <row r="161" spans="1:7" ht="32.25" customHeight="1" thickBot="1" x14ac:dyDescent="0.3">
      <c r="A161" s="18" t="s">
        <v>18</v>
      </c>
      <c r="B161" s="23" t="s">
        <v>455</v>
      </c>
      <c r="C161" s="311">
        <f>+C87-C155</f>
        <v>1113210</v>
      </c>
      <c r="D161" s="311">
        <f>+D87-D155</f>
        <v>27875</v>
      </c>
      <c r="E161" s="311">
        <f>+E87-E155</f>
        <v>0</v>
      </c>
      <c r="F161" s="311">
        <f>+F87-F155</f>
        <v>0</v>
      </c>
      <c r="G161" s="215">
        <f>+G87-G155</f>
        <v>1113210</v>
      </c>
    </row>
  </sheetData>
  <mergeCells count="12">
    <mergeCell ref="A158:G158"/>
    <mergeCell ref="A159:B159"/>
    <mergeCell ref="A2:B2"/>
    <mergeCell ref="A1:G1"/>
    <mergeCell ref="A3:A4"/>
    <mergeCell ref="B3:B4"/>
    <mergeCell ref="C3:G3"/>
    <mergeCell ref="A90:G90"/>
    <mergeCell ref="A91:B91"/>
    <mergeCell ref="A92:A93"/>
    <mergeCell ref="B92:B93"/>
    <mergeCell ref="C92:G92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headerFooter>
    <oddHeader>&amp;CBátaszék Város Önkormányzat
2018. ÉVI KÖLTSÉGVETÉS ÖNKÉNT VÁLLALT FELADATAINAK MÉRLEGE&amp;R1.3. melléklet a 3/2018. (II. 28.) önkormányzati rendelethez</oddHeader>
    <oddFooter>&amp;C&amp;P</oddFooter>
  </headerFooter>
  <rowBreaks count="1" manualBreakCount="1">
    <brk id="8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61"/>
  <sheetViews>
    <sheetView view="pageLayout" zoomScaleNormal="100" workbookViewId="0">
      <selection activeCell="H98" sqref="H98:I98"/>
    </sheetView>
  </sheetViews>
  <sheetFormatPr defaultRowHeight="15.75" x14ac:dyDescent="0.25"/>
  <cols>
    <col min="1" max="1" width="7.5" style="32" customWidth="1"/>
    <col min="2" max="2" width="59.6640625" style="32" customWidth="1"/>
    <col min="3" max="3" width="14.83203125" style="303" customWidth="1"/>
    <col min="4" max="6" width="11.83203125" style="32" customWidth="1"/>
    <col min="7" max="7" width="14.83203125" style="32" customWidth="1"/>
    <col min="8" max="16384" width="9.33203125" style="32"/>
  </cols>
  <sheetData>
    <row r="1" spans="1:7" ht="15.95" customHeight="1" x14ac:dyDescent="0.25">
      <c r="A1" s="857" t="s">
        <v>14</v>
      </c>
      <c r="B1" s="857"/>
      <c r="C1" s="857"/>
      <c r="D1" s="857"/>
      <c r="E1" s="857"/>
      <c r="F1" s="857"/>
      <c r="G1" s="857"/>
    </row>
    <row r="2" spans="1:7" ht="15.95" customHeight="1" thickBot="1" x14ac:dyDescent="0.3">
      <c r="A2" s="856" t="s">
        <v>149</v>
      </c>
      <c r="B2" s="856"/>
      <c r="C2" s="556"/>
      <c r="G2" s="556" t="s">
        <v>524</v>
      </c>
    </row>
    <row r="3" spans="1:7" x14ac:dyDescent="0.25">
      <c r="A3" s="858" t="s">
        <v>66</v>
      </c>
      <c r="B3" s="860" t="s">
        <v>16</v>
      </c>
      <c r="C3" s="862" t="str">
        <f>+CONCATENATE(LEFT([2]ÖSSZEFÜGGÉSEK!A6,4),". évi")</f>
        <v>2018. évi</v>
      </c>
      <c r="D3" s="863"/>
      <c r="E3" s="864"/>
      <c r="F3" s="864"/>
      <c r="G3" s="865"/>
    </row>
    <row r="4" spans="1:7" ht="48.75" thickBot="1" x14ac:dyDescent="0.3">
      <c r="A4" s="859"/>
      <c r="B4" s="861"/>
      <c r="C4" s="557" t="s">
        <v>843</v>
      </c>
      <c r="D4" s="558" t="s">
        <v>844</v>
      </c>
      <c r="E4" s="558" t="s">
        <v>1096</v>
      </c>
      <c r="F4" s="559" t="s">
        <v>845</v>
      </c>
      <c r="G4" s="560" t="s">
        <v>1097</v>
      </c>
    </row>
    <row r="5" spans="1:7" s="33" customFormat="1" ht="12" customHeight="1" thickBot="1" x14ac:dyDescent="0.25">
      <c r="A5" s="320" t="s">
        <v>468</v>
      </c>
      <c r="B5" s="321" t="s">
        <v>469</v>
      </c>
      <c r="C5" s="561" t="s">
        <v>470</v>
      </c>
      <c r="D5" s="561" t="s">
        <v>472</v>
      </c>
      <c r="E5" s="562" t="s">
        <v>471</v>
      </c>
      <c r="F5" s="562" t="s">
        <v>846</v>
      </c>
      <c r="G5" s="563" t="s">
        <v>847</v>
      </c>
    </row>
    <row r="6" spans="1:7" s="1" customFormat="1" ht="12" customHeight="1" thickBot="1" x14ac:dyDescent="0.25">
      <c r="A6" s="18" t="s">
        <v>17</v>
      </c>
      <c r="B6" s="19" t="s">
        <v>248</v>
      </c>
      <c r="C6" s="311">
        <f>+C7+C8+C9+C10+C11+C12</f>
        <v>0</v>
      </c>
      <c r="D6" s="311">
        <f>+D7+D8+D9+D10+D11+D12</f>
        <v>0</v>
      </c>
      <c r="E6" s="311">
        <f>+E7+E8+E9+E10+E11+E12</f>
        <v>0</v>
      </c>
      <c r="F6" s="311">
        <f>+F7+F8+F9+F10+F11+F12</f>
        <v>0</v>
      </c>
      <c r="G6" s="215">
        <f>+G7+G8+G9+G10+G11+G12</f>
        <v>0</v>
      </c>
    </row>
    <row r="7" spans="1:7" s="1" customFormat="1" ht="12" customHeight="1" x14ac:dyDescent="0.2">
      <c r="A7" s="13" t="s">
        <v>95</v>
      </c>
      <c r="B7" s="324" t="s">
        <v>249</v>
      </c>
      <c r="C7" s="313"/>
      <c r="D7" s="313"/>
      <c r="E7" s="313"/>
      <c r="F7" s="564">
        <f>D7+E7</f>
        <v>0</v>
      </c>
      <c r="G7" s="699">
        <f t="shared" ref="G7:G12" si="0">C7+F7</f>
        <v>0</v>
      </c>
    </row>
    <row r="8" spans="1:7" s="1" customFormat="1" ht="12" customHeight="1" x14ac:dyDescent="0.2">
      <c r="A8" s="12" t="s">
        <v>96</v>
      </c>
      <c r="B8" s="325" t="s">
        <v>250</v>
      </c>
      <c r="C8" s="312"/>
      <c r="D8" s="313"/>
      <c r="E8" s="313"/>
      <c r="F8" s="564">
        <f t="shared" ref="F8:F62" si="1">D8+E8</f>
        <v>0</v>
      </c>
      <c r="G8" s="699">
        <f t="shared" si="0"/>
        <v>0</v>
      </c>
    </row>
    <row r="9" spans="1:7" s="1" customFormat="1" ht="12" customHeight="1" x14ac:dyDescent="0.2">
      <c r="A9" s="12" t="s">
        <v>97</v>
      </c>
      <c r="B9" s="325" t="s">
        <v>251</v>
      </c>
      <c r="C9" s="312"/>
      <c r="D9" s="313"/>
      <c r="E9" s="313"/>
      <c r="F9" s="564">
        <f t="shared" si="1"/>
        <v>0</v>
      </c>
      <c r="G9" s="699">
        <f t="shared" si="0"/>
        <v>0</v>
      </c>
    </row>
    <row r="10" spans="1:7" s="1" customFormat="1" ht="12" customHeight="1" x14ac:dyDescent="0.2">
      <c r="A10" s="12" t="s">
        <v>98</v>
      </c>
      <c r="B10" s="325" t="s">
        <v>252</v>
      </c>
      <c r="C10" s="312"/>
      <c r="D10" s="313"/>
      <c r="E10" s="313"/>
      <c r="F10" s="564">
        <f t="shared" si="1"/>
        <v>0</v>
      </c>
      <c r="G10" s="699">
        <f t="shared" si="0"/>
        <v>0</v>
      </c>
    </row>
    <row r="11" spans="1:7" s="1" customFormat="1" ht="12" customHeight="1" x14ac:dyDescent="0.2">
      <c r="A11" s="12" t="s">
        <v>145</v>
      </c>
      <c r="B11" s="239" t="s">
        <v>407</v>
      </c>
      <c r="C11" s="312"/>
      <c r="D11" s="313"/>
      <c r="E11" s="313"/>
      <c r="F11" s="564">
        <f t="shared" si="1"/>
        <v>0</v>
      </c>
      <c r="G11" s="699">
        <f t="shared" si="0"/>
        <v>0</v>
      </c>
    </row>
    <row r="12" spans="1:7" s="1" customFormat="1" ht="12" customHeight="1" thickBot="1" x14ac:dyDescent="0.25">
      <c r="A12" s="14" t="s">
        <v>99</v>
      </c>
      <c r="B12" s="240" t="s">
        <v>408</v>
      </c>
      <c r="C12" s="312"/>
      <c r="D12" s="313"/>
      <c r="E12" s="313"/>
      <c r="F12" s="564">
        <f t="shared" si="1"/>
        <v>0</v>
      </c>
      <c r="G12" s="699">
        <f t="shared" si="0"/>
        <v>0</v>
      </c>
    </row>
    <row r="13" spans="1:7" s="1" customFormat="1" ht="21.75" thickBot="1" x14ac:dyDescent="0.25">
      <c r="A13" s="18" t="s">
        <v>18</v>
      </c>
      <c r="B13" s="238" t="s">
        <v>253</v>
      </c>
      <c r="C13" s="311">
        <f>+C14+C15+C16+C17+C18</f>
        <v>11563</v>
      </c>
      <c r="D13" s="311">
        <f>+D14+D15+D16+D17+D18</f>
        <v>9018</v>
      </c>
      <c r="E13" s="311">
        <f>+E14+E15+E16+E17+E18</f>
        <v>-5666</v>
      </c>
      <c r="F13" s="311">
        <f>+F14+F15+F16+F17+F18</f>
        <v>3352</v>
      </c>
      <c r="G13" s="215">
        <f>+G14+G15+G16+G17+G18</f>
        <v>14915</v>
      </c>
    </row>
    <row r="14" spans="1:7" s="1" customFormat="1" ht="12" customHeight="1" x14ac:dyDescent="0.2">
      <c r="A14" s="13" t="s">
        <v>101</v>
      </c>
      <c r="B14" s="324" t="s">
        <v>254</v>
      </c>
      <c r="C14" s="313"/>
      <c r="D14" s="313"/>
      <c r="E14" s="313"/>
      <c r="F14" s="564">
        <f t="shared" si="1"/>
        <v>0</v>
      </c>
      <c r="G14" s="699">
        <f t="shared" ref="G14:G19" si="2">C14+F14</f>
        <v>0</v>
      </c>
    </row>
    <row r="15" spans="1:7" s="1" customFormat="1" ht="12" customHeight="1" x14ac:dyDescent="0.2">
      <c r="A15" s="12" t="s">
        <v>102</v>
      </c>
      <c r="B15" s="325" t="s">
        <v>255</v>
      </c>
      <c r="C15" s="312"/>
      <c r="D15" s="313"/>
      <c r="E15" s="313"/>
      <c r="F15" s="564">
        <f t="shared" si="1"/>
        <v>0</v>
      </c>
      <c r="G15" s="699">
        <f t="shared" si="2"/>
        <v>0</v>
      </c>
    </row>
    <row r="16" spans="1:7" s="1" customFormat="1" ht="12" customHeight="1" x14ac:dyDescent="0.2">
      <c r="A16" s="12" t="s">
        <v>103</v>
      </c>
      <c r="B16" s="325" t="s">
        <v>400</v>
      </c>
      <c r="C16" s="312"/>
      <c r="D16" s="313"/>
      <c r="E16" s="313"/>
      <c r="F16" s="564">
        <f t="shared" si="1"/>
        <v>0</v>
      </c>
      <c r="G16" s="699">
        <f t="shared" si="2"/>
        <v>0</v>
      </c>
    </row>
    <row r="17" spans="1:7" s="1" customFormat="1" ht="12" customHeight="1" x14ac:dyDescent="0.2">
      <c r="A17" s="12" t="s">
        <v>104</v>
      </c>
      <c r="B17" s="325" t="s">
        <v>401</v>
      </c>
      <c r="C17" s="312"/>
      <c r="D17" s="313"/>
      <c r="E17" s="313"/>
      <c r="F17" s="564">
        <f t="shared" si="1"/>
        <v>0</v>
      </c>
      <c r="G17" s="699">
        <f t="shared" si="2"/>
        <v>0</v>
      </c>
    </row>
    <row r="18" spans="1:7" s="1" customFormat="1" ht="12" customHeight="1" x14ac:dyDescent="0.2">
      <c r="A18" s="12" t="s">
        <v>105</v>
      </c>
      <c r="B18" s="325" t="s">
        <v>256</v>
      </c>
      <c r="C18" s="312">
        <v>11563</v>
      </c>
      <c r="D18" s="313">
        <v>9018</v>
      </c>
      <c r="E18" s="313">
        <v>-5666</v>
      </c>
      <c r="F18" s="564">
        <f t="shared" si="1"/>
        <v>3352</v>
      </c>
      <c r="G18" s="699">
        <f t="shared" si="2"/>
        <v>14915</v>
      </c>
    </row>
    <row r="19" spans="1:7" s="1" customFormat="1" ht="12" customHeight="1" thickBot="1" x14ac:dyDescent="0.25">
      <c r="A19" s="14" t="s">
        <v>114</v>
      </c>
      <c r="B19" s="240" t="s">
        <v>257</v>
      </c>
      <c r="C19" s="314"/>
      <c r="D19" s="565"/>
      <c r="E19" s="565"/>
      <c r="F19" s="564">
        <f t="shared" si="1"/>
        <v>0</v>
      </c>
      <c r="G19" s="699">
        <f t="shared" si="2"/>
        <v>0</v>
      </c>
    </row>
    <row r="20" spans="1:7" s="1" customFormat="1" ht="21.75" thickBot="1" x14ac:dyDescent="0.25">
      <c r="A20" s="18" t="s">
        <v>19</v>
      </c>
      <c r="B20" s="19" t="s">
        <v>258</v>
      </c>
      <c r="C20" s="311">
        <f>+C21+C22+C23+C24+C25</f>
        <v>0</v>
      </c>
      <c r="D20" s="311">
        <f>+D21+D22+D23+D24+D25</f>
        <v>10386</v>
      </c>
      <c r="E20" s="311">
        <f>+E21+E22+E23+E24+E25</f>
        <v>-5433</v>
      </c>
      <c r="F20" s="311">
        <f>+F21+F22+F23+F24+F25</f>
        <v>4953</v>
      </c>
      <c r="G20" s="215">
        <f>+G21+G22+G23+G24+G25</f>
        <v>4953</v>
      </c>
    </row>
    <row r="21" spans="1:7" s="1" customFormat="1" ht="12" customHeight="1" x14ac:dyDescent="0.2">
      <c r="A21" s="13" t="s">
        <v>84</v>
      </c>
      <c r="B21" s="324" t="s">
        <v>259</v>
      </c>
      <c r="C21" s="313"/>
      <c r="D21" s="313"/>
      <c r="E21" s="313"/>
      <c r="F21" s="564">
        <f t="shared" si="1"/>
        <v>0</v>
      </c>
      <c r="G21" s="699">
        <f t="shared" ref="G21:G26" si="3">C21+F21</f>
        <v>0</v>
      </c>
    </row>
    <row r="22" spans="1:7" s="1" customFormat="1" ht="12" customHeight="1" x14ac:dyDescent="0.2">
      <c r="A22" s="12" t="s">
        <v>85</v>
      </c>
      <c r="B22" s="325" t="s">
        <v>260</v>
      </c>
      <c r="C22" s="312"/>
      <c r="D22" s="313"/>
      <c r="E22" s="313"/>
      <c r="F22" s="564">
        <f t="shared" si="1"/>
        <v>0</v>
      </c>
      <c r="G22" s="699">
        <f t="shared" si="3"/>
        <v>0</v>
      </c>
    </row>
    <row r="23" spans="1:7" s="1" customFormat="1" ht="12" customHeight="1" x14ac:dyDescent="0.2">
      <c r="A23" s="12" t="s">
        <v>86</v>
      </c>
      <c r="B23" s="325" t="s">
        <v>402</v>
      </c>
      <c r="C23" s="312"/>
      <c r="D23" s="313"/>
      <c r="E23" s="313"/>
      <c r="F23" s="564">
        <f t="shared" si="1"/>
        <v>0</v>
      </c>
      <c r="G23" s="699">
        <f t="shared" si="3"/>
        <v>0</v>
      </c>
    </row>
    <row r="24" spans="1:7" s="1" customFormat="1" ht="12" customHeight="1" x14ac:dyDescent="0.2">
      <c r="A24" s="12" t="s">
        <v>87</v>
      </c>
      <c r="B24" s="325" t="s">
        <v>403</v>
      </c>
      <c r="C24" s="312"/>
      <c r="D24" s="313"/>
      <c r="E24" s="313"/>
      <c r="F24" s="564">
        <f t="shared" si="1"/>
        <v>0</v>
      </c>
      <c r="G24" s="699">
        <f t="shared" si="3"/>
        <v>0</v>
      </c>
    </row>
    <row r="25" spans="1:7" s="1" customFormat="1" ht="12" customHeight="1" x14ac:dyDescent="0.2">
      <c r="A25" s="12" t="s">
        <v>168</v>
      </c>
      <c r="B25" s="325" t="s">
        <v>261</v>
      </c>
      <c r="C25" s="312"/>
      <c r="D25" s="313">
        <v>10386</v>
      </c>
      <c r="E25" s="313">
        <v>-5433</v>
      </c>
      <c r="F25" s="564">
        <f t="shared" si="1"/>
        <v>4953</v>
      </c>
      <c r="G25" s="699">
        <f t="shared" si="3"/>
        <v>4953</v>
      </c>
    </row>
    <row r="26" spans="1:7" s="1" customFormat="1" ht="12" customHeight="1" thickBot="1" x14ac:dyDescent="0.25">
      <c r="A26" s="14" t="s">
        <v>169</v>
      </c>
      <c r="B26" s="326" t="s">
        <v>262</v>
      </c>
      <c r="C26" s="314"/>
      <c r="D26" s="565"/>
      <c r="E26" s="565"/>
      <c r="F26" s="566">
        <f t="shared" si="1"/>
        <v>0</v>
      </c>
      <c r="G26" s="699">
        <f t="shared" si="3"/>
        <v>0</v>
      </c>
    </row>
    <row r="27" spans="1:7" s="1" customFormat="1" ht="12" customHeight="1" thickBot="1" x14ac:dyDescent="0.25">
      <c r="A27" s="18" t="s">
        <v>170</v>
      </c>
      <c r="B27" s="19" t="s">
        <v>522</v>
      </c>
      <c r="C27" s="317">
        <f>+C28+C29+C30+C31+C32+C33+C34</f>
        <v>0</v>
      </c>
      <c r="D27" s="317">
        <f>+D28+D29+D30+D31+D32+D33+D34</f>
        <v>0</v>
      </c>
      <c r="E27" s="317">
        <f>+E28+E29+E30+E31+E32+E33+E34</f>
        <v>0</v>
      </c>
      <c r="F27" s="317">
        <f>+F28+F29+F30+F31+F32+F33+F34</f>
        <v>0</v>
      </c>
      <c r="G27" s="352">
        <f>+G28+G29+G30+G31+G32+G33+G34</f>
        <v>0</v>
      </c>
    </row>
    <row r="28" spans="1:7" s="1" customFormat="1" ht="12" customHeight="1" x14ac:dyDescent="0.2">
      <c r="A28" s="13" t="s">
        <v>264</v>
      </c>
      <c r="B28" s="324" t="s">
        <v>518</v>
      </c>
      <c r="C28" s="564"/>
      <c r="D28" s="564"/>
      <c r="E28" s="564"/>
      <c r="F28" s="564">
        <f t="shared" si="1"/>
        <v>0</v>
      </c>
      <c r="G28" s="699">
        <f t="shared" ref="G28:G34" si="4">C28+F28</f>
        <v>0</v>
      </c>
    </row>
    <row r="29" spans="1:7" s="1" customFormat="1" ht="12" customHeight="1" x14ac:dyDescent="0.2">
      <c r="A29" s="12" t="s">
        <v>265</v>
      </c>
      <c r="B29" s="325" t="s">
        <v>768</v>
      </c>
      <c r="C29" s="312"/>
      <c r="D29" s="313"/>
      <c r="E29" s="313"/>
      <c r="F29" s="564">
        <f t="shared" si="1"/>
        <v>0</v>
      </c>
      <c r="G29" s="699">
        <f t="shared" si="4"/>
        <v>0</v>
      </c>
    </row>
    <row r="30" spans="1:7" s="1" customFormat="1" ht="12" customHeight="1" x14ac:dyDescent="0.2">
      <c r="A30" s="12" t="s">
        <v>266</v>
      </c>
      <c r="B30" s="325" t="s">
        <v>519</v>
      </c>
      <c r="C30" s="312"/>
      <c r="D30" s="313"/>
      <c r="E30" s="313"/>
      <c r="F30" s="564">
        <f t="shared" si="1"/>
        <v>0</v>
      </c>
      <c r="G30" s="699">
        <f t="shared" si="4"/>
        <v>0</v>
      </c>
    </row>
    <row r="31" spans="1:7" s="1" customFormat="1" ht="12" customHeight="1" x14ac:dyDescent="0.2">
      <c r="A31" s="12" t="s">
        <v>267</v>
      </c>
      <c r="B31" s="325" t="s">
        <v>520</v>
      </c>
      <c r="C31" s="312"/>
      <c r="D31" s="313"/>
      <c r="E31" s="313"/>
      <c r="F31" s="564">
        <f t="shared" si="1"/>
        <v>0</v>
      </c>
      <c r="G31" s="699">
        <f t="shared" si="4"/>
        <v>0</v>
      </c>
    </row>
    <row r="32" spans="1:7" s="1" customFormat="1" ht="12" customHeight="1" x14ac:dyDescent="0.2">
      <c r="A32" s="12" t="s">
        <v>515</v>
      </c>
      <c r="B32" s="325" t="s">
        <v>268</v>
      </c>
      <c r="C32" s="312"/>
      <c r="D32" s="313"/>
      <c r="E32" s="313"/>
      <c r="F32" s="564">
        <f t="shared" si="1"/>
        <v>0</v>
      </c>
      <c r="G32" s="699">
        <f t="shared" si="4"/>
        <v>0</v>
      </c>
    </row>
    <row r="33" spans="1:7" s="1" customFormat="1" ht="12" customHeight="1" x14ac:dyDescent="0.2">
      <c r="A33" s="12" t="s">
        <v>516</v>
      </c>
      <c r="B33" s="325" t="s">
        <v>269</v>
      </c>
      <c r="C33" s="312"/>
      <c r="D33" s="313"/>
      <c r="E33" s="313"/>
      <c r="F33" s="564">
        <f t="shared" si="1"/>
        <v>0</v>
      </c>
      <c r="G33" s="699">
        <f t="shared" si="4"/>
        <v>0</v>
      </c>
    </row>
    <row r="34" spans="1:7" s="1" customFormat="1" ht="12" customHeight="1" thickBot="1" x14ac:dyDescent="0.25">
      <c r="A34" s="14" t="s">
        <v>517</v>
      </c>
      <c r="B34" s="326" t="s">
        <v>270</v>
      </c>
      <c r="C34" s="314"/>
      <c r="D34" s="565"/>
      <c r="E34" s="565"/>
      <c r="F34" s="566">
        <f t="shared" si="1"/>
        <v>0</v>
      </c>
      <c r="G34" s="699">
        <f t="shared" si="4"/>
        <v>0</v>
      </c>
    </row>
    <row r="35" spans="1:7" s="1" customFormat="1" ht="12" customHeight="1" thickBot="1" x14ac:dyDescent="0.25">
      <c r="A35" s="18" t="s">
        <v>21</v>
      </c>
      <c r="B35" s="19" t="s">
        <v>409</v>
      </c>
      <c r="C35" s="311">
        <f>SUM(C36:C46)</f>
        <v>240</v>
      </c>
      <c r="D35" s="311">
        <f>SUM(D36:D46)</f>
        <v>0</v>
      </c>
      <c r="E35" s="311">
        <f>SUM(E36:E46)</f>
        <v>0</v>
      </c>
      <c r="F35" s="311">
        <f>SUM(F36:F46)</f>
        <v>0</v>
      </c>
      <c r="G35" s="215">
        <f>SUM(G36:G46)</f>
        <v>240</v>
      </c>
    </row>
    <row r="36" spans="1:7" s="1" customFormat="1" ht="12" customHeight="1" x14ac:dyDescent="0.2">
      <c r="A36" s="13" t="s">
        <v>88</v>
      </c>
      <c r="B36" s="324" t="s">
        <v>273</v>
      </c>
      <c r="C36" s="313"/>
      <c r="D36" s="313"/>
      <c r="E36" s="313"/>
      <c r="F36" s="564">
        <f t="shared" si="1"/>
        <v>0</v>
      </c>
      <c r="G36" s="699">
        <f t="shared" ref="G36:G46" si="5">C36+F36</f>
        <v>0</v>
      </c>
    </row>
    <row r="37" spans="1:7" s="1" customFormat="1" ht="12" customHeight="1" x14ac:dyDescent="0.2">
      <c r="A37" s="12" t="s">
        <v>89</v>
      </c>
      <c r="B37" s="325" t="s">
        <v>274</v>
      </c>
      <c r="C37" s="312">
        <v>240</v>
      </c>
      <c r="D37" s="313"/>
      <c r="E37" s="313"/>
      <c r="F37" s="564">
        <f t="shared" si="1"/>
        <v>0</v>
      </c>
      <c r="G37" s="699">
        <f t="shared" si="5"/>
        <v>240</v>
      </c>
    </row>
    <row r="38" spans="1:7" s="1" customFormat="1" ht="12" customHeight="1" x14ac:dyDescent="0.2">
      <c r="A38" s="12" t="s">
        <v>90</v>
      </c>
      <c r="B38" s="325" t="s">
        <v>275</v>
      </c>
      <c r="C38" s="312"/>
      <c r="D38" s="313"/>
      <c r="E38" s="313"/>
      <c r="F38" s="564">
        <f t="shared" si="1"/>
        <v>0</v>
      </c>
      <c r="G38" s="699">
        <f t="shared" si="5"/>
        <v>0</v>
      </c>
    </row>
    <row r="39" spans="1:7" s="1" customFormat="1" ht="12" customHeight="1" x14ac:dyDescent="0.2">
      <c r="A39" s="12" t="s">
        <v>172</v>
      </c>
      <c r="B39" s="325" t="s">
        <v>276</v>
      </c>
      <c r="C39" s="312"/>
      <c r="D39" s="313"/>
      <c r="E39" s="313"/>
      <c r="F39" s="564">
        <f t="shared" si="1"/>
        <v>0</v>
      </c>
      <c r="G39" s="699">
        <f t="shared" si="5"/>
        <v>0</v>
      </c>
    </row>
    <row r="40" spans="1:7" s="1" customFormat="1" ht="12" customHeight="1" x14ac:dyDescent="0.2">
      <c r="A40" s="12" t="s">
        <v>173</v>
      </c>
      <c r="B40" s="325" t="s">
        <v>277</v>
      </c>
      <c r="C40" s="312"/>
      <c r="D40" s="313"/>
      <c r="E40" s="313"/>
      <c r="F40" s="564">
        <f t="shared" si="1"/>
        <v>0</v>
      </c>
      <c r="G40" s="699">
        <f t="shared" si="5"/>
        <v>0</v>
      </c>
    </row>
    <row r="41" spans="1:7" s="1" customFormat="1" ht="12" customHeight="1" x14ac:dyDescent="0.2">
      <c r="A41" s="12" t="s">
        <v>174</v>
      </c>
      <c r="B41" s="325" t="s">
        <v>278</v>
      </c>
      <c r="C41" s="312"/>
      <c r="D41" s="313"/>
      <c r="E41" s="313"/>
      <c r="F41" s="564">
        <f t="shared" si="1"/>
        <v>0</v>
      </c>
      <c r="G41" s="699">
        <f t="shared" si="5"/>
        <v>0</v>
      </c>
    </row>
    <row r="42" spans="1:7" s="1" customFormat="1" ht="12" customHeight="1" x14ac:dyDescent="0.2">
      <c r="A42" s="12" t="s">
        <v>175</v>
      </c>
      <c r="B42" s="325" t="s">
        <v>279</v>
      </c>
      <c r="C42" s="312"/>
      <c r="D42" s="313"/>
      <c r="E42" s="313"/>
      <c r="F42" s="564">
        <f t="shared" si="1"/>
        <v>0</v>
      </c>
      <c r="G42" s="699">
        <f t="shared" si="5"/>
        <v>0</v>
      </c>
    </row>
    <row r="43" spans="1:7" s="1" customFormat="1" ht="12" customHeight="1" x14ac:dyDescent="0.2">
      <c r="A43" s="12" t="s">
        <v>176</v>
      </c>
      <c r="B43" s="325" t="s">
        <v>521</v>
      </c>
      <c r="C43" s="312"/>
      <c r="D43" s="313"/>
      <c r="E43" s="313"/>
      <c r="F43" s="564">
        <f t="shared" si="1"/>
        <v>0</v>
      </c>
      <c r="G43" s="699">
        <f t="shared" si="5"/>
        <v>0</v>
      </c>
    </row>
    <row r="44" spans="1:7" s="1" customFormat="1" ht="12" customHeight="1" x14ac:dyDescent="0.2">
      <c r="A44" s="12" t="s">
        <v>271</v>
      </c>
      <c r="B44" s="325" t="s">
        <v>281</v>
      </c>
      <c r="C44" s="315"/>
      <c r="D44" s="356"/>
      <c r="E44" s="356"/>
      <c r="F44" s="567">
        <f t="shared" si="1"/>
        <v>0</v>
      </c>
      <c r="G44" s="699">
        <f t="shared" si="5"/>
        <v>0</v>
      </c>
    </row>
    <row r="45" spans="1:7" s="1" customFormat="1" ht="12" customHeight="1" x14ac:dyDescent="0.2">
      <c r="A45" s="14" t="s">
        <v>272</v>
      </c>
      <c r="B45" s="326" t="s">
        <v>411</v>
      </c>
      <c r="C45" s="316"/>
      <c r="D45" s="568"/>
      <c r="E45" s="568"/>
      <c r="F45" s="569">
        <f t="shared" si="1"/>
        <v>0</v>
      </c>
      <c r="G45" s="699">
        <f t="shared" si="5"/>
        <v>0</v>
      </c>
    </row>
    <row r="46" spans="1:7" s="1" customFormat="1" ht="12" customHeight="1" thickBot="1" x14ac:dyDescent="0.25">
      <c r="A46" s="14" t="s">
        <v>410</v>
      </c>
      <c r="B46" s="240" t="s">
        <v>282</v>
      </c>
      <c r="C46" s="316"/>
      <c r="D46" s="570"/>
      <c r="E46" s="570"/>
      <c r="F46" s="571">
        <f t="shared" si="1"/>
        <v>0</v>
      </c>
      <c r="G46" s="699">
        <f t="shared" si="5"/>
        <v>0</v>
      </c>
    </row>
    <row r="47" spans="1:7" s="1" customFormat="1" ht="12" customHeight="1" thickBot="1" x14ac:dyDescent="0.25">
      <c r="A47" s="18" t="s">
        <v>22</v>
      </c>
      <c r="B47" s="19" t="s">
        <v>283</v>
      </c>
      <c r="C47" s="311">
        <f>SUM(C48:C52)</f>
        <v>0</v>
      </c>
      <c r="D47" s="311">
        <f>SUM(D48:D52)</f>
        <v>0</v>
      </c>
      <c r="E47" s="311">
        <f>SUM(E48:E52)</f>
        <v>0</v>
      </c>
      <c r="F47" s="311">
        <f>SUM(F48:F52)</f>
        <v>0</v>
      </c>
      <c r="G47" s="215">
        <f>SUM(G48:G52)</f>
        <v>0</v>
      </c>
    </row>
    <row r="48" spans="1:7" s="1" customFormat="1" ht="12" customHeight="1" x14ac:dyDescent="0.2">
      <c r="A48" s="13" t="s">
        <v>91</v>
      </c>
      <c r="B48" s="324" t="s">
        <v>287</v>
      </c>
      <c r="C48" s="356"/>
      <c r="D48" s="356"/>
      <c r="E48" s="356"/>
      <c r="F48" s="567">
        <f t="shared" si="1"/>
        <v>0</v>
      </c>
      <c r="G48" s="572">
        <f>C48+F48</f>
        <v>0</v>
      </c>
    </row>
    <row r="49" spans="1:7" s="1" customFormat="1" ht="12" customHeight="1" x14ac:dyDescent="0.2">
      <c r="A49" s="12" t="s">
        <v>92</v>
      </c>
      <c r="B49" s="325" t="s">
        <v>288</v>
      </c>
      <c r="C49" s="315"/>
      <c r="D49" s="356"/>
      <c r="E49" s="356"/>
      <c r="F49" s="567">
        <f t="shared" si="1"/>
        <v>0</v>
      </c>
      <c r="G49" s="572">
        <f>C49+F49</f>
        <v>0</v>
      </c>
    </row>
    <row r="50" spans="1:7" s="1" customFormat="1" ht="12" customHeight="1" x14ac:dyDescent="0.2">
      <c r="A50" s="12" t="s">
        <v>284</v>
      </c>
      <c r="B50" s="325" t="s">
        <v>289</v>
      </c>
      <c r="C50" s="315"/>
      <c r="D50" s="356"/>
      <c r="E50" s="356"/>
      <c r="F50" s="567">
        <f t="shared" si="1"/>
        <v>0</v>
      </c>
      <c r="G50" s="572">
        <f>C50+F50</f>
        <v>0</v>
      </c>
    </row>
    <row r="51" spans="1:7" s="1" customFormat="1" ht="12" customHeight="1" x14ac:dyDescent="0.2">
      <c r="A51" s="12" t="s">
        <v>285</v>
      </c>
      <c r="B51" s="325" t="s">
        <v>290</v>
      </c>
      <c r="C51" s="315"/>
      <c r="D51" s="356"/>
      <c r="E51" s="356"/>
      <c r="F51" s="567">
        <f t="shared" si="1"/>
        <v>0</v>
      </c>
      <c r="G51" s="572">
        <f>C51+F51</f>
        <v>0</v>
      </c>
    </row>
    <row r="52" spans="1:7" s="1" customFormat="1" ht="12" customHeight="1" thickBot="1" x14ac:dyDescent="0.25">
      <c r="A52" s="14" t="s">
        <v>286</v>
      </c>
      <c r="B52" s="240" t="s">
        <v>291</v>
      </c>
      <c r="C52" s="316"/>
      <c r="D52" s="568"/>
      <c r="E52" s="568"/>
      <c r="F52" s="569">
        <f t="shared" si="1"/>
        <v>0</v>
      </c>
      <c r="G52" s="572">
        <f>C52+F52</f>
        <v>0</v>
      </c>
    </row>
    <row r="53" spans="1:7" s="1" customFormat="1" ht="12" customHeight="1" thickBot="1" x14ac:dyDescent="0.25">
      <c r="A53" s="18" t="s">
        <v>177</v>
      </c>
      <c r="B53" s="19" t="s">
        <v>292</v>
      </c>
      <c r="C53" s="311">
        <f>SUM(C54:C56)</f>
        <v>0</v>
      </c>
      <c r="D53" s="311">
        <f>SUM(D54:D56)</f>
        <v>0</v>
      </c>
      <c r="E53" s="311">
        <f>SUM(E54:E56)</f>
        <v>0</v>
      </c>
      <c r="F53" s="311">
        <f>SUM(F54:F56)</f>
        <v>0</v>
      </c>
      <c r="G53" s="215">
        <f>SUM(G54:G56)</f>
        <v>0</v>
      </c>
    </row>
    <row r="54" spans="1:7" s="1" customFormat="1" ht="12" customHeight="1" x14ac:dyDescent="0.2">
      <c r="A54" s="13" t="s">
        <v>93</v>
      </c>
      <c r="B54" s="324" t="s">
        <v>293</v>
      </c>
      <c r="C54" s="313"/>
      <c r="D54" s="313"/>
      <c r="E54" s="313"/>
      <c r="F54" s="564">
        <f t="shared" si="1"/>
        <v>0</v>
      </c>
      <c r="G54" s="699">
        <f>C54+F54</f>
        <v>0</v>
      </c>
    </row>
    <row r="55" spans="1:7" s="1" customFormat="1" ht="22.5" x14ac:dyDescent="0.2">
      <c r="A55" s="12" t="s">
        <v>94</v>
      </c>
      <c r="B55" s="325" t="s">
        <v>404</v>
      </c>
      <c r="C55" s="312"/>
      <c r="D55" s="313"/>
      <c r="E55" s="313"/>
      <c r="F55" s="564">
        <f t="shared" si="1"/>
        <v>0</v>
      </c>
      <c r="G55" s="699">
        <f>C55+F55</f>
        <v>0</v>
      </c>
    </row>
    <row r="56" spans="1:7" s="1" customFormat="1" ht="12" customHeight="1" x14ac:dyDescent="0.2">
      <c r="A56" s="12" t="s">
        <v>296</v>
      </c>
      <c r="B56" s="325" t="s">
        <v>294</v>
      </c>
      <c r="C56" s="312"/>
      <c r="D56" s="313"/>
      <c r="E56" s="313"/>
      <c r="F56" s="564">
        <f t="shared" si="1"/>
        <v>0</v>
      </c>
      <c r="G56" s="699">
        <f>C56+F56</f>
        <v>0</v>
      </c>
    </row>
    <row r="57" spans="1:7" s="1" customFormat="1" ht="12" customHeight="1" thickBot="1" x14ac:dyDescent="0.25">
      <c r="A57" s="14" t="s">
        <v>297</v>
      </c>
      <c r="B57" s="240" t="s">
        <v>295</v>
      </c>
      <c r="C57" s="314"/>
      <c r="D57" s="565"/>
      <c r="E57" s="565"/>
      <c r="F57" s="566">
        <f t="shared" si="1"/>
        <v>0</v>
      </c>
      <c r="G57" s="699">
        <f>C57+F57</f>
        <v>0</v>
      </c>
    </row>
    <row r="58" spans="1:7" s="1" customFormat="1" ht="12" customHeight="1" thickBot="1" x14ac:dyDescent="0.25">
      <c r="A58" s="18" t="s">
        <v>24</v>
      </c>
      <c r="B58" s="238" t="s">
        <v>298</v>
      </c>
      <c r="C58" s="311">
        <f>SUM(C59:C61)</f>
        <v>0</v>
      </c>
      <c r="D58" s="311">
        <f>SUM(D59:D61)</f>
        <v>0</v>
      </c>
      <c r="E58" s="311">
        <f>SUM(E59:E61)</f>
        <v>0</v>
      </c>
      <c r="F58" s="311">
        <f>SUM(F59:F61)</f>
        <v>0</v>
      </c>
      <c r="G58" s="215">
        <f>SUM(G59:G61)</f>
        <v>0</v>
      </c>
    </row>
    <row r="59" spans="1:7" s="1" customFormat="1" ht="12" customHeight="1" x14ac:dyDescent="0.2">
      <c r="A59" s="13" t="s">
        <v>178</v>
      </c>
      <c r="B59" s="324" t="s">
        <v>300</v>
      </c>
      <c r="C59" s="315"/>
      <c r="D59" s="315"/>
      <c r="E59" s="315"/>
      <c r="F59" s="573">
        <f t="shared" si="1"/>
        <v>0</v>
      </c>
      <c r="G59" s="574">
        <f>C59+F59</f>
        <v>0</v>
      </c>
    </row>
    <row r="60" spans="1:7" s="1" customFormat="1" ht="22.5" x14ac:dyDescent="0.2">
      <c r="A60" s="12" t="s">
        <v>179</v>
      </c>
      <c r="B60" s="325" t="s">
        <v>405</v>
      </c>
      <c r="C60" s="315"/>
      <c r="D60" s="315"/>
      <c r="E60" s="315"/>
      <c r="F60" s="573">
        <f t="shared" si="1"/>
        <v>0</v>
      </c>
      <c r="G60" s="574">
        <f>C60+F60</f>
        <v>0</v>
      </c>
    </row>
    <row r="61" spans="1:7" s="1" customFormat="1" ht="12" customHeight="1" x14ac:dyDescent="0.2">
      <c r="A61" s="12" t="s">
        <v>226</v>
      </c>
      <c r="B61" s="325" t="s">
        <v>301</v>
      </c>
      <c r="C61" s="315"/>
      <c r="D61" s="315"/>
      <c r="E61" s="315"/>
      <c r="F61" s="573">
        <f t="shared" si="1"/>
        <v>0</v>
      </c>
      <c r="G61" s="574">
        <f>C61+F61</f>
        <v>0</v>
      </c>
    </row>
    <row r="62" spans="1:7" s="1" customFormat="1" ht="12" customHeight="1" thickBot="1" x14ac:dyDescent="0.25">
      <c r="A62" s="14" t="s">
        <v>299</v>
      </c>
      <c r="B62" s="240" t="s">
        <v>302</v>
      </c>
      <c r="C62" s="315"/>
      <c r="D62" s="315"/>
      <c r="E62" s="315"/>
      <c r="F62" s="573">
        <f t="shared" si="1"/>
        <v>0</v>
      </c>
      <c r="G62" s="574">
        <f>C62+F62</f>
        <v>0</v>
      </c>
    </row>
    <row r="63" spans="1:7" s="1" customFormat="1" ht="12" customHeight="1" thickBot="1" x14ac:dyDescent="0.25">
      <c r="A63" s="375" t="s">
        <v>451</v>
      </c>
      <c r="B63" s="19" t="s">
        <v>303</v>
      </c>
      <c r="C63" s="317">
        <f>+C6+C13+C20+C27+C35+C47+C53+C58</f>
        <v>11803</v>
      </c>
      <c r="D63" s="317">
        <f>+D6+D13+D20+D27+D35+D47+D53+D58</f>
        <v>19404</v>
      </c>
      <c r="E63" s="317">
        <f>+E6+E13+E20+E27+E35+E47+E53+E58</f>
        <v>-11099</v>
      </c>
      <c r="F63" s="317">
        <f>+F6+F13+F20+F27+F35+F47+F53+F58</f>
        <v>8305</v>
      </c>
      <c r="G63" s="352">
        <f>+G6+G13+G20+G27+G35+G47+G53+G58</f>
        <v>20108</v>
      </c>
    </row>
    <row r="64" spans="1:7" s="1" customFormat="1" ht="12" customHeight="1" thickBot="1" x14ac:dyDescent="0.25">
      <c r="A64" s="357" t="s">
        <v>304</v>
      </c>
      <c r="B64" s="238" t="s">
        <v>305</v>
      </c>
      <c r="C64" s="311">
        <f>SUM(C65:C67)</f>
        <v>0</v>
      </c>
      <c r="D64" s="311">
        <f>SUM(D65:D67)</f>
        <v>0</v>
      </c>
      <c r="E64" s="311">
        <f>SUM(E65:E67)</f>
        <v>0</v>
      </c>
      <c r="F64" s="311">
        <f>SUM(F65:F67)</f>
        <v>0</v>
      </c>
      <c r="G64" s="215">
        <f>SUM(G65:G67)</f>
        <v>0</v>
      </c>
    </row>
    <row r="65" spans="1:7" s="1" customFormat="1" ht="12" customHeight="1" x14ac:dyDescent="0.2">
      <c r="A65" s="13" t="s">
        <v>332</v>
      </c>
      <c r="B65" s="324" t="s">
        <v>306</v>
      </c>
      <c r="C65" s="315"/>
      <c r="D65" s="315"/>
      <c r="E65" s="315"/>
      <c r="F65" s="573">
        <f>D65+E65</f>
        <v>0</v>
      </c>
      <c r="G65" s="574">
        <f>C65+F65</f>
        <v>0</v>
      </c>
    </row>
    <row r="66" spans="1:7" s="1" customFormat="1" ht="12" customHeight="1" x14ac:dyDescent="0.2">
      <c r="A66" s="12" t="s">
        <v>341</v>
      </c>
      <c r="B66" s="325" t="s">
        <v>307</v>
      </c>
      <c r="C66" s="315"/>
      <c r="D66" s="315"/>
      <c r="E66" s="315"/>
      <c r="F66" s="573">
        <f>D66+E66</f>
        <v>0</v>
      </c>
      <c r="G66" s="574">
        <f>C66+F66</f>
        <v>0</v>
      </c>
    </row>
    <row r="67" spans="1:7" s="1" customFormat="1" ht="12" customHeight="1" thickBot="1" x14ac:dyDescent="0.25">
      <c r="A67" s="16" t="s">
        <v>342</v>
      </c>
      <c r="B67" s="575" t="s">
        <v>436</v>
      </c>
      <c r="C67" s="570"/>
      <c r="D67" s="570"/>
      <c r="E67" s="570"/>
      <c r="F67" s="571">
        <f>D67+E67</f>
        <v>0</v>
      </c>
      <c r="G67" s="576">
        <f>C67+F67</f>
        <v>0</v>
      </c>
    </row>
    <row r="68" spans="1:7" s="1" customFormat="1" ht="12" customHeight="1" thickBot="1" x14ac:dyDescent="0.25">
      <c r="A68" s="357" t="s">
        <v>308</v>
      </c>
      <c r="B68" s="238" t="s">
        <v>309</v>
      </c>
      <c r="C68" s="311">
        <f>SUM(C69:C72)</f>
        <v>0</v>
      </c>
      <c r="D68" s="311">
        <f>SUM(D69:D72)</f>
        <v>0</v>
      </c>
      <c r="E68" s="311">
        <f>SUM(E69:E72)</f>
        <v>0</v>
      </c>
      <c r="F68" s="311">
        <f>SUM(F69:F72)</f>
        <v>0</v>
      </c>
      <c r="G68" s="215">
        <f>SUM(G69:G72)</f>
        <v>0</v>
      </c>
    </row>
    <row r="69" spans="1:7" s="1" customFormat="1" ht="12" customHeight="1" x14ac:dyDescent="0.2">
      <c r="A69" s="13" t="s">
        <v>146</v>
      </c>
      <c r="B69" s="324" t="s">
        <v>310</v>
      </c>
      <c r="C69" s="315"/>
      <c r="D69" s="315"/>
      <c r="E69" s="315"/>
      <c r="F69" s="573">
        <f>D69+E69</f>
        <v>0</v>
      </c>
      <c r="G69" s="574">
        <f>C69+F69</f>
        <v>0</v>
      </c>
    </row>
    <row r="70" spans="1:7" s="1" customFormat="1" ht="12" customHeight="1" x14ac:dyDescent="0.2">
      <c r="A70" s="12" t="s">
        <v>147</v>
      </c>
      <c r="B70" s="324" t="s">
        <v>530</v>
      </c>
      <c r="C70" s="315"/>
      <c r="D70" s="315"/>
      <c r="E70" s="315"/>
      <c r="F70" s="573">
        <f>D70+E70</f>
        <v>0</v>
      </c>
      <c r="G70" s="574">
        <f>C70+F70</f>
        <v>0</v>
      </c>
    </row>
    <row r="71" spans="1:7" s="1" customFormat="1" ht="12" customHeight="1" x14ac:dyDescent="0.2">
      <c r="A71" s="12" t="s">
        <v>333</v>
      </c>
      <c r="B71" s="324" t="s">
        <v>311</v>
      </c>
      <c r="C71" s="315"/>
      <c r="D71" s="315"/>
      <c r="E71" s="315"/>
      <c r="F71" s="573">
        <f>D71+E71</f>
        <v>0</v>
      </c>
      <c r="G71" s="574">
        <f>C71+F71</f>
        <v>0</v>
      </c>
    </row>
    <row r="72" spans="1:7" s="1" customFormat="1" ht="12" customHeight="1" thickBot="1" x14ac:dyDescent="0.25">
      <c r="A72" s="14" t="s">
        <v>334</v>
      </c>
      <c r="B72" s="417" t="s">
        <v>531</v>
      </c>
      <c r="C72" s="315"/>
      <c r="D72" s="315"/>
      <c r="E72" s="315"/>
      <c r="F72" s="573">
        <f>D72+E72</f>
        <v>0</v>
      </c>
      <c r="G72" s="574">
        <f>C72+F72</f>
        <v>0</v>
      </c>
    </row>
    <row r="73" spans="1:7" s="1" customFormat="1" ht="12" customHeight="1" thickBot="1" x14ac:dyDescent="0.25">
      <c r="A73" s="357" t="s">
        <v>312</v>
      </c>
      <c r="B73" s="238" t="s">
        <v>313</v>
      </c>
      <c r="C73" s="311">
        <f>SUM(C74:C75)</f>
        <v>0</v>
      </c>
      <c r="D73" s="311">
        <f>SUM(D74:D75)</f>
        <v>0</v>
      </c>
      <c r="E73" s="311">
        <f>SUM(E74:E75)</f>
        <v>0</v>
      </c>
      <c r="F73" s="311">
        <f>SUM(F74:F75)</f>
        <v>0</v>
      </c>
      <c r="G73" s="215">
        <f>SUM(G74:G75)</f>
        <v>0</v>
      </c>
    </row>
    <row r="74" spans="1:7" s="1" customFormat="1" ht="12" customHeight="1" x14ac:dyDescent="0.2">
      <c r="A74" s="13" t="s">
        <v>335</v>
      </c>
      <c r="B74" s="324" t="s">
        <v>314</v>
      </c>
      <c r="C74" s="315"/>
      <c r="D74" s="315"/>
      <c r="E74" s="315"/>
      <c r="F74" s="573">
        <f>D74+E74</f>
        <v>0</v>
      </c>
      <c r="G74" s="574">
        <f>C74+F74</f>
        <v>0</v>
      </c>
    </row>
    <row r="75" spans="1:7" s="1" customFormat="1" ht="12" customHeight="1" thickBot="1" x14ac:dyDescent="0.25">
      <c r="A75" s="14" t="s">
        <v>336</v>
      </c>
      <c r="B75" s="240" t="s">
        <v>315</v>
      </c>
      <c r="C75" s="315"/>
      <c r="D75" s="315"/>
      <c r="E75" s="315"/>
      <c r="F75" s="573">
        <f>D75+E75</f>
        <v>0</v>
      </c>
      <c r="G75" s="574">
        <f>C75+F75</f>
        <v>0</v>
      </c>
    </row>
    <row r="76" spans="1:7" s="1" customFormat="1" ht="12" customHeight="1" thickBot="1" x14ac:dyDescent="0.25">
      <c r="A76" s="357" t="s">
        <v>316</v>
      </c>
      <c r="B76" s="238" t="s">
        <v>317</v>
      </c>
      <c r="C76" s="311">
        <f>SUM(C77:C79)</f>
        <v>0</v>
      </c>
      <c r="D76" s="311">
        <f>SUM(D77:D79)</f>
        <v>0</v>
      </c>
      <c r="E76" s="311">
        <f>SUM(E77:E79)</f>
        <v>0</v>
      </c>
      <c r="F76" s="311">
        <f>SUM(F77:F79)</f>
        <v>0</v>
      </c>
      <c r="G76" s="215">
        <f>SUM(G77:G79)</f>
        <v>0</v>
      </c>
    </row>
    <row r="77" spans="1:7" s="1" customFormat="1" ht="12" customHeight="1" x14ac:dyDescent="0.2">
      <c r="A77" s="13" t="s">
        <v>337</v>
      </c>
      <c r="B77" s="324" t="s">
        <v>318</v>
      </c>
      <c r="C77" s="315"/>
      <c r="D77" s="315"/>
      <c r="E77" s="315"/>
      <c r="F77" s="573">
        <f>D77+E77</f>
        <v>0</v>
      </c>
      <c r="G77" s="574">
        <f>C77+F77</f>
        <v>0</v>
      </c>
    </row>
    <row r="78" spans="1:7" s="1" customFormat="1" ht="12" customHeight="1" x14ac:dyDescent="0.2">
      <c r="A78" s="12" t="s">
        <v>338</v>
      </c>
      <c r="B78" s="325" t="s">
        <v>319</v>
      </c>
      <c r="C78" s="315"/>
      <c r="D78" s="315"/>
      <c r="E78" s="315"/>
      <c r="F78" s="573">
        <f>D78+E78</f>
        <v>0</v>
      </c>
      <c r="G78" s="574">
        <f>C78+F78</f>
        <v>0</v>
      </c>
    </row>
    <row r="79" spans="1:7" s="1" customFormat="1" ht="12" customHeight="1" thickBot="1" x14ac:dyDescent="0.25">
      <c r="A79" s="14" t="s">
        <v>339</v>
      </c>
      <c r="B79" s="240" t="s">
        <v>848</v>
      </c>
      <c r="C79" s="315"/>
      <c r="D79" s="315"/>
      <c r="E79" s="315"/>
      <c r="F79" s="573">
        <f>D79+E79</f>
        <v>0</v>
      </c>
      <c r="G79" s="574">
        <f>C79+F79</f>
        <v>0</v>
      </c>
    </row>
    <row r="80" spans="1:7" s="1" customFormat="1" ht="12" customHeight="1" thickBot="1" x14ac:dyDescent="0.25">
      <c r="A80" s="357" t="s">
        <v>320</v>
      </c>
      <c r="B80" s="238" t="s">
        <v>340</v>
      </c>
      <c r="C80" s="311">
        <f>SUM(C81:C84)</f>
        <v>0</v>
      </c>
      <c r="D80" s="311">
        <f>SUM(D81:D84)</f>
        <v>0</v>
      </c>
      <c r="E80" s="311">
        <f>SUM(E81:E84)</f>
        <v>0</v>
      </c>
      <c r="F80" s="311">
        <f>SUM(F81:F84)</f>
        <v>0</v>
      </c>
      <c r="G80" s="215">
        <f>SUM(G81:G84)</f>
        <v>0</v>
      </c>
    </row>
    <row r="81" spans="1:7" s="1" customFormat="1" ht="12" customHeight="1" x14ac:dyDescent="0.2">
      <c r="A81" s="327" t="s">
        <v>321</v>
      </c>
      <c r="B81" s="324" t="s">
        <v>322</v>
      </c>
      <c r="C81" s="315"/>
      <c r="D81" s="315"/>
      <c r="E81" s="315"/>
      <c r="F81" s="573">
        <f t="shared" ref="F81:F86" si="6">D81+E81</f>
        <v>0</v>
      </c>
      <c r="G81" s="574">
        <f t="shared" ref="G81:G86" si="7">C81+F81</f>
        <v>0</v>
      </c>
    </row>
    <row r="82" spans="1:7" s="1" customFormat="1" ht="12" customHeight="1" x14ac:dyDescent="0.2">
      <c r="A82" s="328" t="s">
        <v>323</v>
      </c>
      <c r="B82" s="325" t="s">
        <v>324</v>
      </c>
      <c r="C82" s="315"/>
      <c r="D82" s="315"/>
      <c r="E82" s="315"/>
      <c r="F82" s="573">
        <f t="shared" si="6"/>
        <v>0</v>
      </c>
      <c r="G82" s="574">
        <f t="shared" si="7"/>
        <v>0</v>
      </c>
    </row>
    <row r="83" spans="1:7" s="1" customFormat="1" ht="12" customHeight="1" x14ac:dyDescent="0.2">
      <c r="A83" s="328" t="s">
        <v>325</v>
      </c>
      <c r="B83" s="325" t="s">
        <v>326</v>
      </c>
      <c r="C83" s="315"/>
      <c r="D83" s="315"/>
      <c r="E83" s="315"/>
      <c r="F83" s="573">
        <f t="shared" si="6"/>
        <v>0</v>
      </c>
      <c r="G83" s="574">
        <f t="shared" si="7"/>
        <v>0</v>
      </c>
    </row>
    <row r="84" spans="1:7" s="1" customFormat="1" ht="12" customHeight="1" thickBot="1" x14ac:dyDescent="0.25">
      <c r="A84" s="329" t="s">
        <v>327</v>
      </c>
      <c r="B84" s="240" t="s">
        <v>328</v>
      </c>
      <c r="C84" s="315"/>
      <c r="D84" s="315"/>
      <c r="E84" s="315"/>
      <c r="F84" s="573">
        <f t="shared" si="6"/>
        <v>0</v>
      </c>
      <c r="G84" s="574">
        <f t="shared" si="7"/>
        <v>0</v>
      </c>
    </row>
    <row r="85" spans="1:7" s="1" customFormat="1" ht="12" customHeight="1" thickBot="1" x14ac:dyDescent="0.25">
      <c r="A85" s="357" t="s">
        <v>329</v>
      </c>
      <c r="B85" s="238" t="s">
        <v>450</v>
      </c>
      <c r="C85" s="359"/>
      <c r="D85" s="359"/>
      <c r="E85" s="359"/>
      <c r="F85" s="311">
        <f t="shared" si="6"/>
        <v>0</v>
      </c>
      <c r="G85" s="215">
        <f t="shared" si="7"/>
        <v>0</v>
      </c>
    </row>
    <row r="86" spans="1:7" s="1" customFormat="1" ht="13.5" customHeight="1" thickBot="1" x14ac:dyDescent="0.25">
      <c r="A86" s="357" t="s">
        <v>331</v>
      </c>
      <c r="B86" s="238" t="s">
        <v>330</v>
      </c>
      <c r="C86" s="359"/>
      <c r="D86" s="359"/>
      <c r="E86" s="359"/>
      <c r="F86" s="311">
        <f t="shared" si="6"/>
        <v>0</v>
      </c>
      <c r="G86" s="215">
        <f t="shared" si="7"/>
        <v>0</v>
      </c>
    </row>
    <row r="87" spans="1:7" s="1" customFormat="1" ht="15.75" customHeight="1" thickBot="1" x14ac:dyDescent="0.25">
      <c r="A87" s="357" t="s">
        <v>343</v>
      </c>
      <c r="B87" s="330" t="s">
        <v>453</v>
      </c>
      <c r="C87" s="317">
        <f>+C64+C68+C73+C76+C80+C86+C85</f>
        <v>0</v>
      </c>
      <c r="D87" s="317">
        <f>+D64+D68+D73+D76+D80+D86+D85</f>
        <v>0</v>
      </c>
      <c r="E87" s="317">
        <f>+E64+E68+E73+E76+E80+E86+E85</f>
        <v>0</v>
      </c>
      <c r="F87" s="317">
        <f>+F64+F68+F73+F76+F80+F86+F85</f>
        <v>0</v>
      </c>
      <c r="G87" s="352">
        <f>+G64+G68+G73+G76+G80+G86+G85</f>
        <v>0</v>
      </c>
    </row>
    <row r="88" spans="1:7" s="1" customFormat="1" ht="25.5" customHeight="1" thickBot="1" x14ac:dyDescent="0.25">
      <c r="A88" s="358" t="s">
        <v>452</v>
      </c>
      <c r="B88" s="331" t="s">
        <v>454</v>
      </c>
      <c r="C88" s="317">
        <f>+C63+C87</f>
        <v>11803</v>
      </c>
      <c r="D88" s="317">
        <f>+D63+D87</f>
        <v>19404</v>
      </c>
      <c r="E88" s="317">
        <f>+E63+E87</f>
        <v>-11099</v>
      </c>
      <c r="F88" s="317">
        <f>+F63+F87</f>
        <v>8305</v>
      </c>
      <c r="G88" s="352">
        <f>+G63+G87</f>
        <v>20108</v>
      </c>
    </row>
    <row r="89" spans="1:7" s="1" customFormat="1" ht="30.75" customHeight="1" x14ac:dyDescent="0.2">
      <c r="A89" s="577"/>
      <c r="B89" s="578"/>
      <c r="C89" s="579"/>
    </row>
    <row r="90" spans="1:7" ht="16.5" customHeight="1" x14ac:dyDescent="0.25">
      <c r="A90" s="857" t="s">
        <v>46</v>
      </c>
      <c r="B90" s="857"/>
      <c r="C90" s="857"/>
      <c r="D90" s="857"/>
      <c r="E90" s="857"/>
      <c r="F90" s="857"/>
      <c r="G90" s="857"/>
    </row>
    <row r="91" spans="1:7" ht="16.5" customHeight="1" thickBot="1" x14ac:dyDescent="0.3">
      <c r="A91" s="866" t="s">
        <v>150</v>
      </c>
      <c r="B91" s="866"/>
      <c r="C91" s="115"/>
      <c r="G91" s="115" t="str">
        <f>G2</f>
        <v>Forintban!</v>
      </c>
    </row>
    <row r="92" spans="1:7" x14ac:dyDescent="0.25">
      <c r="A92" s="858" t="s">
        <v>66</v>
      </c>
      <c r="B92" s="860" t="s">
        <v>849</v>
      </c>
      <c r="C92" s="862" t="str">
        <f>+CONCATENATE(LEFT([2]ÖSSZEFÜGGÉSEK!A6,4),". évi")</f>
        <v>2018. évi</v>
      </c>
      <c r="D92" s="863"/>
      <c r="E92" s="864"/>
      <c r="F92" s="864"/>
      <c r="G92" s="865"/>
    </row>
    <row r="93" spans="1:7" ht="48.75" thickBot="1" x14ac:dyDescent="0.3">
      <c r="A93" s="859"/>
      <c r="B93" s="861"/>
      <c r="C93" s="557" t="s">
        <v>843</v>
      </c>
      <c r="D93" s="558" t="s">
        <v>844</v>
      </c>
      <c r="E93" s="558" t="s">
        <v>1094</v>
      </c>
      <c r="F93" s="559" t="s">
        <v>845</v>
      </c>
      <c r="G93" s="560" t="s">
        <v>1097</v>
      </c>
    </row>
    <row r="94" spans="1:7" s="33" customFormat="1" ht="12" customHeight="1" thickBot="1" x14ac:dyDescent="0.25">
      <c r="A94" s="26" t="s">
        <v>468</v>
      </c>
      <c r="B94" s="27" t="s">
        <v>469</v>
      </c>
      <c r="C94" s="561" t="s">
        <v>470</v>
      </c>
      <c r="D94" s="561" t="s">
        <v>472</v>
      </c>
      <c r="E94" s="562" t="s">
        <v>471</v>
      </c>
      <c r="F94" s="562" t="s">
        <v>846</v>
      </c>
      <c r="G94" s="563" t="s">
        <v>847</v>
      </c>
    </row>
    <row r="95" spans="1:7" ht="12" customHeight="1" thickBot="1" x14ac:dyDescent="0.3">
      <c r="A95" s="20" t="s">
        <v>17</v>
      </c>
      <c r="B95" s="24" t="s">
        <v>412</v>
      </c>
      <c r="C95" s="310">
        <f>C96+C97+C98+C99+C100+C113</f>
        <v>152569</v>
      </c>
      <c r="D95" s="310">
        <f>D96+D97+D98+D99+D100+D113</f>
        <v>12708</v>
      </c>
      <c r="E95" s="310">
        <f>E96+E97+E98+E99+E100+E113</f>
        <v>-5777</v>
      </c>
      <c r="F95" s="310">
        <f>F96+F97+F98+F99+F100+F113</f>
        <v>6931</v>
      </c>
      <c r="G95" s="378">
        <f>G96+G97+G98+G99+G100+G113</f>
        <v>159500</v>
      </c>
    </row>
    <row r="96" spans="1:7" ht="12" customHeight="1" x14ac:dyDescent="0.25">
      <c r="A96" s="15" t="s">
        <v>95</v>
      </c>
      <c r="B96" s="8" t="s">
        <v>48</v>
      </c>
      <c r="C96" s="580">
        <v>10400</v>
      </c>
      <c r="D96" s="385">
        <v>7096</v>
      </c>
      <c r="E96" s="385">
        <v>-3000</v>
      </c>
      <c r="F96" s="581">
        <f t="shared" ref="F96:F115" si="8">D96+E96</f>
        <v>4096</v>
      </c>
      <c r="G96" s="582">
        <f t="shared" ref="G96:G115" si="9">C96+F96</f>
        <v>14496</v>
      </c>
    </row>
    <row r="97" spans="1:7" ht="12" customHeight="1" x14ac:dyDescent="0.25">
      <c r="A97" s="12" t="s">
        <v>96</v>
      </c>
      <c r="B97" s="6" t="s">
        <v>180</v>
      </c>
      <c r="C97" s="312">
        <v>1011</v>
      </c>
      <c r="D97" s="312">
        <v>692</v>
      </c>
      <c r="E97" s="312"/>
      <c r="F97" s="583">
        <f t="shared" si="8"/>
        <v>692</v>
      </c>
      <c r="G97" s="584">
        <f t="shared" si="9"/>
        <v>1703</v>
      </c>
    </row>
    <row r="98" spans="1:7" ht="12" customHeight="1" x14ac:dyDescent="0.25">
      <c r="A98" s="12" t="s">
        <v>97</v>
      </c>
      <c r="B98" s="6" t="s">
        <v>137</v>
      </c>
      <c r="C98" s="314">
        <v>104186</v>
      </c>
      <c r="D98" s="314">
        <v>6869</v>
      </c>
      <c r="E98" s="314">
        <v>-2777</v>
      </c>
      <c r="F98" s="585">
        <f t="shared" si="8"/>
        <v>4092</v>
      </c>
      <c r="G98" s="586">
        <f t="shared" si="9"/>
        <v>108278</v>
      </c>
    </row>
    <row r="99" spans="1:7" ht="12" customHeight="1" x14ac:dyDescent="0.25">
      <c r="A99" s="12" t="s">
        <v>98</v>
      </c>
      <c r="B99" s="9" t="s">
        <v>181</v>
      </c>
      <c r="C99" s="314">
        <v>3000</v>
      </c>
      <c r="D99" s="314"/>
      <c r="E99" s="314"/>
      <c r="F99" s="585">
        <f t="shared" si="8"/>
        <v>0</v>
      </c>
      <c r="G99" s="586">
        <f t="shared" si="9"/>
        <v>3000</v>
      </c>
    </row>
    <row r="100" spans="1:7" ht="12" customHeight="1" x14ac:dyDescent="0.25">
      <c r="A100" s="12" t="s">
        <v>109</v>
      </c>
      <c r="B100" s="17" t="s">
        <v>182</v>
      </c>
      <c r="C100" s="314">
        <v>32023</v>
      </c>
      <c r="D100" s="314"/>
      <c r="E100" s="314"/>
      <c r="F100" s="585">
        <f t="shared" si="8"/>
        <v>0</v>
      </c>
      <c r="G100" s="586">
        <f t="shared" si="9"/>
        <v>32023</v>
      </c>
    </row>
    <row r="101" spans="1:7" ht="12" customHeight="1" x14ac:dyDescent="0.25">
      <c r="A101" s="12" t="s">
        <v>99</v>
      </c>
      <c r="B101" s="6" t="s">
        <v>417</v>
      </c>
      <c r="C101" s="314"/>
      <c r="D101" s="314"/>
      <c r="E101" s="314"/>
      <c r="F101" s="585">
        <f t="shared" si="8"/>
        <v>0</v>
      </c>
      <c r="G101" s="586">
        <f t="shared" si="9"/>
        <v>0</v>
      </c>
    </row>
    <row r="102" spans="1:7" ht="12" customHeight="1" x14ac:dyDescent="0.25">
      <c r="A102" s="12" t="s">
        <v>100</v>
      </c>
      <c r="B102" s="119" t="s">
        <v>416</v>
      </c>
      <c r="C102" s="314"/>
      <c r="D102" s="314"/>
      <c r="E102" s="314"/>
      <c r="F102" s="585">
        <f t="shared" si="8"/>
        <v>0</v>
      </c>
      <c r="G102" s="586">
        <f t="shared" si="9"/>
        <v>0</v>
      </c>
    </row>
    <row r="103" spans="1:7" ht="12" customHeight="1" x14ac:dyDescent="0.25">
      <c r="A103" s="12" t="s">
        <v>110</v>
      </c>
      <c r="B103" s="119" t="s">
        <v>415</v>
      </c>
      <c r="C103" s="314"/>
      <c r="D103" s="314"/>
      <c r="E103" s="314"/>
      <c r="F103" s="585">
        <f t="shared" si="8"/>
        <v>0</v>
      </c>
      <c r="G103" s="586">
        <f t="shared" si="9"/>
        <v>0</v>
      </c>
    </row>
    <row r="104" spans="1:7" ht="12" customHeight="1" x14ac:dyDescent="0.25">
      <c r="A104" s="12" t="s">
        <v>111</v>
      </c>
      <c r="B104" s="117" t="s">
        <v>346</v>
      </c>
      <c r="C104" s="314"/>
      <c r="D104" s="314"/>
      <c r="E104" s="314"/>
      <c r="F104" s="585">
        <f t="shared" si="8"/>
        <v>0</v>
      </c>
      <c r="G104" s="586">
        <f t="shared" si="9"/>
        <v>0</v>
      </c>
    </row>
    <row r="105" spans="1:7" ht="22.5" x14ac:dyDescent="0.25">
      <c r="A105" s="12" t="s">
        <v>112</v>
      </c>
      <c r="B105" s="118" t="s">
        <v>347</v>
      </c>
      <c r="C105" s="314"/>
      <c r="D105" s="314"/>
      <c r="E105" s="314"/>
      <c r="F105" s="585">
        <f t="shared" si="8"/>
        <v>0</v>
      </c>
      <c r="G105" s="586">
        <f t="shared" si="9"/>
        <v>0</v>
      </c>
    </row>
    <row r="106" spans="1:7" ht="22.5" x14ac:dyDescent="0.25">
      <c r="A106" s="12" t="s">
        <v>113</v>
      </c>
      <c r="B106" s="118" t="s">
        <v>348</v>
      </c>
      <c r="C106" s="314"/>
      <c r="D106" s="314"/>
      <c r="E106" s="314"/>
      <c r="F106" s="585">
        <f t="shared" si="8"/>
        <v>0</v>
      </c>
      <c r="G106" s="586">
        <f t="shared" si="9"/>
        <v>0</v>
      </c>
    </row>
    <row r="107" spans="1:7" x14ac:dyDescent="0.25">
      <c r="A107" s="12" t="s">
        <v>115</v>
      </c>
      <c r="B107" s="117" t="s">
        <v>349</v>
      </c>
      <c r="C107" s="314"/>
      <c r="D107" s="314"/>
      <c r="E107" s="314"/>
      <c r="F107" s="585">
        <f t="shared" si="8"/>
        <v>0</v>
      </c>
      <c r="G107" s="586">
        <f t="shared" si="9"/>
        <v>0</v>
      </c>
    </row>
    <row r="108" spans="1:7" ht="12" customHeight="1" x14ac:dyDescent="0.25">
      <c r="A108" s="12" t="s">
        <v>183</v>
      </c>
      <c r="B108" s="117" t="s">
        <v>350</v>
      </c>
      <c r="C108" s="314"/>
      <c r="D108" s="314"/>
      <c r="E108" s="314"/>
      <c r="F108" s="585">
        <f t="shared" si="8"/>
        <v>0</v>
      </c>
      <c r="G108" s="586">
        <f t="shared" si="9"/>
        <v>0</v>
      </c>
    </row>
    <row r="109" spans="1:7" ht="22.5" x14ac:dyDescent="0.25">
      <c r="A109" s="12" t="s">
        <v>344</v>
      </c>
      <c r="B109" s="118" t="s">
        <v>351</v>
      </c>
      <c r="C109" s="314"/>
      <c r="D109" s="314"/>
      <c r="E109" s="314"/>
      <c r="F109" s="585">
        <f t="shared" si="8"/>
        <v>0</v>
      </c>
      <c r="G109" s="586">
        <f t="shared" si="9"/>
        <v>0</v>
      </c>
    </row>
    <row r="110" spans="1:7" ht="12" customHeight="1" x14ac:dyDescent="0.25">
      <c r="A110" s="11" t="s">
        <v>345</v>
      </c>
      <c r="B110" s="119" t="s">
        <v>352</v>
      </c>
      <c r="C110" s="314"/>
      <c r="D110" s="314"/>
      <c r="E110" s="314"/>
      <c r="F110" s="585">
        <f t="shared" si="8"/>
        <v>0</v>
      </c>
      <c r="G110" s="586">
        <f t="shared" si="9"/>
        <v>0</v>
      </c>
    </row>
    <row r="111" spans="1:7" ht="12" customHeight="1" x14ac:dyDescent="0.25">
      <c r="A111" s="12" t="s">
        <v>413</v>
      </c>
      <c r="B111" s="119" t="s">
        <v>353</v>
      </c>
      <c r="C111" s="314"/>
      <c r="D111" s="314"/>
      <c r="E111" s="314"/>
      <c r="F111" s="585">
        <f t="shared" si="8"/>
        <v>0</v>
      </c>
      <c r="G111" s="586">
        <f t="shared" si="9"/>
        <v>0</v>
      </c>
    </row>
    <row r="112" spans="1:7" ht="12" customHeight="1" x14ac:dyDescent="0.25">
      <c r="A112" s="14" t="s">
        <v>414</v>
      </c>
      <c r="B112" s="119" t="s">
        <v>354</v>
      </c>
      <c r="C112" s="314">
        <v>32023</v>
      </c>
      <c r="D112" s="314"/>
      <c r="E112" s="314"/>
      <c r="F112" s="585">
        <f t="shared" si="8"/>
        <v>0</v>
      </c>
      <c r="G112" s="586">
        <f t="shared" si="9"/>
        <v>32023</v>
      </c>
    </row>
    <row r="113" spans="1:7" ht="12" customHeight="1" x14ac:dyDescent="0.25">
      <c r="A113" s="12" t="s">
        <v>418</v>
      </c>
      <c r="B113" s="9" t="s">
        <v>49</v>
      </c>
      <c r="C113" s="312">
        <v>1949</v>
      </c>
      <c r="D113" s="312">
        <v>-1949</v>
      </c>
      <c r="E113" s="312"/>
      <c r="F113" s="583">
        <f t="shared" si="8"/>
        <v>-1949</v>
      </c>
      <c r="G113" s="584">
        <f t="shared" si="9"/>
        <v>0</v>
      </c>
    </row>
    <row r="114" spans="1:7" ht="12" customHeight="1" x14ac:dyDescent="0.25">
      <c r="A114" s="12" t="s">
        <v>419</v>
      </c>
      <c r="B114" s="6" t="s">
        <v>421</v>
      </c>
      <c r="C114" s="312"/>
      <c r="D114" s="312"/>
      <c r="E114" s="312"/>
      <c r="F114" s="583">
        <f t="shared" si="8"/>
        <v>0</v>
      </c>
      <c r="G114" s="584">
        <f t="shared" si="9"/>
        <v>0</v>
      </c>
    </row>
    <row r="115" spans="1:7" ht="12" customHeight="1" thickBot="1" x14ac:dyDescent="0.3">
      <c r="A115" s="16" t="s">
        <v>420</v>
      </c>
      <c r="B115" s="374" t="s">
        <v>422</v>
      </c>
      <c r="C115" s="386">
        <v>1949</v>
      </c>
      <c r="D115" s="386">
        <v>-1949</v>
      </c>
      <c r="E115" s="386"/>
      <c r="F115" s="587">
        <f t="shared" si="8"/>
        <v>-1949</v>
      </c>
      <c r="G115" s="588">
        <f t="shared" si="9"/>
        <v>0</v>
      </c>
    </row>
    <row r="116" spans="1:7" ht="12" customHeight="1" thickBot="1" x14ac:dyDescent="0.3">
      <c r="A116" s="372" t="s">
        <v>18</v>
      </c>
      <c r="B116" s="373" t="s">
        <v>355</v>
      </c>
      <c r="C116" s="387">
        <f>+C117+C119+C121</f>
        <v>161899</v>
      </c>
      <c r="D116" s="387">
        <f>+D117+D119+D121</f>
        <v>7083</v>
      </c>
      <c r="E116" s="387">
        <f>+E117+E119+E121</f>
        <v>-14983</v>
      </c>
      <c r="F116" s="387">
        <f>+F117+F119+F121</f>
        <v>-7900</v>
      </c>
      <c r="G116" s="381">
        <f>+G117+G119+G121</f>
        <v>153999</v>
      </c>
    </row>
    <row r="117" spans="1:7" ht="12" customHeight="1" x14ac:dyDescent="0.25">
      <c r="A117" s="13" t="s">
        <v>101</v>
      </c>
      <c r="B117" s="6" t="s">
        <v>225</v>
      </c>
      <c r="C117" s="313">
        <v>161899</v>
      </c>
      <c r="D117" s="313">
        <v>7083</v>
      </c>
      <c r="E117" s="313">
        <v>-14983</v>
      </c>
      <c r="F117" s="564">
        <f t="shared" ref="F117:F129" si="10">D117+E117</f>
        <v>-7900</v>
      </c>
      <c r="G117" s="699">
        <f t="shared" ref="G117:G129" si="11">C117+F117</f>
        <v>153999</v>
      </c>
    </row>
    <row r="118" spans="1:7" ht="12" customHeight="1" x14ac:dyDescent="0.25">
      <c r="A118" s="13" t="s">
        <v>102</v>
      </c>
      <c r="B118" s="10" t="s">
        <v>359</v>
      </c>
      <c r="C118" s="313">
        <v>146503</v>
      </c>
      <c r="D118" s="313"/>
      <c r="E118" s="313"/>
      <c r="F118" s="564">
        <f t="shared" si="10"/>
        <v>0</v>
      </c>
      <c r="G118" s="699">
        <f t="shared" si="11"/>
        <v>146503</v>
      </c>
    </row>
    <row r="119" spans="1:7" ht="12" customHeight="1" x14ac:dyDescent="0.25">
      <c r="A119" s="13" t="s">
        <v>103</v>
      </c>
      <c r="B119" s="10" t="s">
        <v>184</v>
      </c>
      <c r="C119" s="312"/>
      <c r="D119" s="312"/>
      <c r="E119" s="312"/>
      <c r="F119" s="583">
        <f t="shared" si="10"/>
        <v>0</v>
      </c>
      <c r="G119" s="584">
        <f t="shared" si="11"/>
        <v>0</v>
      </c>
    </row>
    <row r="120" spans="1:7" ht="12" customHeight="1" x14ac:dyDescent="0.25">
      <c r="A120" s="13" t="s">
        <v>104</v>
      </c>
      <c r="B120" s="10" t="s">
        <v>360</v>
      </c>
      <c r="C120" s="312"/>
      <c r="D120" s="312"/>
      <c r="E120" s="312"/>
      <c r="F120" s="583">
        <f t="shared" si="10"/>
        <v>0</v>
      </c>
      <c r="G120" s="584">
        <f t="shared" si="11"/>
        <v>0</v>
      </c>
    </row>
    <row r="121" spans="1:7" ht="12" customHeight="1" x14ac:dyDescent="0.25">
      <c r="A121" s="13" t="s">
        <v>105</v>
      </c>
      <c r="B121" s="240" t="s">
        <v>227</v>
      </c>
      <c r="C121" s="312"/>
      <c r="D121" s="312"/>
      <c r="E121" s="312"/>
      <c r="F121" s="583">
        <f t="shared" si="10"/>
        <v>0</v>
      </c>
      <c r="G121" s="584">
        <f t="shared" si="11"/>
        <v>0</v>
      </c>
    </row>
    <row r="122" spans="1:7" ht="12" customHeight="1" x14ac:dyDescent="0.25">
      <c r="A122" s="13" t="s">
        <v>114</v>
      </c>
      <c r="B122" s="239" t="s">
        <v>406</v>
      </c>
      <c r="C122" s="312"/>
      <c r="D122" s="312"/>
      <c r="E122" s="312"/>
      <c r="F122" s="583">
        <f t="shared" si="10"/>
        <v>0</v>
      </c>
      <c r="G122" s="584">
        <f t="shared" si="11"/>
        <v>0</v>
      </c>
    </row>
    <row r="123" spans="1:7" ht="22.5" x14ac:dyDescent="0.25">
      <c r="A123" s="13" t="s">
        <v>116</v>
      </c>
      <c r="B123" s="323" t="s">
        <v>365</v>
      </c>
      <c r="C123" s="312"/>
      <c r="D123" s="312"/>
      <c r="E123" s="312"/>
      <c r="F123" s="583">
        <f t="shared" si="10"/>
        <v>0</v>
      </c>
      <c r="G123" s="584">
        <f t="shared" si="11"/>
        <v>0</v>
      </c>
    </row>
    <row r="124" spans="1:7" ht="22.5" x14ac:dyDescent="0.25">
      <c r="A124" s="13" t="s">
        <v>185</v>
      </c>
      <c r="B124" s="118" t="s">
        <v>348</v>
      </c>
      <c r="C124" s="312"/>
      <c r="D124" s="312"/>
      <c r="E124" s="312"/>
      <c r="F124" s="583">
        <f t="shared" si="10"/>
        <v>0</v>
      </c>
      <c r="G124" s="584">
        <f t="shared" si="11"/>
        <v>0</v>
      </c>
    </row>
    <row r="125" spans="1:7" ht="12" customHeight="1" x14ac:dyDescent="0.25">
      <c r="A125" s="13" t="s">
        <v>186</v>
      </c>
      <c r="B125" s="118" t="s">
        <v>364</v>
      </c>
      <c r="C125" s="312"/>
      <c r="D125" s="312"/>
      <c r="E125" s="312"/>
      <c r="F125" s="583">
        <f t="shared" si="10"/>
        <v>0</v>
      </c>
      <c r="G125" s="584">
        <f t="shared" si="11"/>
        <v>0</v>
      </c>
    </row>
    <row r="126" spans="1:7" ht="12" customHeight="1" x14ac:dyDescent="0.25">
      <c r="A126" s="13" t="s">
        <v>187</v>
      </c>
      <c r="B126" s="118" t="s">
        <v>363</v>
      </c>
      <c r="C126" s="312"/>
      <c r="D126" s="312"/>
      <c r="E126" s="312"/>
      <c r="F126" s="583">
        <f t="shared" si="10"/>
        <v>0</v>
      </c>
      <c r="G126" s="584">
        <f t="shared" si="11"/>
        <v>0</v>
      </c>
    </row>
    <row r="127" spans="1:7" ht="22.5" x14ac:dyDescent="0.25">
      <c r="A127" s="13" t="s">
        <v>356</v>
      </c>
      <c r="B127" s="118" t="s">
        <v>351</v>
      </c>
      <c r="C127" s="312"/>
      <c r="D127" s="312"/>
      <c r="E127" s="312"/>
      <c r="F127" s="583">
        <f t="shared" si="10"/>
        <v>0</v>
      </c>
      <c r="G127" s="584">
        <f t="shared" si="11"/>
        <v>0</v>
      </c>
    </row>
    <row r="128" spans="1:7" ht="12" customHeight="1" x14ac:dyDescent="0.25">
      <c r="A128" s="13" t="s">
        <v>357</v>
      </c>
      <c r="B128" s="118" t="s">
        <v>362</v>
      </c>
      <c r="C128" s="312"/>
      <c r="D128" s="312"/>
      <c r="E128" s="312"/>
      <c r="F128" s="583">
        <f t="shared" si="10"/>
        <v>0</v>
      </c>
      <c r="G128" s="584">
        <f t="shared" si="11"/>
        <v>0</v>
      </c>
    </row>
    <row r="129" spans="1:7" ht="23.25" thickBot="1" x14ac:dyDescent="0.3">
      <c r="A129" s="11" t="s">
        <v>358</v>
      </c>
      <c r="B129" s="118" t="s">
        <v>361</v>
      </c>
      <c r="C129" s="314"/>
      <c r="D129" s="314"/>
      <c r="E129" s="314"/>
      <c r="F129" s="585">
        <f t="shared" si="10"/>
        <v>0</v>
      </c>
      <c r="G129" s="586">
        <f t="shared" si="11"/>
        <v>0</v>
      </c>
    </row>
    <row r="130" spans="1:7" ht="12" customHeight="1" thickBot="1" x14ac:dyDescent="0.3">
      <c r="A130" s="18" t="s">
        <v>19</v>
      </c>
      <c r="B130" s="102" t="s">
        <v>423</v>
      </c>
      <c r="C130" s="311">
        <f>+C95+C116</f>
        <v>314468</v>
      </c>
      <c r="D130" s="311">
        <f>+D95+D116</f>
        <v>19791</v>
      </c>
      <c r="E130" s="311">
        <f>+E95+E116</f>
        <v>-20760</v>
      </c>
      <c r="F130" s="311">
        <f>+F95+F116</f>
        <v>-969</v>
      </c>
      <c r="G130" s="215">
        <f>+G95+G116</f>
        <v>313499</v>
      </c>
    </row>
    <row r="131" spans="1:7" ht="12" customHeight="1" thickBot="1" x14ac:dyDescent="0.3">
      <c r="A131" s="18" t="s">
        <v>20</v>
      </c>
      <c r="B131" s="102" t="s">
        <v>850</v>
      </c>
      <c r="C131" s="311">
        <f>+C132+C133+C134</f>
        <v>0</v>
      </c>
      <c r="D131" s="311">
        <f>+D132+D133+D134</f>
        <v>0</v>
      </c>
      <c r="E131" s="311">
        <f>+E132+E133+E134</f>
        <v>0</v>
      </c>
      <c r="F131" s="311">
        <f>+F132+F133+F134</f>
        <v>0</v>
      </c>
      <c r="G131" s="215">
        <f>+G132+G133+G134</f>
        <v>0</v>
      </c>
    </row>
    <row r="132" spans="1:7" ht="12" customHeight="1" x14ac:dyDescent="0.25">
      <c r="A132" s="13" t="s">
        <v>264</v>
      </c>
      <c r="B132" s="10" t="s">
        <v>431</v>
      </c>
      <c r="C132" s="312"/>
      <c r="D132" s="312"/>
      <c r="E132" s="312"/>
      <c r="F132" s="583">
        <f>D132+E132</f>
        <v>0</v>
      </c>
      <c r="G132" s="584">
        <f>C132+F132</f>
        <v>0</v>
      </c>
    </row>
    <row r="133" spans="1:7" ht="12" customHeight="1" x14ac:dyDescent="0.25">
      <c r="A133" s="13" t="s">
        <v>265</v>
      </c>
      <c r="B133" s="10" t="s">
        <v>432</v>
      </c>
      <c r="C133" s="312"/>
      <c r="D133" s="312"/>
      <c r="E133" s="312"/>
      <c r="F133" s="583">
        <f>D133+E133</f>
        <v>0</v>
      </c>
      <c r="G133" s="584">
        <f>C133+F133</f>
        <v>0</v>
      </c>
    </row>
    <row r="134" spans="1:7" ht="12" customHeight="1" thickBot="1" x14ac:dyDescent="0.3">
      <c r="A134" s="11" t="s">
        <v>266</v>
      </c>
      <c r="B134" s="10" t="s">
        <v>433</v>
      </c>
      <c r="C134" s="312"/>
      <c r="D134" s="312"/>
      <c r="E134" s="312"/>
      <c r="F134" s="583">
        <f>D134+E134</f>
        <v>0</v>
      </c>
      <c r="G134" s="584">
        <f>C134+F134</f>
        <v>0</v>
      </c>
    </row>
    <row r="135" spans="1:7" ht="12" customHeight="1" thickBot="1" x14ac:dyDescent="0.3">
      <c r="A135" s="18" t="s">
        <v>21</v>
      </c>
      <c r="B135" s="102" t="s">
        <v>425</v>
      </c>
      <c r="C135" s="311">
        <f>SUM(C136:C141)</f>
        <v>0</v>
      </c>
      <c r="D135" s="311">
        <f>SUM(D136:D141)</f>
        <v>0</v>
      </c>
      <c r="E135" s="311">
        <f>SUM(E136:E141)</f>
        <v>0</v>
      </c>
      <c r="F135" s="311">
        <f>SUM(F136:F141)</f>
        <v>0</v>
      </c>
      <c r="G135" s="215">
        <f>SUM(G136:G141)</f>
        <v>0</v>
      </c>
    </row>
    <row r="136" spans="1:7" ht="12" customHeight="1" x14ac:dyDescent="0.25">
      <c r="A136" s="13" t="s">
        <v>88</v>
      </c>
      <c r="B136" s="7" t="s">
        <v>434</v>
      </c>
      <c r="C136" s="312"/>
      <c r="D136" s="312"/>
      <c r="E136" s="312"/>
      <c r="F136" s="583">
        <f t="shared" ref="F136:F141" si="12">D136+E136</f>
        <v>0</v>
      </c>
      <c r="G136" s="584">
        <f t="shared" ref="G136:G141" si="13">C136+F136</f>
        <v>0</v>
      </c>
    </row>
    <row r="137" spans="1:7" ht="12" customHeight="1" x14ac:dyDescent="0.25">
      <c r="A137" s="13" t="s">
        <v>89</v>
      </c>
      <c r="B137" s="7" t="s">
        <v>426</v>
      </c>
      <c r="C137" s="312"/>
      <c r="D137" s="312"/>
      <c r="E137" s="312"/>
      <c r="F137" s="583">
        <f t="shared" si="12"/>
        <v>0</v>
      </c>
      <c r="G137" s="584">
        <f t="shared" si="13"/>
        <v>0</v>
      </c>
    </row>
    <row r="138" spans="1:7" ht="12" customHeight="1" x14ac:dyDescent="0.25">
      <c r="A138" s="13" t="s">
        <v>90</v>
      </c>
      <c r="B138" s="7" t="s">
        <v>427</v>
      </c>
      <c r="C138" s="312"/>
      <c r="D138" s="312"/>
      <c r="E138" s="312"/>
      <c r="F138" s="583">
        <f t="shared" si="12"/>
        <v>0</v>
      </c>
      <c r="G138" s="584">
        <f t="shared" si="13"/>
        <v>0</v>
      </c>
    </row>
    <row r="139" spans="1:7" ht="12" customHeight="1" x14ac:dyDescent="0.25">
      <c r="A139" s="13" t="s">
        <v>172</v>
      </c>
      <c r="B139" s="7" t="s">
        <v>428</v>
      </c>
      <c r="C139" s="312"/>
      <c r="D139" s="312"/>
      <c r="E139" s="312"/>
      <c r="F139" s="583">
        <f t="shared" si="12"/>
        <v>0</v>
      </c>
      <c r="G139" s="584">
        <f t="shared" si="13"/>
        <v>0</v>
      </c>
    </row>
    <row r="140" spans="1:7" ht="12" customHeight="1" x14ac:dyDescent="0.25">
      <c r="A140" s="13" t="s">
        <v>173</v>
      </c>
      <c r="B140" s="7" t="s">
        <v>429</v>
      </c>
      <c r="C140" s="312"/>
      <c r="D140" s="312"/>
      <c r="E140" s="312"/>
      <c r="F140" s="583">
        <f t="shared" si="12"/>
        <v>0</v>
      </c>
      <c r="G140" s="584">
        <f t="shared" si="13"/>
        <v>0</v>
      </c>
    </row>
    <row r="141" spans="1:7" ht="12" customHeight="1" thickBot="1" x14ac:dyDescent="0.3">
      <c r="A141" s="11" t="s">
        <v>174</v>
      </c>
      <c r="B141" s="7" t="s">
        <v>430</v>
      </c>
      <c r="C141" s="312"/>
      <c r="D141" s="312"/>
      <c r="E141" s="312"/>
      <c r="F141" s="583">
        <f t="shared" si="12"/>
        <v>0</v>
      </c>
      <c r="G141" s="584">
        <f t="shared" si="13"/>
        <v>0</v>
      </c>
    </row>
    <row r="142" spans="1:7" ht="12" customHeight="1" thickBot="1" x14ac:dyDescent="0.3">
      <c r="A142" s="18" t="s">
        <v>22</v>
      </c>
      <c r="B142" s="102" t="s">
        <v>438</v>
      </c>
      <c r="C142" s="317">
        <f>+C143+C144+C145+C146</f>
        <v>0</v>
      </c>
      <c r="D142" s="317">
        <f>+D143+D144+D145+D146</f>
        <v>0</v>
      </c>
      <c r="E142" s="317">
        <f>+E143+E144+E145+E146</f>
        <v>0</v>
      </c>
      <c r="F142" s="317">
        <f>+F143+F144+F145+F146</f>
        <v>0</v>
      </c>
      <c r="G142" s="352">
        <f>+G143+G144+G145+G146</f>
        <v>0</v>
      </c>
    </row>
    <row r="143" spans="1:7" ht="12" customHeight="1" x14ac:dyDescent="0.25">
      <c r="A143" s="13" t="s">
        <v>91</v>
      </c>
      <c r="B143" s="7" t="s">
        <v>366</v>
      </c>
      <c r="C143" s="312"/>
      <c r="D143" s="312"/>
      <c r="E143" s="312"/>
      <c r="F143" s="583">
        <f>D143+E143</f>
        <v>0</v>
      </c>
      <c r="G143" s="584">
        <f>C143+F143</f>
        <v>0</v>
      </c>
    </row>
    <row r="144" spans="1:7" ht="12" customHeight="1" x14ac:dyDescent="0.25">
      <c r="A144" s="13" t="s">
        <v>92</v>
      </c>
      <c r="B144" s="7" t="s">
        <v>367</v>
      </c>
      <c r="C144" s="312"/>
      <c r="D144" s="312"/>
      <c r="E144" s="312"/>
      <c r="F144" s="583">
        <f>D144+E144</f>
        <v>0</v>
      </c>
      <c r="G144" s="584">
        <f>C144+F144</f>
        <v>0</v>
      </c>
    </row>
    <row r="145" spans="1:11" ht="12" customHeight="1" x14ac:dyDescent="0.25">
      <c r="A145" s="13" t="s">
        <v>284</v>
      </c>
      <c r="B145" s="7" t="s">
        <v>439</v>
      </c>
      <c r="C145" s="312"/>
      <c r="D145" s="312"/>
      <c r="E145" s="312"/>
      <c r="F145" s="583">
        <f>D145+E145</f>
        <v>0</v>
      </c>
      <c r="G145" s="584">
        <f>C145+F145</f>
        <v>0</v>
      </c>
    </row>
    <row r="146" spans="1:11" ht="12" customHeight="1" thickBot="1" x14ac:dyDescent="0.3">
      <c r="A146" s="11" t="s">
        <v>285</v>
      </c>
      <c r="B146" s="5" t="s">
        <v>386</v>
      </c>
      <c r="C146" s="312"/>
      <c r="D146" s="312"/>
      <c r="E146" s="312"/>
      <c r="F146" s="583">
        <f>D146+E146</f>
        <v>0</v>
      </c>
      <c r="G146" s="584">
        <f>C146+F146</f>
        <v>0</v>
      </c>
    </row>
    <row r="147" spans="1:11" ht="12" customHeight="1" thickBot="1" x14ac:dyDescent="0.3">
      <c r="A147" s="18" t="s">
        <v>23</v>
      </c>
      <c r="B147" s="102" t="s">
        <v>440</v>
      </c>
      <c r="C147" s="388">
        <f>SUM(C148:C152)</f>
        <v>0</v>
      </c>
      <c r="D147" s="388">
        <f>SUM(D148:D152)</f>
        <v>0</v>
      </c>
      <c r="E147" s="388">
        <f>SUM(E148:E152)</f>
        <v>0</v>
      </c>
      <c r="F147" s="388">
        <f>SUM(F148:F152)</f>
        <v>0</v>
      </c>
      <c r="G147" s="382">
        <f>SUM(G148:G152)</f>
        <v>0</v>
      </c>
    </row>
    <row r="148" spans="1:11" ht="12" customHeight="1" x14ac:dyDescent="0.25">
      <c r="A148" s="13" t="s">
        <v>93</v>
      </c>
      <c r="B148" s="7" t="s">
        <v>435</v>
      </c>
      <c r="C148" s="312"/>
      <c r="D148" s="312"/>
      <c r="E148" s="312"/>
      <c r="F148" s="583">
        <f t="shared" ref="F148:F154" si="14">D148+E148</f>
        <v>0</v>
      </c>
      <c r="G148" s="584">
        <f t="shared" ref="G148:G153" si="15">C148+F148</f>
        <v>0</v>
      </c>
    </row>
    <row r="149" spans="1:11" ht="12" customHeight="1" x14ac:dyDescent="0.25">
      <c r="A149" s="13" t="s">
        <v>94</v>
      </c>
      <c r="B149" s="7" t="s">
        <v>442</v>
      </c>
      <c r="C149" s="312"/>
      <c r="D149" s="312"/>
      <c r="E149" s="312"/>
      <c r="F149" s="583">
        <f t="shared" si="14"/>
        <v>0</v>
      </c>
      <c r="G149" s="584">
        <f t="shared" si="15"/>
        <v>0</v>
      </c>
    </row>
    <row r="150" spans="1:11" ht="12" customHeight="1" x14ac:dyDescent="0.25">
      <c r="A150" s="13" t="s">
        <v>296</v>
      </c>
      <c r="B150" s="7" t="s">
        <v>437</v>
      </c>
      <c r="C150" s="312"/>
      <c r="D150" s="312"/>
      <c r="E150" s="312"/>
      <c r="F150" s="583">
        <f t="shared" si="14"/>
        <v>0</v>
      </c>
      <c r="G150" s="584">
        <f t="shared" si="15"/>
        <v>0</v>
      </c>
    </row>
    <row r="151" spans="1:11" ht="22.5" x14ac:dyDescent="0.25">
      <c r="A151" s="13" t="s">
        <v>297</v>
      </c>
      <c r="B151" s="7" t="s">
        <v>443</v>
      </c>
      <c r="C151" s="312"/>
      <c r="D151" s="312"/>
      <c r="E151" s="312"/>
      <c r="F151" s="583">
        <f t="shared" si="14"/>
        <v>0</v>
      </c>
      <c r="G151" s="584">
        <f t="shared" si="15"/>
        <v>0</v>
      </c>
    </row>
    <row r="152" spans="1:11" ht="12" customHeight="1" thickBot="1" x14ac:dyDescent="0.3">
      <c r="A152" s="13" t="s">
        <v>441</v>
      </c>
      <c r="B152" s="7" t="s">
        <v>444</v>
      </c>
      <c r="C152" s="312"/>
      <c r="D152" s="314"/>
      <c r="E152" s="314"/>
      <c r="F152" s="585">
        <f t="shared" si="14"/>
        <v>0</v>
      </c>
      <c r="G152" s="586">
        <f t="shared" si="15"/>
        <v>0</v>
      </c>
    </row>
    <row r="153" spans="1:11" ht="12" customHeight="1" thickBot="1" x14ac:dyDescent="0.3">
      <c r="A153" s="18" t="s">
        <v>24</v>
      </c>
      <c r="B153" s="102" t="s">
        <v>445</v>
      </c>
      <c r="C153" s="389"/>
      <c r="D153" s="389"/>
      <c r="E153" s="389"/>
      <c r="F153" s="388">
        <f t="shared" si="14"/>
        <v>0</v>
      </c>
      <c r="G153" s="596">
        <f t="shared" si="15"/>
        <v>0</v>
      </c>
    </row>
    <row r="154" spans="1:11" ht="12" customHeight="1" thickBot="1" x14ac:dyDescent="0.3">
      <c r="A154" s="18" t="s">
        <v>25</v>
      </c>
      <c r="B154" s="102" t="s">
        <v>446</v>
      </c>
      <c r="C154" s="389"/>
      <c r="D154" s="597"/>
      <c r="E154" s="597"/>
      <c r="F154" s="598">
        <f t="shared" si="14"/>
        <v>0</v>
      </c>
      <c r="G154" s="699">
        <f>C154+D154</f>
        <v>0</v>
      </c>
    </row>
    <row r="155" spans="1:11" ht="15" customHeight="1" thickBot="1" x14ac:dyDescent="0.3">
      <c r="A155" s="18" t="s">
        <v>26</v>
      </c>
      <c r="B155" s="102" t="s">
        <v>448</v>
      </c>
      <c r="C155" s="390">
        <f>+C131+C135+C142+C147+C153+C154</f>
        <v>0</v>
      </c>
      <c r="D155" s="390">
        <f>+D131+D135+D142+D147+D153+D154</f>
        <v>0</v>
      </c>
      <c r="E155" s="390">
        <f>+E131+E135+E142+E147+E153+E154</f>
        <v>0</v>
      </c>
      <c r="F155" s="390">
        <f>+F131+F135+F142+F147+F153+F154</f>
        <v>0</v>
      </c>
      <c r="G155" s="384">
        <f>C155+F155</f>
        <v>0</v>
      </c>
      <c r="H155" s="333"/>
      <c r="I155" s="334"/>
      <c r="J155" s="334"/>
      <c r="K155" s="334"/>
    </row>
    <row r="156" spans="1:11" s="1" customFormat="1" ht="12.95" customHeight="1" thickBot="1" x14ac:dyDescent="0.25">
      <c r="A156" s="241" t="s">
        <v>27</v>
      </c>
      <c r="B156" s="302" t="s">
        <v>447</v>
      </c>
      <c r="C156" s="390">
        <f>+C130+C155</f>
        <v>314468</v>
      </c>
      <c r="D156" s="390">
        <f>+D130+D155</f>
        <v>19791</v>
      </c>
      <c r="E156" s="390">
        <f>+E130+E155</f>
        <v>-20760</v>
      </c>
      <c r="F156" s="390">
        <f>+F130+F155</f>
        <v>-969</v>
      </c>
      <c r="G156" s="384">
        <f>+G130+G155</f>
        <v>313499</v>
      </c>
    </row>
    <row r="157" spans="1:11" ht="7.5" customHeight="1" x14ac:dyDescent="0.25"/>
    <row r="158" spans="1:11" x14ac:dyDescent="0.25">
      <c r="A158" s="855" t="s">
        <v>368</v>
      </c>
      <c r="B158" s="855"/>
      <c r="C158" s="855"/>
      <c r="D158" s="855"/>
      <c r="E158" s="855"/>
      <c r="F158" s="855"/>
      <c r="G158" s="855"/>
    </row>
    <row r="159" spans="1:11" ht="15" customHeight="1" thickBot="1" x14ac:dyDescent="0.3">
      <c r="A159" s="856" t="s">
        <v>151</v>
      </c>
      <c r="B159" s="856"/>
      <c r="C159" s="249"/>
      <c r="G159" s="249" t="str">
        <f>G91</f>
        <v>Forintban!</v>
      </c>
    </row>
    <row r="160" spans="1:11" ht="25.5" customHeight="1" thickBot="1" x14ac:dyDescent="0.3">
      <c r="A160" s="18">
        <v>1</v>
      </c>
      <c r="B160" s="23" t="s">
        <v>449</v>
      </c>
      <c r="C160" s="600">
        <f>+C63-C130</f>
        <v>-302665</v>
      </c>
      <c r="D160" s="311">
        <f>+D63-D130</f>
        <v>-387</v>
      </c>
      <c r="E160" s="311">
        <f>+E63-E130</f>
        <v>9661</v>
      </c>
      <c r="F160" s="311">
        <f>+F63-F130</f>
        <v>9274</v>
      </c>
      <c r="G160" s="215">
        <f>+G63-G130</f>
        <v>-293391</v>
      </c>
    </row>
    <row r="161" spans="1:7" ht="32.25" customHeight="1" thickBot="1" x14ac:dyDescent="0.3">
      <c r="A161" s="18" t="s">
        <v>18</v>
      </c>
      <c r="B161" s="23" t="s">
        <v>455</v>
      </c>
      <c r="C161" s="311">
        <f>+C87-C155</f>
        <v>0</v>
      </c>
      <c r="D161" s="311">
        <f>+D87-D155</f>
        <v>0</v>
      </c>
      <c r="E161" s="311">
        <f>+E87-E155</f>
        <v>0</v>
      </c>
      <c r="F161" s="311">
        <f>+F87-F155</f>
        <v>0</v>
      </c>
      <c r="G161" s="215">
        <f>+G87-G155</f>
        <v>0</v>
      </c>
    </row>
  </sheetData>
  <mergeCells count="12">
    <mergeCell ref="A158:G158"/>
    <mergeCell ref="A159:B159"/>
    <mergeCell ref="A2:B2"/>
    <mergeCell ref="A1:G1"/>
    <mergeCell ref="A3:A4"/>
    <mergeCell ref="B3:B4"/>
    <mergeCell ref="C3:G3"/>
    <mergeCell ref="A90:G90"/>
    <mergeCell ref="A91:B91"/>
    <mergeCell ref="A92:A93"/>
    <mergeCell ref="B92:B93"/>
    <mergeCell ref="C92:G92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headerFooter>
    <oddHeader>&amp;CBátaszék Város Önkormányzat
2018. ÉVI KÖLTSÉGVETÉS ÁLLAMI FELADATAINAK MÉRLEGE&amp;R1.4.melléklet a 3/2018. (II. 28.) önkormányzati rendelethez</oddHeader>
    <oddFooter>&amp;C&amp;P</oddFooter>
  </headerFooter>
  <rowBreaks count="1" manualBreakCount="1">
    <brk id="8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3"/>
  <sheetViews>
    <sheetView topLeftCell="B1" zoomScaleNormal="100" zoomScaleSheetLayoutView="100" workbookViewId="0">
      <selection activeCell="J1" sqref="J1:J32"/>
    </sheetView>
  </sheetViews>
  <sheetFormatPr defaultRowHeight="12.75" x14ac:dyDescent="0.2"/>
  <cols>
    <col min="1" max="1" width="6.83203125" style="34" customWidth="1"/>
    <col min="2" max="2" width="48" style="35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 x14ac:dyDescent="0.2">
      <c r="B1" s="256" t="s">
        <v>155</v>
      </c>
      <c r="C1" s="257"/>
      <c r="D1" s="257"/>
      <c r="E1" s="257"/>
      <c r="F1" s="257"/>
      <c r="G1" s="257"/>
      <c r="H1" s="257"/>
      <c r="I1" s="257"/>
      <c r="J1" s="869" t="s">
        <v>1134</v>
      </c>
    </row>
    <row r="2" spans="1:10" ht="14.25" thickBot="1" x14ac:dyDescent="0.25">
      <c r="G2" s="36"/>
      <c r="H2" s="36"/>
      <c r="I2" s="36"/>
      <c r="J2" s="869"/>
    </row>
    <row r="3" spans="1:10" ht="18" customHeight="1" thickBot="1" x14ac:dyDescent="0.25">
      <c r="A3" s="867" t="s">
        <v>66</v>
      </c>
      <c r="B3" s="258" t="s">
        <v>54</v>
      </c>
      <c r="C3" s="259"/>
      <c r="D3" s="601"/>
      <c r="E3" s="601"/>
      <c r="F3" s="258" t="s">
        <v>55</v>
      </c>
      <c r="G3" s="260"/>
      <c r="H3" s="602"/>
      <c r="I3" s="603"/>
      <c r="J3" s="869"/>
    </row>
    <row r="4" spans="1:10" s="37" customFormat="1" ht="35.25" customHeight="1" thickBot="1" x14ac:dyDescent="0.25">
      <c r="A4" s="868"/>
      <c r="B4" s="164" t="s">
        <v>58</v>
      </c>
      <c r="C4" s="604" t="str">
        <f>+CONCATENATE('[2]1.1.sz.mell.'!C3," eredeti előirányzat")</f>
        <v>2018. évi eredeti előirányzat</v>
      </c>
      <c r="D4" s="605" t="s">
        <v>1098</v>
      </c>
      <c r="E4" s="605" t="str">
        <f>+CONCATENATE(LEFT('[2]1.1.sz.mell.'!C3,4),".5. Módisítás után" )</f>
        <v>2018.5. Módisítás után</v>
      </c>
      <c r="F4" s="606" t="s">
        <v>58</v>
      </c>
      <c r="G4" s="604" t="str">
        <f>+C4</f>
        <v>2018. évi eredeti előirányzat</v>
      </c>
      <c r="H4" s="607" t="str">
        <f>+D4</f>
        <v>Halmozott módosítás 2018.12.31.-ig</v>
      </c>
      <c r="I4" s="605" t="str">
        <f>+CONCATENATE(LEFT('[2]1.1.sz.mell.'!G3,4),"5. Módisítás után" )</f>
        <v>5. Módisítás után</v>
      </c>
      <c r="J4" s="869"/>
    </row>
    <row r="5" spans="1:10" s="265" customFormat="1" ht="12" customHeight="1" thickBot="1" x14ac:dyDescent="0.25">
      <c r="A5" s="261" t="s">
        <v>468</v>
      </c>
      <c r="B5" s="262" t="s">
        <v>469</v>
      </c>
      <c r="C5" s="263" t="s">
        <v>470</v>
      </c>
      <c r="D5" s="609" t="s">
        <v>472</v>
      </c>
      <c r="E5" s="609" t="s">
        <v>851</v>
      </c>
      <c r="F5" s="262" t="s">
        <v>852</v>
      </c>
      <c r="G5" s="263" t="s">
        <v>474</v>
      </c>
      <c r="H5" s="263" t="s">
        <v>475</v>
      </c>
      <c r="I5" s="264" t="s">
        <v>853</v>
      </c>
      <c r="J5" s="869"/>
    </row>
    <row r="6" spans="1:10" ht="12.95" customHeight="1" x14ac:dyDescent="0.2">
      <c r="A6" s="266" t="s">
        <v>17</v>
      </c>
      <c r="B6" s="267" t="s">
        <v>369</v>
      </c>
      <c r="C6" s="250">
        <v>435909</v>
      </c>
      <c r="D6" s="250">
        <v>40522</v>
      </c>
      <c r="E6" s="610">
        <f>C6+D6</f>
        <v>476431</v>
      </c>
      <c r="F6" s="267" t="s">
        <v>59</v>
      </c>
      <c r="G6" s="250">
        <v>151485</v>
      </c>
      <c r="H6" s="250">
        <v>10524</v>
      </c>
      <c r="I6" s="611">
        <f>G6+H6</f>
        <v>162009</v>
      </c>
      <c r="J6" s="869"/>
    </row>
    <row r="7" spans="1:10" ht="12.95" customHeight="1" x14ac:dyDescent="0.2">
      <c r="A7" s="268" t="s">
        <v>18</v>
      </c>
      <c r="B7" s="269" t="s">
        <v>370</v>
      </c>
      <c r="C7" s="251">
        <v>98539</v>
      </c>
      <c r="D7" s="251">
        <v>18566</v>
      </c>
      <c r="E7" s="610">
        <f t="shared" ref="E7:E16" si="0">C7+D7</f>
        <v>117105</v>
      </c>
      <c r="F7" s="269" t="s">
        <v>180</v>
      </c>
      <c r="G7" s="251">
        <v>28334</v>
      </c>
      <c r="H7" s="251">
        <v>2995</v>
      </c>
      <c r="I7" s="611">
        <f t="shared" ref="I7:I17" si="1">G7+H7</f>
        <v>31329</v>
      </c>
      <c r="J7" s="869"/>
    </row>
    <row r="8" spans="1:10" ht="12.95" customHeight="1" x14ac:dyDescent="0.2">
      <c r="A8" s="268" t="s">
        <v>19</v>
      </c>
      <c r="B8" s="269" t="s">
        <v>391</v>
      </c>
      <c r="C8" s="251"/>
      <c r="D8" s="251"/>
      <c r="E8" s="610">
        <f t="shared" si="0"/>
        <v>0</v>
      </c>
      <c r="F8" s="269" t="s">
        <v>230</v>
      </c>
      <c r="G8" s="251">
        <v>579757</v>
      </c>
      <c r="H8" s="251">
        <v>-297224</v>
      </c>
      <c r="I8" s="611">
        <f t="shared" si="1"/>
        <v>282533</v>
      </c>
      <c r="J8" s="869"/>
    </row>
    <row r="9" spans="1:10" ht="12.95" customHeight="1" x14ac:dyDescent="0.2">
      <c r="A9" s="268" t="s">
        <v>20</v>
      </c>
      <c r="B9" s="269" t="s">
        <v>171</v>
      </c>
      <c r="C9" s="251">
        <v>269405</v>
      </c>
      <c r="D9" s="251">
        <v>35000</v>
      </c>
      <c r="E9" s="610">
        <f t="shared" si="0"/>
        <v>304405</v>
      </c>
      <c r="F9" s="269" t="s">
        <v>181</v>
      </c>
      <c r="G9" s="251">
        <v>24131</v>
      </c>
      <c r="H9" s="251">
        <v>4713</v>
      </c>
      <c r="I9" s="611">
        <f t="shared" si="1"/>
        <v>28844</v>
      </c>
      <c r="J9" s="869"/>
    </row>
    <row r="10" spans="1:10" ht="12.95" customHeight="1" x14ac:dyDescent="0.2">
      <c r="A10" s="268" t="s">
        <v>21</v>
      </c>
      <c r="B10" s="270" t="s">
        <v>399</v>
      </c>
      <c r="C10" s="251">
        <v>355588</v>
      </c>
      <c r="D10" s="251">
        <v>-262480</v>
      </c>
      <c r="E10" s="610">
        <f t="shared" si="0"/>
        <v>93108</v>
      </c>
      <c r="F10" s="269" t="s">
        <v>182</v>
      </c>
      <c r="G10" s="251">
        <v>469498</v>
      </c>
      <c r="H10" s="251">
        <v>12590</v>
      </c>
      <c r="I10" s="611">
        <f t="shared" si="1"/>
        <v>482088</v>
      </c>
      <c r="J10" s="869"/>
    </row>
    <row r="11" spans="1:10" ht="12.95" customHeight="1" x14ac:dyDescent="0.2">
      <c r="A11" s="268" t="s">
        <v>22</v>
      </c>
      <c r="B11" s="269" t="s">
        <v>371</v>
      </c>
      <c r="C11" s="252">
        <v>500</v>
      </c>
      <c r="D11" s="252"/>
      <c r="E11" s="610">
        <f t="shared" si="0"/>
        <v>500</v>
      </c>
      <c r="F11" s="269" t="s">
        <v>854</v>
      </c>
      <c r="G11" s="251">
        <v>15436</v>
      </c>
      <c r="H11" s="251">
        <v>58479</v>
      </c>
      <c r="I11" s="611">
        <f t="shared" si="1"/>
        <v>73915</v>
      </c>
      <c r="J11" s="869"/>
    </row>
    <row r="12" spans="1:10" ht="12.95" customHeight="1" x14ac:dyDescent="0.2">
      <c r="A12" s="268" t="s">
        <v>23</v>
      </c>
      <c r="B12" s="269" t="s">
        <v>456</v>
      </c>
      <c r="C12" s="251"/>
      <c r="D12" s="251"/>
      <c r="E12" s="610">
        <f t="shared" si="0"/>
        <v>0</v>
      </c>
      <c r="F12" s="38" t="s">
        <v>815</v>
      </c>
      <c r="G12" s="251">
        <v>8937</v>
      </c>
      <c r="H12" s="251">
        <v>1592</v>
      </c>
      <c r="I12" s="611">
        <f t="shared" si="1"/>
        <v>10529</v>
      </c>
      <c r="J12" s="869"/>
    </row>
    <row r="13" spans="1:10" ht="12.95" customHeight="1" x14ac:dyDescent="0.2">
      <c r="A13" s="268" t="s">
        <v>24</v>
      </c>
      <c r="B13" s="38"/>
      <c r="C13" s="251"/>
      <c r="D13" s="251"/>
      <c r="E13" s="610">
        <f t="shared" si="0"/>
        <v>0</v>
      </c>
      <c r="F13" s="38"/>
      <c r="G13" s="251"/>
      <c r="H13" s="251"/>
      <c r="I13" s="611">
        <f t="shared" si="1"/>
        <v>0</v>
      </c>
      <c r="J13" s="869"/>
    </row>
    <row r="14" spans="1:10" ht="12.95" customHeight="1" x14ac:dyDescent="0.2">
      <c r="A14" s="268" t="s">
        <v>25</v>
      </c>
      <c r="B14" s="335"/>
      <c r="C14" s="252"/>
      <c r="D14" s="252"/>
      <c r="E14" s="610">
        <f t="shared" si="0"/>
        <v>0</v>
      </c>
      <c r="F14" s="38"/>
      <c r="G14" s="251"/>
      <c r="H14" s="251"/>
      <c r="I14" s="611">
        <f t="shared" si="1"/>
        <v>0</v>
      </c>
      <c r="J14" s="869"/>
    </row>
    <row r="15" spans="1:10" ht="12.95" customHeight="1" x14ac:dyDescent="0.2">
      <c r="A15" s="268" t="s">
        <v>26</v>
      </c>
      <c r="B15" s="38"/>
      <c r="C15" s="251"/>
      <c r="D15" s="251"/>
      <c r="E15" s="610">
        <f t="shared" si="0"/>
        <v>0</v>
      </c>
      <c r="F15" s="38"/>
      <c r="G15" s="251"/>
      <c r="H15" s="251"/>
      <c r="I15" s="611">
        <f t="shared" si="1"/>
        <v>0</v>
      </c>
      <c r="J15" s="869"/>
    </row>
    <row r="16" spans="1:10" ht="12.95" customHeight="1" x14ac:dyDescent="0.2">
      <c r="A16" s="268" t="s">
        <v>27</v>
      </c>
      <c r="B16" s="38"/>
      <c r="C16" s="251"/>
      <c r="D16" s="251"/>
      <c r="E16" s="610">
        <f t="shared" si="0"/>
        <v>0</v>
      </c>
      <c r="F16" s="38"/>
      <c r="G16" s="251"/>
      <c r="H16" s="251"/>
      <c r="I16" s="611">
        <f t="shared" si="1"/>
        <v>0</v>
      </c>
      <c r="J16" s="869"/>
    </row>
    <row r="17" spans="1:10" ht="12.95" customHeight="1" thickBot="1" x14ac:dyDescent="0.25">
      <c r="A17" s="268" t="s">
        <v>28</v>
      </c>
      <c r="B17" s="44"/>
      <c r="C17" s="253"/>
      <c r="D17" s="253"/>
      <c r="E17" s="612"/>
      <c r="F17" s="38"/>
      <c r="G17" s="253"/>
      <c r="H17" s="253"/>
      <c r="I17" s="611">
        <f t="shared" si="1"/>
        <v>0</v>
      </c>
      <c r="J17" s="869"/>
    </row>
    <row r="18" spans="1:10" ht="15.95" customHeight="1" thickBot="1" x14ac:dyDescent="0.25">
      <c r="A18" s="271" t="s">
        <v>29</v>
      </c>
      <c r="B18" s="103" t="s">
        <v>457</v>
      </c>
      <c r="C18" s="254">
        <f>SUM(C6:C17)</f>
        <v>1159941</v>
      </c>
      <c r="D18" s="254">
        <f>SUM(D6:D17)</f>
        <v>-168392</v>
      </c>
      <c r="E18" s="254">
        <f>SUM(E6:E17)</f>
        <v>991549</v>
      </c>
      <c r="F18" s="103" t="s">
        <v>377</v>
      </c>
      <c r="G18" s="254">
        <f>SUM(G6:G17)</f>
        <v>1277578</v>
      </c>
      <c r="H18" s="254">
        <f>SUM(H6:H17)</f>
        <v>-206331</v>
      </c>
      <c r="I18" s="291">
        <f>SUM(I6:I17)</f>
        <v>1071247</v>
      </c>
      <c r="J18" s="869"/>
    </row>
    <row r="19" spans="1:10" ht="12.95" customHeight="1" x14ac:dyDescent="0.2">
      <c r="A19" s="272" t="s">
        <v>30</v>
      </c>
      <c r="B19" s="273" t="s">
        <v>374</v>
      </c>
      <c r="C19" s="376">
        <f>+C20+C21+C22+C23</f>
        <v>146746</v>
      </c>
      <c r="D19" s="376">
        <f>+D20+D21+D22+D23</f>
        <v>27875</v>
      </c>
      <c r="E19" s="376">
        <f>+E20+E21+E22+E23</f>
        <v>174621</v>
      </c>
      <c r="F19" s="274" t="s">
        <v>188</v>
      </c>
      <c r="G19" s="255"/>
      <c r="H19" s="255"/>
      <c r="I19" s="613">
        <f>G19+H19</f>
        <v>0</v>
      </c>
      <c r="J19" s="869"/>
    </row>
    <row r="20" spans="1:10" ht="12.95" customHeight="1" x14ac:dyDescent="0.2">
      <c r="A20" s="275" t="s">
        <v>31</v>
      </c>
      <c r="B20" s="274" t="s">
        <v>223</v>
      </c>
      <c r="C20" s="59">
        <v>146746</v>
      </c>
      <c r="D20" s="59">
        <v>27875</v>
      </c>
      <c r="E20" s="614">
        <f>C20+D20</f>
        <v>174621</v>
      </c>
      <c r="F20" s="274" t="s">
        <v>376</v>
      </c>
      <c r="G20" s="59"/>
      <c r="H20" s="59"/>
      <c r="I20" s="615">
        <f t="shared" ref="I20:I28" si="2">G20+H20</f>
        <v>0</v>
      </c>
      <c r="J20" s="869"/>
    </row>
    <row r="21" spans="1:10" ht="12.95" customHeight="1" x14ac:dyDescent="0.2">
      <c r="A21" s="275" t="s">
        <v>32</v>
      </c>
      <c r="B21" s="274" t="s">
        <v>224</v>
      </c>
      <c r="C21" s="59"/>
      <c r="D21" s="59"/>
      <c r="E21" s="614">
        <f>C21+D21</f>
        <v>0</v>
      </c>
      <c r="F21" s="274" t="s">
        <v>153</v>
      </c>
      <c r="G21" s="59"/>
      <c r="H21" s="59"/>
      <c r="I21" s="615">
        <f t="shared" si="2"/>
        <v>0</v>
      </c>
      <c r="J21" s="869"/>
    </row>
    <row r="22" spans="1:10" ht="12.95" customHeight="1" x14ac:dyDescent="0.2">
      <c r="A22" s="275" t="s">
        <v>33</v>
      </c>
      <c r="B22" s="274" t="s">
        <v>228</v>
      </c>
      <c r="C22" s="59"/>
      <c r="D22" s="59"/>
      <c r="E22" s="614">
        <f>C22+D22</f>
        <v>0</v>
      </c>
      <c r="F22" s="274" t="s">
        <v>154</v>
      </c>
      <c r="G22" s="59"/>
      <c r="H22" s="59"/>
      <c r="I22" s="615">
        <f t="shared" si="2"/>
        <v>0</v>
      </c>
      <c r="J22" s="869"/>
    </row>
    <row r="23" spans="1:10" ht="12.95" customHeight="1" x14ac:dyDescent="0.2">
      <c r="A23" s="275" t="s">
        <v>34</v>
      </c>
      <c r="B23" s="274" t="s">
        <v>229</v>
      </c>
      <c r="C23" s="59"/>
      <c r="D23" s="59"/>
      <c r="E23" s="614">
        <f>C23+D23</f>
        <v>0</v>
      </c>
      <c r="F23" s="273" t="s">
        <v>231</v>
      </c>
      <c r="G23" s="59"/>
      <c r="H23" s="59"/>
      <c r="I23" s="615">
        <f t="shared" si="2"/>
        <v>0</v>
      </c>
      <c r="J23" s="869"/>
    </row>
    <row r="24" spans="1:10" ht="12.95" customHeight="1" x14ac:dyDescent="0.2">
      <c r="A24" s="275" t="s">
        <v>35</v>
      </c>
      <c r="B24" s="274" t="s">
        <v>375</v>
      </c>
      <c r="C24" s="276">
        <f>+C25+C26</f>
        <v>0</v>
      </c>
      <c r="D24" s="276">
        <f>+D25+D26</f>
        <v>0</v>
      </c>
      <c r="E24" s="276">
        <f>+E25+E26</f>
        <v>0</v>
      </c>
      <c r="F24" s="274" t="s">
        <v>189</v>
      </c>
      <c r="G24" s="59"/>
      <c r="H24" s="59"/>
      <c r="I24" s="615">
        <f t="shared" si="2"/>
        <v>0</v>
      </c>
      <c r="J24" s="869"/>
    </row>
    <row r="25" spans="1:10" ht="12.95" customHeight="1" x14ac:dyDescent="0.2">
      <c r="A25" s="272" t="s">
        <v>36</v>
      </c>
      <c r="B25" s="273" t="s">
        <v>372</v>
      </c>
      <c r="C25" s="255"/>
      <c r="D25" s="255"/>
      <c r="E25" s="616">
        <f>C25+D25</f>
        <v>0</v>
      </c>
      <c r="F25" s="267" t="s">
        <v>439</v>
      </c>
      <c r="G25" s="255"/>
      <c r="H25" s="255"/>
      <c r="I25" s="613">
        <f t="shared" si="2"/>
        <v>0</v>
      </c>
      <c r="J25" s="869"/>
    </row>
    <row r="26" spans="1:10" ht="12.95" customHeight="1" x14ac:dyDescent="0.2">
      <c r="A26" s="275" t="s">
        <v>37</v>
      </c>
      <c r="B26" s="274" t="s">
        <v>373</v>
      </c>
      <c r="C26" s="59"/>
      <c r="D26" s="59"/>
      <c r="E26" s="614">
        <f>C26+D26</f>
        <v>0</v>
      </c>
      <c r="F26" s="269" t="s">
        <v>445</v>
      </c>
      <c r="G26" s="59"/>
      <c r="H26" s="59"/>
      <c r="I26" s="615">
        <f t="shared" si="2"/>
        <v>0</v>
      </c>
      <c r="J26" s="869"/>
    </row>
    <row r="27" spans="1:10" ht="12.95" customHeight="1" x14ac:dyDescent="0.2">
      <c r="A27" s="268" t="s">
        <v>38</v>
      </c>
      <c r="B27" s="274" t="s">
        <v>855</v>
      </c>
      <c r="C27" s="59"/>
      <c r="D27" s="59"/>
      <c r="E27" s="614">
        <f>C27+D27</f>
        <v>0</v>
      </c>
      <c r="F27" s="269" t="s">
        <v>318</v>
      </c>
      <c r="G27" s="59">
        <v>15227</v>
      </c>
      <c r="H27" s="59"/>
      <c r="I27" s="615">
        <f t="shared" si="2"/>
        <v>15227</v>
      </c>
      <c r="J27" s="869"/>
    </row>
    <row r="28" spans="1:10" ht="12.95" customHeight="1" thickBot="1" x14ac:dyDescent="0.25">
      <c r="A28" s="307" t="s">
        <v>39</v>
      </c>
      <c r="B28" s="273" t="s">
        <v>330</v>
      </c>
      <c r="C28" s="255"/>
      <c r="D28" s="255"/>
      <c r="E28" s="616">
        <f>C28+D28</f>
        <v>0</v>
      </c>
      <c r="F28" s="337"/>
      <c r="G28" s="255"/>
      <c r="H28" s="255"/>
      <c r="I28" s="613">
        <f t="shared" si="2"/>
        <v>0</v>
      </c>
      <c r="J28" s="869"/>
    </row>
    <row r="29" spans="1:10" ht="15.95" customHeight="1" thickBot="1" x14ac:dyDescent="0.25">
      <c r="A29" s="271" t="s">
        <v>40</v>
      </c>
      <c r="B29" s="103" t="s">
        <v>458</v>
      </c>
      <c r="C29" s="254">
        <f>+C19+C24+C27+C28</f>
        <v>146746</v>
      </c>
      <c r="D29" s="254">
        <f>+D19+D24+D27+D28</f>
        <v>27875</v>
      </c>
      <c r="E29" s="617">
        <f>+E19+E24+E27+E28</f>
        <v>174621</v>
      </c>
      <c r="F29" s="103" t="s">
        <v>460</v>
      </c>
      <c r="G29" s="254">
        <f>SUM(G19:G28)</f>
        <v>15227</v>
      </c>
      <c r="H29" s="254">
        <f>SUM(H19:H28)</f>
        <v>0</v>
      </c>
      <c r="I29" s="291">
        <f>SUM(I19:I28)</f>
        <v>15227</v>
      </c>
      <c r="J29" s="869"/>
    </row>
    <row r="30" spans="1:10" ht="13.5" thickBot="1" x14ac:dyDescent="0.25">
      <c r="A30" s="271" t="s">
        <v>41</v>
      </c>
      <c r="B30" s="277" t="s">
        <v>459</v>
      </c>
      <c r="C30" s="618">
        <f>+C18+C29</f>
        <v>1306687</v>
      </c>
      <c r="D30" s="618">
        <f>+D18+D29</f>
        <v>-140517</v>
      </c>
      <c r="E30" s="619">
        <f>+E18+E29</f>
        <v>1166170</v>
      </c>
      <c r="F30" s="277" t="s">
        <v>461</v>
      </c>
      <c r="G30" s="618">
        <f>+G18+G29</f>
        <v>1292805</v>
      </c>
      <c r="H30" s="618">
        <f>+H18+H29</f>
        <v>-206331</v>
      </c>
      <c r="I30" s="619">
        <f>+I18+I29</f>
        <v>1086474</v>
      </c>
      <c r="J30" s="869"/>
    </row>
    <row r="31" spans="1:10" ht="13.5" thickBot="1" x14ac:dyDescent="0.25">
      <c r="A31" s="271" t="s">
        <v>42</v>
      </c>
      <c r="B31" s="277" t="s">
        <v>166</v>
      </c>
      <c r="C31" s="618">
        <f>IF(C18-G18&lt;0,G18-C18,"-")</f>
        <v>117637</v>
      </c>
      <c r="D31" s="618" t="str">
        <f>IF(D18-H18&lt;0,H18-D18,"-")</f>
        <v>-</v>
      </c>
      <c r="E31" s="619">
        <f>IF(E18-I18&lt;0,I18-E18,"-")</f>
        <v>79698</v>
      </c>
      <c r="F31" s="277" t="s">
        <v>167</v>
      </c>
      <c r="G31" s="618" t="str">
        <f>IF(C18-G18&gt;0,C18-G18,"-")</f>
        <v>-</v>
      </c>
      <c r="H31" s="618">
        <f>IF(D18-H18&gt;0,D18-H18,"-")</f>
        <v>37939</v>
      </c>
      <c r="I31" s="619" t="str">
        <f>IF(E18-I18&gt;0,E18-I18,"-")</f>
        <v>-</v>
      </c>
      <c r="J31" s="869"/>
    </row>
    <row r="32" spans="1:10" ht="13.5" thickBot="1" x14ac:dyDescent="0.25">
      <c r="A32" s="271" t="s">
        <v>43</v>
      </c>
      <c r="B32" s="277" t="s">
        <v>527</v>
      </c>
      <c r="C32" s="618" t="str">
        <f>IF(C30-G30&lt;0,G30-C30,"-")</f>
        <v>-</v>
      </c>
      <c r="D32" s="618" t="str">
        <f>IF(D30-H30&lt;0,H30-D30,"-")</f>
        <v>-</v>
      </c>
      <c r="E32" s="618" t="str">
        <f>IF(E30-I30&lt;0,I30-E30,"-")</f>
        <v>-</v>
      </c>
      <c r="F32" s="277" t="s">
        <v>528</v>
      </c>
      <c r="G32" s="618">
        <f>IF(C30-G30&gt;0,C30-G30,"-")</f>
        <v>13882</v>
      </c>
      <c r="H32" s="618">
        <f>IF(D30-H30&gt;0,D30-H30,"-")</f>
        <v>65814</v>
      </c>
      <c r="I32" s="620">
        <f>IF(E30-I30&gt;0,E30-I30,"-")</f>
        <v>79696</v>
      </c>
      <c r="J32" s="869"/>
    </row>
    <row r="33" spans="2:6" ht="18.75" x14ac:dyDescent="0.2">
      <c r="B33" s="870"/>
      <c r="C33" s="870"/>
      <c r="D33" s="870"/>
      <c r="E33" s="870"/>
      <c r="F33" s="87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zoomScale="86" zoomScaleNormal="86" zoomScaleSheetLayoutView="115" workbookViewId="0">
      <selection activeCell="N16" sqref="N16"/>
    </sheetView>
  </sheetViews>
  <sheetFormatPr defaultRowHeight="12.75" x14ac:dyDescent="0.2"/>
  <cols>
    <col min="1" max="1" width="6.83203125" style="34" customWidth="1"/>
    <col min="2" max="2" width="49.83203125" style="35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 x14ac:dyDescent="0.2">
      <c r="B1" s="256" t="s">
        <v>156</v>
      </c>
      <c r="C1" s="257"/>
      <c r="D1" s="257"/>
      <c r="E1" s="257"/>
      <c r="F1" s="257"/>
      <c r="G1" s="257"/>
      <c r="H1" s="257"/>
      <c r="I1" s="257"/>
      <c r="J1" s="869" t="s">
        <v>1135</v>
      </c>
    </row>
    <row r="2" spans="1:10" ht="14.25" thickBot="1" x14ac:dyDescent="0.25">
      <c r="G2" s="36"/>
      <c r="H2" s="36"/>
      <c r="I2" s="36">
        <f>'[2]2.1.sz.mell  '!I2</f>
        <v>0</v>
      </c>
      <c r="J2" s="869"/>
    </row>
    <row r="3" spans="1:10" ht="13.5" customHeight="1" thickBot="1" x14ac:dyDescent="0.25">
      <c r="A3" s="867" t="s">
        <v>66</v>
      </c>
      <c r="B3" s="258" t="s">
        <v>54</v>
      </c>
      <c r="C3" s="259"/>
      <c r="D3" s="601"/>
      <c r="E3" s="601"/>
      <c r="F3" s="258" t="s">
        <v>55</v>
      </c>
      <c r="G3" s="260"/>
      <c r="H3" s="602"/>
      <c r="I3" s="603"/>
      <c r="J3" s="869"/>
    </row>
    <row r="4" spans="1:10" s="37" customFormat="1" ht="36.75" thickBot="1" x14ac:dyDescent="0.25">
      <c r="A4" s="868"/>
      <c r="B4" s="164" t="s">
        <v>58</v>
      </c>
      <c r="C4" s="604" t="str">
        <f>+CONCATENATE('[2]1.1.sz.mell.'!C3," eredeti előirányzat")</f>
        <v>2018. évi eredeti előirányzat</v>
      </c>
      <c r="D4" s="605" t="s">
        <v>1098</v>
      </c>
      <c r="E4" s="605" t="str">
        <f>+CONCATENATE(LEFT('[2]1.1.sz.mell.'!C3,4),". 5. Módisítás után" )</f>
        <v>2018. 5. Módisítás után</v>
      </c>
      <c r="F4" s="606" t="s">
        <v>58</v>
      </c>
      <c r="G4" s="604" t="str">
        <f>+C4</f>
        <v>2018. évi eredeti előirányzat</v>
      </c>
      <c r="H4" s="607" t="str">
        <f>+D4</f>
        <v>Halmozott módosítás 2018.12.31.-ig</v>
      </c>
      <c r="I4" s="608" t="str">
        <f>+E4</f>
        <v>2018. 5. Módisítás után</v>
      </c>
      <c r="J4" s="869"/>
    </row>
    <row r="5" spans="1:10" s="37" customFormat="1" ht="13.5" thickBot="1" x14ac:dyDescent="0.25">
      <c r="A5" s="261" t="s">
        <v>468</v>
      </c>
      <c r="B5" s="262" t="s">
        <v>469</v>
      </c>
      <c r="C5" s="263" t="s">
        <v>470</v>
      </c>
      <c r="D5" s="609" t="s">
        <v>472</v>
      </c>
      <c r="E5" s="609" t="s">
        <v>851</v>
      </c>
      <c r="F5" s="262" t="s">
        <v>852</v>
      </c>
      <c r="G5" s="263" t="s">
        <v>474</v>
      </c>
      <c r="H5" s="263" t="s">
        <v>475</v>
      </c>
      <c r="I5" s="264" t="s">
        <v>853</v>
      </c>
      <c r="J5" s="869"/>
    </row>
    <row r="6" spans="1:10" ht="12.95" customHeight="1" x14ac:dyDescent="0.2">
      <c r="A6" s="266" t="s">
        <v>17</v>
      </c>
      <c r="B6" s="267" t="s">
        <v>378</v>
      </c>
      <c r="C6" s="250">
        <v>488762</v>
      </c>
      <c r="D6" s="250">
        <v>-332119</v>
      </c>
      <c r="E6" s="610">
        <f>C6+D6</f>
        <v>156643</v>
      </c>
      <c r="F6" s="267" t="s">
        <v>225</v>
      </c>
      <c r="G6" s="250">
        <v>1365005</v>
      </c>
      <c r="H6" s="580">
        <v>-993921</v>
      </c>
      <c r="I6" s="621">
        <f>G6+H6</f>
        <v>371084</v>
      </c>
      <c r="J6" s="869"/>
    </row>
    <row r="7" spans="1:10" x14ac:dyDescent="0.2">
      <c r="A7" s="268" t="s">
        <v>18</v>
      </c>
      <c r="B7" s="269" t="s">
        <v>379</v>
      </c>
      <c r="C7" s="251"/>
      <c r="D7" s="251"/>
      <c r="E7" s="610">
        <f t="shared" ref="E7:E16" si="0">C7+D7</f>
        <v>0</v>
      </c>
      <c r="F7" s="269" t="s">
        <v>384</v>
      </c>
      <c r="G7" s="251"/>
      <c r="H7" s="251"/>
      <c r="I7" s="622">
        <f t="shared" ref="I7:I29" si="1">G7+H7</f>
        <v>0</v>
      </c>
      <c r="J7" s="869"/>
    </row>
    <row r="8" spans="1:10" ht="12.95" customHeight="1" x14ac:dyDescent="0.2">
      <c r="A8" s="268" t="s">
        <v>19</v>
      </c>
      <c r="B8" s="269" t="s">
        <v>9</v>
      </c>
      <c r="C8" s="251">
        <v>31254</v>
      </c>
      <c r="D8" s="251">
        <v>-24600</v>
      </c>
      <c r="E8" s="610">
        <f t="shared" si="0"/>
        <v>6654</v>
      </c>
      <c r="F8" s="269" t="s">
        <v>184</v>
      </c>
      <c r="G8" s="251">
        <v>93916</v>
      </c>
      <c r="H8" s="251">
        <v>13892</v>
      </c>
      <c r="I8" s="622">
        <f t="shared" si="1"/>
        <v>107808</v>
      </c>
      <c r="J8" s="869"/>
    </row>
    <row r="9" spans="1:10" ht="12.95" customHeight="1" x14ac:dyDescent="0.2">
      <c r="A9" s="268" t="s">
        <v>20</v>
      </c>
      <c r="B9" s="269" t="s">
        <v>380</v>
      </c>
      <c r="C9" s="251">
        <v>4650</v>
      </c>
      <c r="D9" s="251">
        <v>20157</v>
      </c>
      <c r="E9" s="610">
        <f t="shared" si="0"/>
        <v>24807</v>
      </c>
      <c r="F9" s="269" t="s">
        <v>385</v>
      </c>
      <c r="G9" s="251"/>
      <c r="H9" s="251"/>
      <c r="I9" s="622">
        <f t="shared" si="1"/>
        <v>0</v>
      </c>
      <c r="J9" s="869"/>
    </row>
    <row r="10" spans="1:10" ht="12.75" customHeight="1" x14ac:dyDescent="0.2">
      <c r="A10" s="268" t="s">
        <v>21</v>
      </c>
      <c r="B10" s="269" t="s">
        <v>381</v>
      </c>
      <c r="C10" s="251"/>
      <c r="D10" s="251"/>
      <c r="E10" s="610">
        <f t="shared" si="0"/>
        <v>0</v>
      </c>
      <c r="F10" s="269" t="s">
        <v>227</v>
      </c>
      <c r="G10" s="251">
        <v>11426</v>
      </c>
      <c r="H10" s="251">
        <v>3214</v>
      </c>
      <c r="I10" s="622">
        <f t="shared" si="1"/>
        <v>14640</v>
      </c>
      <c r="J10" s="869"/>
    </row>
    <row r="11" spans="1:10" ht="12.95" customHeight="1" x14ac:dyDescent="0.2">
      <c r="A11" s="268" t="s">
        <v>22</v>
      </c>
      <c r="B11" s="269" t="s">
        <v>382</v>
      </c>
      <c r="C11" s="252"/>
      <c r="D11" s="252"/>
      <c r="E11" s="610">
        <f t="shared" si="0"/>
        <v>0</v>
      </c>
      <c r="F11" s="338" t="s">
        <v>815</v>
      </c>
      <c r="G11" s="251">
        <v>34665</v>
      </c>
      <c r="H11" s="251">
        <v>706067</v>
      </c>
      <c r="I11" s="622">
        <f t="shared" si="1"/>
        <v>740732</v>
      </c>
      <c r="J11" s="869"/>
    </row>
    <row r="12" spans="1:10" ht="12.95" customHeight="1" x14ac:dyDescent="0.2">
      <c r="A12" s="268" t="s">
        <v>23</v>
      </c>
      <c r="B12" s="38"/>
      <c r="C12" s="251"/>
      <c r="D12" s="251"/>
      <c r="E12" s="610">
        <f t="shared" si="0"/>
        <v>0</v>
      </c>
      <c r="F12" s="338"/>
      <c r="G12" s="251"/>
      <c r="H12" s="251"/>
      <c r="I12" s="622">
        <f t="shared" si="1"/>
        <v>0</v>
      </c>
      <c r="J12" s="869"/>
    </row>
    <row r="13" spans="1:10" ht="12.95" customHeight="1" x14ac:dyDescent="0.2">
      <c r="A13" s="268" t="s">
        <v>24</v>
      </c>
      <c r="B13" s="38"/>
      <c r="C13" s="251"/>
      <c r="D13" s="251"/>
      <c r="E13" s="610">
        <f t="shared" si="0"/>
        <v>0</v>
      </c>
      <c r="F13" s="339"/>
      <c r="G13" s="251"/>
      <c r="H13" s="251"/>
      <c r="I13" s="622">
        <f t="shared" si="1"/>
        <v>0</v>
      </c>
      <c r="J13" s="869"/>
    </row>
    <row r="14" spans="1:10" ht="12.95" customHeight="1" x14ac:dyDescent="0.2">
      <c r="A14" s="268" t="s">
        <v>25</v>
      </c>
      <c r="B14" s="336"/>
      <c r="C14" s="252"/>
      <c r="D14" s="252"/>
      <c r="E14" s="610">
        <f t="shared" si="0"/>
        <v>0</v>
      </c>
      <c r="F14" s="338"/>
      <c r="G14" s="251"/>
      <c r="H14" s="251"/>
      <c r="I14" s="622">
        <f t="shared" si="1"/>
        <v>0</v>
      </c>
      <c r="J14" s="869"/>
    </row>
    <row r="15" spans="1:10" x14ac:dyDescent="0.2">
      <c r="A15" s="268" t="s">
        <v>26</v>
      </c>
      <c r="B15" s="38"/>
      <c r="C15" s="252"/>
      <c r="D15" s="252"/>
      <c r="E15" s="610">
        <f t="shared" si="0"/>
        <v>0</v>
      </c>
      <c r="F15" s="338"/>
      <c r="G15" s="251"/>
      <c r="H15" s="251"/>
      <c r="I15" s="622">
        <f t="shared" si="1"/>
        <v>0</v>
      </c>
      <c r="J15" s="869"/>
    </row>
    <row r="16" spans="1:10" ht="12.95" customHeight="1" thickBot="1" x14ac:dyDescent="0.25">
      <c r="A16" s="307" t="s">
        <v>27</v>
      </c>
      <c r="B16" s="337"/>
      <c r="C16" s="309"/>
      <c r="D16" s="309"/>
      <c r="E16" s="610">
        <f t="shared" si="0"/>
        <v>0</v>
      </c>
      <c r="F16" s="308" t="s">
        <v>49</v>
      </c>
      <c r="G16" s="623"/>
      <c r="H16" s="623"/>
      <c r="I16" s="624">
        <f t="shared" si="1"/>
        <v>0</v>
      </c>
      <c r="J16" s="869"/>
    </row>
    <row r="17" spans="1:10" ht="15.95" customHeight="1" thickBot="1" x14ac:dyDescent="0.25">
      <c r="A17" s="271" t="s">
        <v>28</v>
      </c>
      <c r="B17" s="103" t="s">
        <v>392</v>
      </c>
      <c r="C17" s="254">
        <f>+C6+C8+C9+C11+C12+C13+C14+C15+C16</f>
        <v>524666</v>
      </c>
      <c r="D17" s="254">
        <f>+D6+D8+D9+D11+D12+D13+D14+D15+D16</f>
        <v>-336562</v>
      </c>
      <c r="E17" s="254">
        <f>+E6+E8+E9+E11+E12+E13+E14+E15+E16</f>
        <v>188104</v>
      </c>
      <c r="F17" s="103" t="s">
        <v>393</v>
      </c>
      <c r="G17" s="254">
        <f>+G6+G8+G10+G11+G12+G13+G14+G15+G16</f>
        <v>1505012</v>
      </c>
      <c r="H17" s="254">
        <f>+H6+H8+H10+H11+H12+H13+H14+H15+H16</f>
        <v>-270748</v>
      </c>
      <c r="I17" s="291">
        <f>+I6+I8+I10+I11+I12+I13+I14+I15+I16</f>
        <v>1234264</v>
      </c>
      <c r="J17" s="869"/>
    </row>
    <row r="18" spans="1:10" ht="12.95" customHeight="1" x14ac:dyDescent="0.2">
      <c r="A18" s="266" t="s">
        <v>29</v>
      </c>
      <c r="B18" s="279" t="s">
        <v>243</v>
      </c>
      <c r="C18" s="286">
        <f>+C19+C20+C21+C22+C23</f>
        <v>966464</v>
      </c>
      <c r="D18" s="286">
        <f>+D19+D20+D21+D22+D23</f>
        <v>0</v>
      </c>
      <c r="E18" s="286">
        <f>+E19+E20+E21+E22+E23</f>
        <v>966464</v>
      </c>
      <c r="F18" s="274" t="s">
        <v>188</v>
      </c>
      <c r="G18" s="625"/>
      <c r="H18" s="625"/>
      <c r="I18" s="626">
        <f t="shared" si="1"/>
        <v>0</v>
      </c>
      <c r="J18" s="869"/>
    </row>
    <row r="19" spans="1:10" ht="12.95" customHeight="1" x14ac:dyDescent="0.2">
      <c r="A19" s="268" t="s">
        <v>30</v>
      </c>
      <c r="B19" s="280" t="s">
        <v>232</v>
      </c>
      <c r="C19" s="59">
        <v>966464</v>
      </c>
      <c r="D19" s="59"/>
      <c r="E19" s="614">
        <f t="shared" ref="E19:E29" si="2">C19+D19</f>
        <v>966464</v>
      </c>
      <c r="F19" s="274" t="s">
        <v>191</v>
      </c>
      <c r="G19" s="59"/>
      <c r="H19" s="59"/>
      <c r="I19" s="615">
        <f t="shared" si="1"/>
        <v>0</v>
      </c>
      <c r="J19" s="869"/>
    </row>
    <row r="20" spans="1:10" ht="12.95" customHeight="1" x14ac:dyDescent="0.2">
      <c r="A20" s="266" t="s">
        <v>31</v>
      </c>
      <c r="B20" s="280" t="s">
        <v>233</v>
      </c>
      <c r="C20" s="59"/>
      <c r="D20" s="59"/>
      <c r="E20" s="614">
        <f t="shared" si="2"/>
        <v>0</v>
      </c>
      <c r="F20" s="274" t="s">
        <v>153</v>
      </c>
      <c r="G20" s="59"/>
      <c r="H20" s="59"/>
      <c r="I20" s="615">
        <f t="shared" si="1"/>
        <v>0</v>
      </c>
      <c r="J20" s="869"/>
    </row>
    <row r="21" spans="1:10" ht="12.95" customHeight="1" x14ac:dyDescent="0.2">
      <c r="A21" s="268" t="s">
        <v>32</v>
      </c>
      <c r="B21" s="280" t="s">
        <v>234</v>
      </c>
      <c r="C21" s="59"/>
      <c r="D21" s="59"/>
      <c r="E21" s="614">
        <f t="shared" si="2"/>
        <v>0</v>
      </c>
      <c r="F21" s="274" t="s">
        <v>154</v>
      </c>
      <c r="G21" s="59"/>
      <c r="H21" s="59"/>
      <c r="I21" s="615">
        <f t="shared" si="1"/>
        <v>0</v>
      </c>
      <c r="J21" s="869"/>
    </row>
    <row r="22" spans="1:10" ht="12.95" customHeight="1" x14ac:dyDescent="0.2">
      <c r="A22" s="266" t="s">
        <v>33</v>
      </c>
      <c r="B22" s="280" t="s">
        <v>235</v>
      </c>
      <c r="C22" s="59"/>
      <c r="D22" s="59"/>
      <c r="E22" s="614">
        <f t="shared" si="2"/>
        <v>0</v>
      </c>
      <c r="F22" s="273" t="s">
        <v>231</v>
      </c>
      <c r="G22" s="59"/>
      <c r="H22" s="59"/>
      <c r="I22" s="615">
        <f t="shared" si="1"/>
        <v>0</v>
      </c>
      <c r="J22" s="869"/>
    </row>
    <row r="23" spans="1:10" ht="12.95" customHeight="1" x14ac:dyDescent="0.2">
      <c r="A23" s="268" t="s">
        <v>34</v>
      </c>
      <c r="B23" s="281" t="s">
        <v>236</v>
      </c>
      <c r="C23" s="59"/>
      <c r="D23" s="59"/>
      <c r="E23" s="614">
        <f t="shared" si="2"/>
        <v>0</v>
      </c>
      <c r="F23" s="274" t="s">
        <v>192</v>
      </c>
      <c r="G23" s="59"/>
      <c r="H23" s="59"/>
      <c r="I23" s="615">
        <f t="shared" si="1"/>
        <v>0</v>
      </c>
      <c r="J23" s="869"/>
    </row>
    <row r="24" spans="1:10" ht="12.95" customHeight="1" x14ac:dyDescent="0.2">
      <c r="A24" s="266" t="s">
        <v>35</v>
      </c>
      <c r="B24" s="282" t="s">
        <v>237</v>
      </c>
      <c r="C24" s="276">
        <f>+C25+C26+C27+C28+C29</f>
        <v>0</v>
      </c>
      <c r="D24" s="276">
        <f>+D25+D26+D27+D28+D29</f>
        <v>0</v>
      </c>
      <c r="E24" s="276">
        <f>+E25+E26+E27+E28+E29</f>
        <v>0</v>
      </c>
      <c r="F24" s="283" t="s">
        <v>190</v>
      </c>
      <c r="G24" s="59"/>
      <c r="H24" s="59"/>
      <c r="I24" s="615">
        <f t="shared" si="1"/>
        <v>0</v>
      </c>
      <c r="J24" s="869"/>
    </row>
    <row r="25" spans="1:10" ht="12.95" customHeight="1" x14ac:dyDescent="0.2">
      <c r="A25" s="268" t="s">
        <v>36</v>
      </c>
      <c r="B25" s="281" t="s">
        <v>238</v>
      </c>
      <c r="C25" s="59"/>
      <c r="D25" s="59"/>
      <c r="E25" s="614">
        <f t="shared" si="2"/>
        <v>0</v>
      </c>
      <c r="F25" s="283" t="s">
        <v>386</v>
      </c>
      <c r="G25" s="59"/>
      <c r="H25" s="59"/>
      <c r="I25" s="615">
        <f t="shared" si="1"/>
        <v>0</v>
      </c>
      <c r="J25" s="869"/>
    </row>
    <row r="26" spans="1:10" ht="12.95" customHeight="1" x14ac:dyDescent="0.2">
      <c r="A26" s="266" t="s">
        <v>37</v>
      </c>
      <c r="B26" s="281" t="s">
        <v>239</v>
      </c>
      <c r="C26" s="59"/>
      <c r="D26" s="59"/>
      <c r="E26" s="614">
        <f t="shared" si="2"/>
        <v>0</v>
      </c>
      <c r="F26" s="278"/>
      <c r="G26" s="59"/>
      <c r="H26" s="59"/>
      <c r="I26" s="615">
        <f t="shared" si="1"/>
        <v>0</v>
      </c>
      <c r="J26" s="869"/>
    </row>
    <row r="27" spans="1:10" ht="12.95" customHeight="1" x14ac:dyDescent="0.2">
      <c r="A27" s="268" t="s">
        <v>38</v>
      </c>
      <c r="B27" s="280" t="s">
        <v>240</v>
      </c>
      <c r="C27" s="59"/>
      <c r="D27" s="59"/>
      <c r="E27" s="614">
        <f t="shared" si="2"/>
        <v>0</v>
      </c>
      <c r="F27" s="100"/>
      <c r="G27" s="59"/>
      <c r="H27" s="59"/>
      <c r="I27" s="615">
        <f t="shared" si="1"/>
        <v>0</v>
      </c>
      <c r="J27" s="869"/>
    </row>
    <row r="28" spans="1:10" ht="12.95" customHeight="1" x14ac:dyDescent="0.2">
      <c r="A28" s="266" t="s">
        <v>39</v>
      </c>
      <c r="B28" s="284" t="s">
        <v>241</v>
      </c>
      <c r="C28" s="59"/>
      <c r="D28" s="59"/>
      <c r="E28" s="614">
        <f t="shared" si="2"/>
        <v>0</v>
      </c>
      <c r="F28" s="38"/>
      <c r="G28" s="59"/>
      <c r="H28" s="59"/>
      <c r="I28" s="615">
        <f t="shared" si="1"/>
        <v>0</v>
      </c>
      <c r="J28" s="869"/>
    </row>
    <row r="29" spans="1:10" ht="12.95" customHeight="1" thickBot="1" x14ac:dyDescent="0.25">
      <c r="A29" s="268" t="s">
        <v>40</v>
      </c>
      <c r="B29" s="285" t="s">
        <v>242</v>
      </c>
      <c r="C29" s="59"/>
      <c r="D29" s="59"/>
      <c r="E29" s="614">
        <f t="shared" si="2"/>
        <v>0</v>
      </c>
      <c r="F29" s="100"/>
      <c r="G29" s="59"/>
      <c r="H29" s="59"/>
      <c r="I29" s="615">
        <f t="shared" si="1"/>
        <v>0</v>
      </c>
      <c r="J29" s="869"/>
    </row>
    <row r="30" spans="1:10" ht="21.75" customHeight="1" thickBot="1" x14ac:dyDescent="0.25">
      <c r="A30" s="271" t="s">
        <v>41</v>
      </c>
      <c r="B30" s="103" t="s">
        <v>383</v>
      </c>
      <c r="C30" s="254">
        <f>+C18+C24</f>
        <v>966464</v>
      </c>
      <c r="D30" s="254">
        <f>+D18+D24</f>
        <v>0</v>
      </c>
      <c r="E30" s="254">
        <f>+E18+E24</f>
        <v>966464</v>
      </c>
      <c r="F30" s="103" t="s">
        <v>387</v>
      </c>
      <c r="G30" s="254">
        <f>SUM(G18:G29)</f>
        <v>0</v>
      </c>
      <c r="H30" s="254">
        <f>SUM(H18:H29)</f>
        <v>0</v>
      </c>
      <c r="I30" s="291">
        <f>SUM(I18:I29)</f>
        <v>0</v>
      </c>
      <c r="J30" s="869"/>
    </row>
    <row r="31" spans="1:10" ht="13.5" thickBot="1" x14ac:dyDescent="0.25">
      <c r="A31" s="271" t="s">
        <v>42</v>
      </c>
      <c r="B31" s="277" t="s">
        <v>388</v>
      </c>
      <c r="C31" s="618">
        <f>+C17+C30</f>
        <v>1491130</v>
      </c>
      <c r="D31" s="618">
        <f>+D17+D30</f>
        <v>-336562</v>
      </c>
      <c r="E31" s="619">
        <f>+E17+E30</f>
        <v>1154568</v>
      </c>
      <c r="F31" s="277" t="s">
        <v>389</v>
      </c>
      <c r="G31" s="618">
        <f>+G17+G30</f>
        <v>1505012</v>
      </c>
      <c r="H31" s="618">
        <f>+H17+H30</f>
        <v>-270748</v>
      </c>
      <c r="I31" s="619">
        <f>+I17+I30</f>
        <v>1234264</v>
      </c>
      <c r="J31" s="869"/>
    </row>
    <row r="32" spans="1:10" ht="13.5" thickBot="1" x14ac:dyDescent="0.25">
      <c r="A32" s="271" t="s">
        <v>43</v>
      </c>
      <c r="B32" s="277" t="s">
        <v>166</v>
      </c>
      <c r="C32" s="618">
        <f>IF(C17-G17&lt;0,G17-C17,"-")</f>
        <v>980346</v>
      </c>
      <c r="D32" s="618">
        <f>IF(D17-H17&lt;0,H17-D17,"-")</f>
        <v>65814</v>
      </c>
      <c r="E32" s="619">
        <f>IF(E17-I17&lt;0,I17-E17,"-")</f>
        <v>1046160</v>
      </c>
      <c r="F32" s="277" t="s">
        <v>167</v>
      </c>
      <c r="G32" s="618" t="str">
        <f>IF(C17-G17&gt;0,C17-G17,"-")</f>
        <v>-</v>
      </c>
      <c r="H32" s="618" t="str">
        <f>IF(D17-H17&gt;0,D17-H17,"-")</f>
        <v>-</v>
      </c>
      <c r="I32" s="619" t="str">
        <f>IF(E17-I17&gt;0,E17-I17,"-")</f>
        <v>-</v>
      </c>
      <c r="J32" s="869"/>
    </row>
    <row r="33" spans="1:10" ht="13.5" thickBot="1" x14ac:dyDescent="0.25">
      <c r="A33" s="271" t="s">
        <v>44</v>
      </c>
      <c r="B33" s="277" t="s">
        <v>527</v>
      </c>
      <c r="C33" s="618">
        <f>IF(C31-G31&lt;0,G31-C31,"-")</f>
        <v>13882</v>
      </c>
      <c r="D33" s="618">
        <f>IF(D31-H31&lt;0,H31-D31,"-")</f>
        <v>65814</v>
      </c>
      <c r="E33" s="618">
        <f>IF(E31-I31&lt;0,I31-E31,"-")</f>
        <v>79696</v>
      </c>
      <c r="F33" s="277" t="s">
        <v>528</v>
      </c>
      <c r="G33" s="618" t="str">
        <f>IF(C31-G31&gt;0,C31-G31,"-")</f>
        <v>-</v>
      </c>
      <c r="H33" s="618" t="str">
        <f>IF(D31-H31&gt;0,D31-H31,"-")</f>
        <v>-</v>
      </c>
      <c r="I33" s="620" t="str">
        <f>IF(E31-I31&gt;0,E31-I31,"-")</f>
        <v>-</v>
      </c>
      <c r="J33" s="86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C27" sqref="C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04" t="s">
        <v>148</v>
      </c>
      <c r="E1" s="107" t="s">
        <v>152</v>
      </c>
    </row>
    <row r="3" spans="1:5" x14ac:dyDescent="0.2">
      <c r="A3" s="105"/>
      <c r="B3" s="113"/>
      <c r="C3" s="105"/>
      <c r="D3" s="106"/>
      <c r="E3" s="113"/>
    </row>
    <row r="4" spans="1:5" ht="15.75" x14ac:dyDescent="0.25">
      <c r="A4" s="67" t="str">
        <f>+ÖSSZEFÜGGÉSEK!A5</f>
        <v>2018. évi előirányzat BEVÉTELEK</v>
      </c>
      <c r="B4" s="114"/>
      <c r="C4" s="121"/>
      <c r="D4" s="106"/>
      <c r="E4" s="113"/>
    </row>
    <row r="5" spans="1:5" x14ac:dyDescent="0.2">
      <c r="A5" s="105"/>
      <c r="B5" s="113"/>
      <c r="C5" s="105"/>
      <c r="D5" s="106"/>
      <c r="E5" s="113"/>
    </row>
    <row r="6" spans="1:5" x14ac:dyDescent="0.2">
      <c r="A6" s="105" t="s">
        <v>509</v>
      </c>
      <c r="B6" s="113">
        <f>+'1.1.sz.mell.'!F63</f>
        <v>-504954</v>
      </c>
      <c r="C6" s="105" t="s">
        <v>462</v>
      </c>
      <c r="D6" s="106">
        <f>+'2.1.sz.mell  '!D18+'2.2.sz.mell  '!D17</f>
        <v>-504954</v>
      </c>
      <c r="E6" s="113">
        <f t="shared" ref="E6:E15" si="0">+B6-D6</f>
        <v>0</v>
      </c>
    </row>
    <row r="7" spans="1:5" x14ac:dyDescent="0.2">
      <c r="A7" s="105" t="s">
        <v>510</v>
      </c>
      <c r="B7" s="113">
        <f>+'1.1.sz.mell.'!F87</f>
        <v>27875</v>
      </c>
      <c r="C7" s="105" t="s">
        <v>463</v>
      </c>
      <c r="D7" s="106">
        <f>+'2.1.sz.mell  '!D29+'2.2.sz.mell  '!D30</f>
        <v>27875</v>
      </c>
      <c r="E7" s="113">
        <f t="shared" si="0"/>
        <v>0</v>
      </c>
    </row>
    <row r="8" spans="1:5" x14ac:dyDescent="0.2">
      <c r="A8" s="105" t="s">
        <v>511</v>
      </c>
      <c r="B8" s="113">
        <f>+'1.1.sz.mell.'!F88</f>
        <v>-477079</v>
      </c>
      <c r="C8" s="105" t="s">
        <v>464</v>
      </c>
      <c r="D8" s="106">
        <f>+'2.1.sz.mell  '!D30+'2.2.sz.mell  '!D31</f>
        <v>-477079</v>
      </c>
      <c r="E8" s="113">
        <f t="shared" si="0"/>
        <v>0</v>
      </c>
    </row>
    <row r="9" spans="1:5" x14ac:dyDescent="0.2">
      <c r="A9" s="105"/>
      <c r="B9" s="113"/>
      <c r="C9" s="105"/>
      <c r="D9" s="106"/>
      <c r="E9" s="113"/>
    </row>
    <row r="10" spans="1:5" x14ac:dyDescent="0.2">
      <c r="A10" s="105"/>
      <c r="B10" s="113"/>
      <c r="C10" s="105"/>
      <c r="D10" s="106"/>
      <c r="E10" s="113"/>
    </row>
    <row r="11" spans="1:5" ht="15.75" x14ac:dyDescent="0.25">
      <c r="A11" s="67" t="str">
        <f>+ÖSSZEFÜGGÉSEK!A12</f>
        <v>2018. évi előirányzat KIADÁSOK</v>
      </c>
      <c r="B11" s="114"/>
      <c r="C11" s="121"/>
      <c r="D11" s="106"/>
      <c r="E11" s="113"/>
    </row>
    <row r="12" spans="1:5" x14ac:dyDescent="0.2">
      <c r="A12" s="105"/>
      <c r="B12" s="113"/>
      <c r="C12" s="105"/>
      <c r="D12" s="106"/>
      <c r="E12" s="113"/>
    </row>
    <row r="13" spans="1:5" x14ac:dyDescent="0.2">
      <c r="A13" s="105" t="s">
        <v>512</v>
      </c>
      <c r="B13" s="113">
        <f>+'1.1.sz.mell.'!G130</f>
        <v>2305511</v>
      </c>
      <c r="C13" s="105" t="s">
        <v>465</v>
      </c>
      <c r="D13" s="106">
        <f>+'2.1.sz.mell  '!I18+'2.2.sz.mell  '!I17</f>
        <v>2305511</v>
      </c>
      <c r="E13" s="113">
        <f t="shared" si="0"/>
        <v>0</v>
      </c>
    </row>
    <row r="14" spans="1:5" x14ac:dyDescent="0.2">
      <c r="A14" s="105" t="s">
        <v>513</v>
      </c>
      <c r="B14" s="113">
        <f>+'1.1.sz.mell.'!G155</f>
        <v>15227</v>
      </c>
      <c r="C14" s="105" t="s">
        <v>466</v>
      </c>
      <c r="D14" s="106">
        <f>+'2.1.sz.mell  '!I29+'2.2.sz.mell  '!I30</f>
        <v>15227</v>
      </c>
      <c r="E14" s="113">
        <f t="shared" si="0"/>
        <v>0</v>
      </c>
    </row>
    <row r="15" spans="1:5" x14ac:dyDescent="0.2">
      <c r="A15" s="105" t="s">
        <v>514</v>
      </c>
      <c r="B15" s="113">
        <f>+'1.1.sz.mell.'!G156</f>
        <v>2320738</v>
      </c>
      <c r="C15" s="105" t="s">
        <v>467</v>
      </c>
      <c r="D15" s="106">
        <f>+'2.1.sz.mell  '!I30+'2.2.sz.mell  '!I31</f>
        <v>2320738</v>
      </c>
      <c r="E15" s="113">
        <f t="shared" si="0"/>
        <v>0</v>
      </c>
    </row>
    <row r="16" spans="1:5" x14ac:dyDescent="0.2">
      <c r="A16" s="105"/>
      <c r="B16" s="105"/>
      <c r="C16" s="105"/>
      <c r="D16" s="106"/>
      <c r="E16" s="106"/>
    </row>
    <row r="17" spans="1:5" x14ac:dyDescent="0.2">
      <c r="A17" s="105"/>
      <c r="B17" s="105"/>
      <c r="C17" s="105"/>
      <c r="D17" s="105"/>
      <c r="E17" s="105"/>
    </row>
    <row r="18" spans="1:5" x14ac:dyDescent="0.2">
      <c r="A18" s="105"/>
      <c r="B18" s="105"/>
      <c r="C18" s="105"/>
      <c r="D18" s="105"/>
      <c r="E18" s="105"/>
    </row>
    <row r="19" spans="1:5" x14ac:dyDescent="0.2">
      <c r="A19" s="105"/>
      <c r="B19" s="105"/>
      <c r="C19" s="105"/>
      <c r="D19" s="105"/>
      <c r="E19" s="105"/>
    </row>
  </sheetData>
  <phoneticPr fontId="33" type="noConversion"/>
  <conditionalFormatting sqref="E3:E15">
    <cfRule type="cellIs" dxfId="1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view="pageLayout" zoomScaleNormal="120" workbookViewId="0">
      <selection activeCell="D17" sqref="D17"/>
    </sheetView>
  </sheetViews>
  <sheetFormatPr defaultRowHeight="15" x14ac:dyDescent="0.25"/>
  <cols>
    <col min="1" max="1" width="5.6640625" style="123" customWidth="1"/>
    <col min="2" max="2" width="35.6640625" style="123" customWidth="1"/>
    <col min="3" max="6" width="14" style="123" customWidth="1"/>
    <col min="7" max="16384" width="9.33203125" style="123"/>
  </cols>
  <sheetData>
    <row r="1" spans="1:7" ht="33" customHeight="1" x14ac:dyDescent="0.25">
      <c r="A1" s="871" t="s">
        <v>739</v>
      </c>
      <c r="B1" s="871"/>
      <c r="C1" s="871"/>
      <c r="D1" s="871"/>
      <c r="E1" s="871"/>
      <c r="F1" s="871"/>
    </row>
    <row r="2" spans="1:7" ht="15.95" customHeight="1" thickBot="1" x14ac:dyDescent="0.3">
      <c r="A2" s="124"/>
      <c r="B2" s="124"/>
      <c r="C2" s="872"/>
      <c r="D2" s="872"/>
      <c r="E2" s="879" t="s">
        <v>838</v>
      </c>
      <c r="F2" s="879"/>
      <c r="G2" s="130"/>
    </row>
    <row r="3" spans="1:7" ht="63" customHeight="1" x14ac:dyDescent="0.25">
      <c r="A3" s="875" t="s">
        <v>15</v>
      </c>
      <c r="B3" s="877" t="s">
        <v>194</v>
      </c>
      <c r="C3" s="877" t="s">
        <v>247</v>
      </c>
      <c r="D3" s="877"/>
      <c r="E3" s="877"/>
      <c r="F3" s="873" t="s">
        <v>477</v>
      </c>
    </row>
    <row r="4" spans="1:7" ht="15.75" thickBot="1" x14ac:dyDescent="0.3">
      <c r="A4" s="876"/>
      <c r="B4" s="878"/>
      <c r="C4" s="370">
        <f>+LEFT(ÖSSZEFÜGGÉSEK!A5,4)+1</f>
        <v>2019</v>
      </c>
      <c r="D4" s="370">
        <f>+C4+1</f>
        <v>2020</v>
      </c>
      <c r="E4" s="370">
        <f>+D4+1</f>
        <v>2021</v>
      </c>
      <c r="F4" s="874"/>
    </row>
    <row r="5" spans="1:7" ht="15.75" thickBot="1" x14ac:dyDescent="0.3">
      <c r="A5" s="127"/>
      <c r="B5" s="128" t="s">
        <v>468</v>
      </c>
      <c r="C5" s="128" t="s">
        <v>469</v>
      </c>
      <c r="D5" s="128" t="s">
        <v>470</v>
      </c>
      <c r="E5" s="128" t="s">
        <v>472</v>
      </c>
      <c r="F5" s="129" t="s">
        <v>471</v>
      </c>
    </row>
    <row r="6" spans="1:7" x14ac:dyDescent="0.25">
      <c r="A6" s="126" t="s">
        <v>17</v>
      </c>
      <c r="B6" s="145"/>
      <c r="C6" s="404"/>
      <c r="D6" s="404"/>
      <c r="E6" s="404"/>
      <c r="F6" s="405">
        <f>SUM(C6:E6)</f>
        <v>0</v>
      </c>
    </row>
    <row r="7" spans="1:7" x14ac:dyDescent="0.25">
      <c r="A7" s="125" t="s">
        <v>18</v>
      </c>
      <c r="B7" s="146"/>
      <c r="C7" s="406"/>
      <c r="D7" s="406"/>
      <c r="E7" s="406"/>
      <c r="F7" s="407">
        <f>SUM(C7:E7)</f>
        <v>0</v>
      </c>
    </row>
    <row r="8" spans="1:7" x14ac:dyDescent="0.25">
      <c r="A8" s="125" t="s">
        <v>19</v>
      </c>
      <c r="B8" s="146"/>
      <c r="C8" s="406"/>
      <c r="D8" s="406"/>
      <c r="E8" s="406"/>
      <c r="F8" s="407">
        <f>SUM(C8:E8)</f>
        <v>0</v>
      </c>
    </row>
    <row r="9" spans="1:7" x14ac:dyDescent="0.25">
      <c r="A9" s="125" t="s">
        <v>20</v>
      </c>
      <c r="B9" s="146"/>
      <c r="C9" s="406"/>
      <c r="D9" s="406"/>
      <c r="E9" s="406"/>
      <c r="F9" s="407">
        <f>SUM(C9:E9)</f>
        <v>0</v>
      </c>
    </row>
    <row r="10" spans="1:7" ht="15.75" thickBot="1" x14ac:dyDescent="0.3">
      <c r="A10" s="131" t="s">
        <v>21</v>
      </c>
      <c r="B10" s="147"/>
      <c r="C10" s="408"/>
      <c r="D10" s="408"/>
      <c r="E10" s="408"/>
      <c r="F10" s="407">
        <f>SUM(C10:E10)</f>
        <v>0</v>
      </c>
    </row>
    <row r="11" spans="1:7" s="362" customFormat="1" thickBot="1" x14ac:dyDescent="0.25">
      <c r="A11" s="361" t="s">
        <v>22</v>
      </c>
      <c r="B11" s="132" t="s">
        <v>195</v>
      </c>
      <c r="C11" s="409">
        <f>SUM(C6:C10)</f>
        <v>0</v>
      </c>
      <c r="D11" s="409">
        <f>SUM(D6:D10)</f>
        <v>0</v>
      </c>
      <c r="E11" s="409">
        <f>SUM(E6:E10)</f>
        <v>0</v>
      </c>
      <c r="F11" s="410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3/2018.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17</vt:i4>
      </vt:variant>
    </vt:vector>
  </HeadingPairs>
  <TitlesOfParts>
    <vt:vector size="4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9.2. sz. mell</vt:lpstr>
      <vt:lpstr>9.3. sz. mell</vt:lpstr>
      <vt:lpstr>10.sz.mell</vt:lpstr>
      <vt:lpstr>11.sz.mell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8. sz tájékoztató t.</vt:lpstr>
      <vt:lpstr>9. sz tájékoztató t.</vt:lpstr>
      <vt:lpstr>Munka1</vt:lpstr>
      <vt:lpstr>'6.sz tájékoztató t.'!Nyomtatási_cím</vt:lpstr>
      <vt:lpstr>'8. sz tájékoztató t.'!Nyomtatási_cím</vt:lpstr>
      <vt:lpstr>'9.1. sz. mell'!Nyomtatási_cím</vt:lpstr>
      <vt:lpstr>'9.2. sz. mell'!Nyomtatási_cím</vt:lpstr>
      <vt:lpstr>'9.3.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'11.sz.mell'!Nyomtatási_terület</vt:lpstr>
      <vt:lpstr>'4.sz tájékoztató t.'!Nyomtatási_terület</vt:lpstr>
      <vt:lpstr>'6.sz tájékoztató t.'!Nyomtatási_terület</vt:lpstr>
      <vt:lpstr>'7. sz tájékoztató t.'!Nyomtatási_terület</vt:lpstr>
      <vt:lpstr>'8. sz tájékoztató t.'!Nyomtatási_terület</vt:lpstr>
      <vt:lpstr>'9. sz tájékoztató t.'!Nyomtatási_terület</vt:lpstr>
      <vt:lpstr>'9.1.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Pénzügy2</cp:lastModifiedBy>
  <cp:lastPrinted>2019-03-14T13:42:38Z</cp:lastPrinted>
  <dcterms:created xsi:type="dcterms:W3CDTF">1999-10-30T10:30:45Z</dcterms:created>
  <dcterms:modified xsi:type="dcterms:W3CDTF">2019-03-14T14:55:46Z</dcterms:modified>
</cp:coreProperties>
</file>