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tabRatio="500" activeTab="10"/>
  </bookViews>
  <sheets>
    <sheet name="Címrend" sheetId="1" r:id="rId1"/>
    <sheet name="1.1.sz.mell." sheetId="2" r:id="rId2"/>
    <sheet name="1.2.sz.mell." sheetId="3" r:id="rId3"/>
    <sheet name="2.1.sz.mell  " sheetId="4" r:id="rId4"/>
    <sheet name="2.2.sz.mell  " sheetId="5" r:id="rId5"/>
    <sheet name="3.sz.mell" sheetId="6" r:id="rId6"/>
    <sheet name="4. sz.mell " sheetId="7" r:id="rId7"/>
    <sheet name="5.sz.mell" sheetId="8" r:id="rId8"/>
    <sheet name="6.sz.mell" sheetId="9" r:id="rId9"/>
    <sheet name="7.sz.mell." sheetId="10" r:id="rId10"/>
    <sheet name="8.sz.mell. " sheetId="11" r:id="rId11"/>
    <sheet name="9.sz.mell." sheetId="12" r:id="rId12"/>
    <sheet name="9.1.sz.mell" sheetId="13" r:id="rId13"/>
    <sheet name="9.2.sz.mell" sheetId="14" r:id="rId14"/>
    <sheet name="10.sz.mell" sheetId="15" r:id="rId15"/>
    <sheet name="10.1.sz.mell" sheetId="16" r:id="rId16"/>
    <sheet name="10.2.sz.mell" sheetId="17" r:id="rId17"/>
    <sheet name="11.sz.mell" sheetId="18" r:id="rId18"/>
    <sheet name="12.sz.mell" sheetId="19" r:id="rId19"/>
    <sheet name="13.sz.mell" sheetId="20" r:id="rId20"/>
    <sheet name="14.sz.mell" sheetId="21" r:id="rId21"/>
    <sheet name="15.sz.mell" sheetId="22" r:id="rId22"/>
    <sheet name="16.sz.mell" sheetId="23" r:id="rId23"/>
    <sheet name="17.sz.mell" sheetId="24" r:id="rId24"/>
    <sheet name="18. sz.mell" sheetId="25" r:id="rId25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1Excel_BuiltIn_Print_Area_1_1" localSheetId="15">#REF!</definedName>
    <definedName name="_1Excel_BuiltIn_Print_Area_1_1" localSheetId="16">#REF!</definedName>
    <definedName name="_1Excel_BuiltIn_Print_Area_1_1" localSheetId="11">#REF!</definedName>
    <definedName name="_1Excel_BuiltIn_Print_Area_1_1">#REF!</definedName>
    <definedName name="a">'[1]Háttéradatok'!$C$29:$AG$32</definedName>
    <definedName name="Állami" localSheetId="15">(#REF!,#REF!)</definedName>
    <definedName name="Állami" localSheetId="16">(#REF!,#REF!)</definedName>
    <definedName name="Állami" localSheetId="11">(#REF!,#REF!)</definedName>
    <definedName name="Állami">(#REF!,#REF!)</definedName>
    <definedName name="anyád" localSheetId="15">#REF!</definedName>
    <definedName name="anyád" localSheetId="16">#REF!</definedName>
    <definedName name="anyád" localSheetId="11">#REF!</definedName>
    <definedName name="anyád">#REF!</definedName>
    <definedName name="apád" localSheetId="15">#REF!</definedName>
    <definedName name="apád" localSheetId="16">#REF!</definedName>
    <definedName name="apád" localSheetId="11">#REF!</definedName>
    <definedName name="apád">#REF!</definedName>
    <definedName name="b" localSheetId="15">#REF!</definedName>
    <definedName name="b" localSheetId="16">#REF!</definedName>
    <definedName name="b" localSheetId="11">#REF!</definedName>
    <definedName name="b">#REF!</definedName>
    <definedName name="bbbbbb" localSheetId="15">#REF!</definedName>
    <definedName name="bbbbbb" localSheetId="16">#REF!</definedName>
    <definedName name="bbbbbb" localSheetId="11">#REF!</definedName>
    <definedName name="bbbbbb">#REF!</definedName>
    <definedName name="bbbbbbbbbbbbbbbbbb" localSheetId="15">#REF!</definedName>
    <definedName name="bbbbbbbbbbbbbbbbbb" localSheetId="16">#REF!</definedName>
    <definedName name="bbbbbbbbbbbbbbbbbb" localSheetId="11">#REF!</definedName>
    <definedName name="bbbbbbbbbbbbbbbbbb">#REF!</definedName>
    <definedName name="bhgtz" localSheetId="15">#REF!</definedName>
    <definedName name="bhgtz" localSheetId="16">#REF!</definedName>
    <definedName name="bhgtz" localSheetId="11">#REF!</definedName>
    <definedName name="bhgtz">#REF!</definedName>
    <definedName name="cccc" localSheetId="15">#REF!</definedName>
    <definedName name="cccc" localSheetId="16">#REF!</definedName>
    <definedName name="cccc" localSheetId="11">#REF!</definedName>
    <definedName name="cccc">#REF!</definedName>
    <definedName name="css" localSheetId="15">#REF!</definedName>
    <definedName name="css" localSheetId="16">#REF!</definedName>
    <definedName name="css" localSheetId="11">#REF!</definedName>
    <definedName name="css">#REF!</definedName>
    <definedName name="css_k">'[2]Családsegítés'!$C$27:$C$86</definedName>
    <definedName name="css_k_" localSheetId="15">#REF!</definedName>
    <definedName name="css_k_" localSheetId="16">#REF!</definedName>
    <definedName name="css_k_" localSheetId="11">#REF!</definedName>
    <definedName name="css_k_">#REF!</definedName>
    <definedName name="dddd" localSheetId="15">#REF!</definedName>
    <definedName name="dddd" localSheetId="16">#REF!</definedName>
    <definedName name="dddd" localSheetId="11">#REF!</definedName>
    <definedName name="dddd">#REF!</definedName>
    <definedName name="ddddd" localSheetId="15">(#REF!,#REF!)</definedName>
    <definedName name="ddddd" localSheetId="16">(#REF!,#REF!)</definedName>
    <definedName name="ddddd" localSheetId="11">(#REF!,#REF!)</definedName>
    <definedName name="ddddd">(#REF!,#REF!)</definedName>
    <definedName name="dddddd" localSheetId="15">#REF!</definedName>
    <definedName name="dddddd" localSheetId="16">#REF!</definedName>
    <definedName name="dddddd" localSheetId="11">#REF!</definedName>
    <definedName name="dddddd">#REF!</definedName>
    <definedName name="ddddddd" localSheetId="15">#REF!</definedName>
    <definedName name="ddddddd" localSheetId="16">#REF!</definedName>
    <definedName name="ddddddd" localSheetId="11">#REF!</definedName>
    <definedName name="ddddddd">#REF!</definedName>
    <definedName name="dfghhhhhjjdjertje" localSheetId="15">(#REF!,#REF!)</definedName>
    <definedName name="dfghhhhhjjdjertje" localSheetId="16">(#REF!,#REF!)</definedName>
    <definedName name="dfghhhhhjjdjertje" localSheetId="11">(#REF!,#REF!)</definedName>
    <definedName name="dfghhhhhjjdjertje">(#REF!,#REF!)</definedName>
    <definedName name="dsgjsg" localSheetId="15">#REF!</definedName>
    <definedName name="dsgjsg" localSheetId="16">#REF!</definedName>
    <definedName name="dsgjsg" localSheetId="11">#REF!</definedName>
    <definedName name="dsgjsg">#REF!</definedName>
    <definedName name="edba" localSheetId="15">#REF!</definedName>
    <definedName name="edba" localSheetId="16">#REF!</definedName>
    <definedName name="edba" localSheetId="11">#REF!</definedName>
    <definedName name="edba">#REF!</definedName>
    <definedName name="edcvfrtgb" localSheetId="15">#REF!</definedName>
    <definedName name="edcvfrtgb" localSheetId="16">#REF!</definedName>
    <definedName name="edcvfrtgb" localSheetId="11">#REF!</definedName>
    <definedName name="edcvfrtgb">#REF!</definedName>
    <definedName name="EDSE" localSheetId="15">#REF!</definedName>
    <definedName name="EDSE" localSheetId="16">#REF!</definedName>
    <definedName name="EDSE" localSheetId="11">#REF!</definedName>
    <definedName name="EDSE">#REF!</definedName>
    <definedName name="ee" localSheetId="15">#REF!</definedName>
    <definedName name="ee" localSheetId="16">#REF!</definedName>
    <definedName name="ee" localSheetId="11">#REF!</definedName>
    <definedName name="ee">#REF!</definedName>
    <definedName name="eee" localSheetId="15">#REF!</definedName>
    <definedName name="eee" localSheetId="16">#REF!</definedName>
    <definedName name="eee" localSheetId="11">#REF!</definedName>
    <definedName name="eee">#REF!</definedName>
    <definedName name="ééééééééé" localSheetId="15">#REF!</definedName>
    <definedName name="ééééééééé" localSheetId="16">#REF!</definedName>
    <definedName name="ééééééééé" localSheetId="11">#REF!</definedName>
    <definedName name="ééééééééé">#REF!</definedName>
    <definedName name="eu">'[1]Háttéradatok'!$C$29:$AG$32</definedName>
    <definedName name="eus" localSheetId="15">#REF!</definedName>
    <definedName name="eus" localSheetId="16">#REF!</definedName>
    <definedName name="eus" localSheetId="11">#REF!</definedName>
    <definedName name="eus">#REF!</definedName>
    <definedName name="excel" localSheetId="15">(#REF!,#REF!)</definedName>
    <definedName name="excel" localSheetId="16">(#REF!,#REF!)</definedName>
    <definedName name="excel" localSheetId="11">(#REF!,#REF!)</definedName>
    <definedName name="excel">(#REF!,#REF!)</definedName>
    <definedName name="Excel_BuiltIn_Print_Area" localSheetId="1">'1.1.sz.mell.'!$A$79:$F$119</definedName>
    <definedName name="Excel_BuiltIn_Print_Area" localSheetId="2">'1.2.sz.mell.'!$A$1:$D$118</definedName>
    <definedName name="Excel_BuiltIn_Print_Area" localSheetId="18">'12.sz.mell'!$A$1:$D$16</definedName>
    <definedName name="Excel_BuiltIn_Print_Area" localSheetId="20">'14.sz.mell'!$A$1:$C$19</definedName>
    <definedName name="Excel_BuiltIn_Print_Area" localSheetId="3">'2.1.sz.mell  '!$A$1:$I$22</definedName>
    <definedName name="Excel_BuiltIn_Print_Area" localSheetId="5">'3.sz.mell'!$A$1:$F$68</definedName>
    <definedName name="Excel_BuiltIn_Print_Area" localSheetId="6">'4. sz.mell '!$A$1:$P$26</definedName>
    <definedName name="Excel_BuiltIn_Print_Area" localSheetId="9">'7.sz.mell.'!$A$1:$J$10</definedName>
    <definedName name="Excel_BuiltIn_Print_Area" localSheetId="11">'9.sz.mell.'!$A$78:$F$114</definedName>
    <definedName name="Excel_BuiltIn_Print_Area_1" localSheetId="15">#REF!</definedName>
    <definedName name="Excel_BuiltIn_Print_Area_1" localSheetId="16">#REF!</definedName>
    <definedName name="Excel_BuiltIn_Print_Area_1" localSheetId="11">#REF!</definedName>
    <definedName name="Excel_BuiltIn_Print_Area_1">#REF!</definedName>
    <definedName name="Excel_BuiltIn_Print_Titles" localSheetId="2">'1.2.sz.mell.'!$4:$5</definedName>
    <definedName name="Excel_BuiltIn_Print_Titles" localSheetId="14">'10.sz.mell'!$1:$5</definedName>
    <definedName name="Excel_BuiltIn_Print_Titles" localSheetId="5">'3.sz.mell'!$3:$4</definedName>
    <definedName name="Excel_BuiltIn_Print_Titles_26" localSheetId="15">(#REF!,#REF!)</definedName>
    <definedName name="Excel_BuiltIn_Print_Titles_26" localSheetId="16">(#REF!,#REF!)</definedName>
    <definedName name="Excel_BuiltIn_Print_Titles_26" localSheetId="11">(#REF!,#REF!)</definedName>
    <definedName name="Excel_BuiltIn_Print_Titles_26">(#REF!,#REF!)</definedName>
    <definedName name="ff" localSheetId="15">#REF!</definedName>
    <definedName name="ff" localSheetId="16">#REF!</definedName>
    <definedName name="ff" localSheetId="11">#REF!</definedName>
    <definedName name="ff">#REF!</definedName>
    <definedName name="ffd" localSheetId="15">(#REF!,#REF!)</definedName>
    <definedName name="ffd" localSheetId="16">(#REF!,#REF!)</definedName>
    <definedName name="ffd" localSheetId="11">(#REF!,#REF!)</definedName>
    <definedName name="ffd">(#REF!,#REF!)</definedName>
    <definedName name="ffféé">'[1]Háttéradatok'!$C$29:$AG$32</definedName>
    <definedName name="ffff" localSheetId="15">#REF!</definedName>
    <definedName name="ffff" localSheetId="16">#REF!</definedName>
    <definedName name="ffff" localSheetId="11">#REF!</definedName>
    <definedName name="ffff">#REF!</definedName>
    <definedName name="fffff">'[1]Háttéradatok'!$C$29:$AG$32</definedName>
    <definedName name="fghigh_jifj" localSheetId="15">(#REF!,#REF!)</definedName>
    <definedName name="fghigh_jifj" localSheetId="16">(#REF!,#REF!)</definedName>
    <definedName name="fghigh_jifj" localSheetId="11">(#REF!,#REF!)</definedName>
    <definedName name="fghigh_jifj">(#REF!,#REF!)</definedName>
    <definedName name="Fiumei" localSheetId="15">#REF!</definedName>
    <definedName name="Fiumei" localSheetId="16">#REF!</definedName>
    <definedName name="Fiumei" localSheetId="11">#REF!</definedName>
    <definedName name="Fiumei">#REF!</definedName>
    <definedName name="fjkfjkdhdhdghdghj" localSheetId="15">(#REF!,#REF!)</definedName>
    <definedName name="fjkfjkdhdhdghdghj" localSheetId="16">(#REF!,#REF!)</definedName>
    <definedName name="fjkfjkdhdhdghdghj" localSheetId="11">(#REF!,#REF!)</definedName>
    <definedName name="fjkfjkdhdhdghdghj">(#REF!,#REF!)</definedName>
    <definedName name="G">'[3]Háttéradatok'!$C$29:$AG$32</definedName>
    <definedName name="gaga" localSheetId="15">#REF!</definedName>
    <definedName name="gaga" localSheetId="16">#REF!</definedName>
    <definedName name="gaga" localSheetId="11">#REF!</definedName>
    <definedName name="gaga">#REF!</definedName>
    <definedName name="GDP">'[1]Háttéradatok'!$B$22:$AG$28</definedName>
    <definedName name="GDP_1">'[5]Háttéradatok'!$B$22:$AG$28</definedName>
    <definedName name="GDP_13">'[6]Háttéradatok'!$B$22:$AG$28</definedName>
    <definedName name="GDP_14">'[3]Háttéradatok'!$B$22:$AG$28</definedName>
    <definedName name="GDP_15">'[3]Háttéradatok'!$B$22:$AG$28</definedName>
    <definedName name="GDP_16">'[3]Háttéradatok'!$B$22:$AG$28</definedName>
    <definedName name="GDP_18">'[6]Háttéradatok'!$B$22:$AG$28</definedName>
    <definedName name="GDP_19">'[3]Háttéradatok'!$B$22:$AG$28</definedName>
    <definedName name="GDP_21">'[7]Háttéradatok'!$B$22:$AG$28</definedName>
    <definedName name="GDP_7">'[6]Háttéradatok'!$B$22:$AG$28</definedName>
    <definedName name="GDP_8">'[8]Háttéradatok'!$B$22:$AG$28</definedName>
    <definedName name="gdpp">'[4]Háttéradatok'!$B$22:$AG$28</definedName>
    <definedName name="ggg" localSheetId="15">(#REF!,#REF!)</definedName>
    <definedName name="ggg" localSheetId="16">(#REF!,#REF!)</definedName>
    <definedName name="ggg" localSheetId="11">(#REF!,#REF!)</definedName>
    <definedName name="ggg">(#REF!,#REF!)</definedName>
    <definedName name="gggg">'[3]Háttéradatok'!$C$29:$AG$32</definedName>
    <definedName name="ggggggggggggggg" localSheetId="15">(#REF!,#REF!)</definedName>
    <definedName name="ggggggggggggggg" localSheetId="16">(#REF!,#REF!)</definedName>
    <definedName name="ggggggggggggggg" localSheetId="11">(#REF!,#REF!)</definedName>
    <definedName name="ggggggggggggggg">(#REF!,#REF!)</definedName>
    <definedName name="gh" localSheetId="15">#REF!</definedName>
    <definedName name="gh" localSheetId="16">#REF!</definedName>
    <definedName name="gh" localSheetId="11">#REF!</definedName>
    <definedName name="gh">#REF!</definedName>
    <definedName name="gyj" localSheetId="15">#REF!</definedName>
    <definedName name="gyj" localSheetId="16">#REF!</definedName>
    <definedName name="gyj" localSheetId="11">#REF!</definedName>
    <definedName name="gyj">#REF!</definedName>
    <definedName name="gyj_k">'[2]Gyermekjóléti'!$C$27:$C$86</definedName>
    <definedName name="gyj_k_" localSheetId="15">#REF!</definedName>
    <definedName name="gyj_k_" localSheetId="16">#REF!</definedName>
    <definedName name="gyj_k_" localSheetId="11">#REF!</definedName>
    <definedName name="gyj_k_">#REF!</definedName>
    <definedName name="gyjk" localSheetId="15">#REF!</definedName>
    <definedName name="gyjk" localSheetId="16">#REF!</definedName>
    <definedName name="gyjk" localSheetId="11">#REF!</definedName>
    <definedName name="gyjk">#REF!</definedName>
    <definedName name="hh" localSheetId="15">#REF!</definedName>
    <definedName name="hh" localSheetId="16">#REF!</definedName>
    <definedName name="hh" localSheetId="11">#REF!</definedName>
    <definedName name="hh">#REF!</definedName>
    <definedName name="intézmény">'[3]Háttéradatok'!$C$29:$AG$32</definedName>
    <definedName name="intézmény_13">'[6]Háttéradatok'!$C$29:$AG$32</definedName>
    <definedName name="intézmény_16">'[1]Háttéradatok'!$C$29:$AG$32</definedName>
    <definedName name="intézmény_7">'[6]Háttéradatok'!$C$29:$AG$32</definedName>
    <definedName name="jj" localSheetId="15">#REF!</definedName>
    <definedName name="jj" localSheetId="16">#REF!</definedName>
    <definedName name="jj" localSheetId="11">#REF!</definedName>
    <definedName name="jj">#REF!</definedName>
    <definedName name="jjjjj" localSheetId="15">(#REF!,#REF!)</definedName>
    <definedName name="jjjjj" localSheetId="16">(#REF!,#REF!)</definedName>
    <definedName name="jjjjj" localSheetId="11">(#REF!,#REF!)</definedName>
    <definedName name="jjjjj">(#REF!,#REF!)</definedName>
    <definedName name="jjjjjjjjjjjjjjjjjjjjjj" localSheetId="15">#REF!</definedName>
    <definedName name="jjjjjjjjjjjjjjjjjjjjjj" localSheetId="16">#REF!</definedName>
    <definedName name="jjjjjjjjjjjjjjjjjjjjjj" localSheetId="11">#REF!</definedName>
    <definedName name="jjjjjjjjjjjjjjjjjjjjjj">#REF!</definedName>
    <definedName name="k" localSheetId="15">#REF!</definedName>
    <definedName name="k" localSheetId="16">#REF!</definedName>
    <definedName name="k" localSheetId="11">#REF!</definedName>
    <definedName name="k">#REF!</definedName>
    <definedName name="kill" localSheetId="15">#REF!</definedName>
    <definedName name="kill" localSheetId="16">#REF!</definedName>
    <definedName name="kill" localSheetId="11">#REF!</definedName>
    <definedName name="kill">#REF!</definedName>
    <definedName name="kiskuta" localSheetId="15">#REF!</definedName>
    <definedName name="kiskuta" localSheetId="16">#REF!</definedName>
    <definedName name="kiskuta" localSheetId="11">#REF!</definedName>
    <definedName name="kiskuta">#REF!</definedName>
    <definedName name="kistérség" localSheetId="15">#REF!</definedName>
    <definedName name="kistérség" localSheetId="16">#REF!</definedName>
    <definedName name="kistérség" localSheetId="11">#REF!</definedName>
    <definedName name="kistérség">#REF!</definedName>
    <definedName name="kjz" localSheetId="15">#REF!</definedName>
    <definedName name="kjz" localSheetId="16">#REF!</definedName>
    <definedName name="kjz" localSheetId="11">#REF!</definedName>
    <definedName name="kjz">#REF!</definedName>
    <definedName name="kjz_k">'[2]körjegyzőség'!$C$9:$C$28</definedName>
    <definedName name="kjz_k_" localSheetId="15">#REF!</definedName>
    <definedName name="kjz_k_" localSheetId="16">#REF!</definedName>
    <definedName name="kjz_k_" localSheetId="11">#REF!</definedName>
    <definedName name="kjz_k_">#REF!</definedName>
    <definedName name="kjz_sz">'[9]kd'!$Q$2:$Q$3152</definedName>
    <definedName name="klll" localSheetId="15">#REF!</definedName>
    <definedName name="klll" localSheetId="16">#REF!</definedName>
    <definedName name="klll" localSheetId="11">#REF!</definedName>
    <definedName name="klll">#REF!</definedName>
    <definedName name="Kodály" localSheetId="15">#REF!</definedName>
    <definedName name="Kodály" localSheetId="16">#REF!</definedName>
    <definedName name="Kodály" localSheetId="11">#REF!</definedName>
    <definedName name="Kodály">#REF!</definedName>
    <definedName name="l" localSheetId="15">#REF!</definedName>
    <definedName name="l" localSheetId="16">#REF!</definedName>
    <definedName name="l" localSheetId="11">#REF!</definedName>
    <definedName name="l">#REF!</definedName>
    <definedName name="lkjjghdk" localSheetId="15">#REF!</definedName>
    <definedName name="lkjjghdk" localSheetId="16">#REF!</definedName>
    <definedName name="lkjjghdk" localSheetId="11">#REF!</definedName>
    <definedName name="lkjjghdk">#REF!</definedName>
    <definedName name="llllll" localSheetId="15">#REF!</definedName>
    <definedName name="llllll" localSheetId="16">#REF!</definedName>
    <definedName name="llllll" localSheetId="11">#REF!</definedName>
    <definedName name="llllll">#REF!</definedName>
    <definedName name="llllllll" localSheetId="15">#REF!</definedName>
    <definedName name="llllllll" localSheetId="16">#REF!</definedName>
    <definedName name="llllllll" localSheetId="11">#REF!</definedName>
    <definedName name="llllllll">#REF!</definedName>
    <definedName name="lllllllllll" localSheetId="15">(#REF!,#REF!)</definedName>
    <definedName name="lllllllllll" localSheetId="16">(#REF!,#REF!)</definedName>
    <definedName name="lllllllllll" localSheetId="11">(#REF!,#REF!)</definedName>
    <definedName name="lllllllllll">(#REF!,#REF!)</definedName>
    <definedName name="llllllllllllllll" localSheetId="15">#REF!</definedName>
    <definedName name="llllllllllllllll" localSheetId="16">#REF!</definedName>
    <definedName name="llllllllllllllll" localSheetId="11">#REF!</definedName>
    <definedName name="llllllllllllllll">#REF!</definedName>
    <definedName name="m" localSheetId="15">#REF!</definedName>
    <definedName name="m" localSheetId="16">#REF!</definedName>
    <definedName name="m" localSheetId="11">#REF!</definedName>
    <definedName name="m">#REF!</definedName>
    <definedName name="más" localSheetId="15">(#REF!,#REF!)</definedName>
    <definedName name="más" localSheetId="16">(#REF!,#REF!)</definedName>
    <definedName name="más" localSheetId="11">(#REF!,#REF!)</definedName>
    <definedName name="más">(#REF!,#REF!)</definedName>
    <definedName name="másik" localSheetId="15">(#REF!,#REF!)</definedName>
    <definedName name="másik" localSheetId="16">(#REF!,#REF!)</definedName>
    <definedName name="másik" localSheetId="11">(#REF!,#REF!)</definedName>
    <definedName name="másik">(#REF!,#REF!)</definedName>
    <definedName name="mmm" localSheetId="15">#REF!</definedName>
    <definedName name="mmm" localSheetId="16">#REF!</definedName>
    <definedName name="mmm" localSheetId="11">#REF!</definedName>
    <definedName name="mmm">#REF!</definedName>
    <definedName name="mnb" localSheetId="15">#REF!</definedName>
    <definedName name="mnb" localSheetId="16">#REF!</definedName>
    <definedName name="mnb" localSheetId="11">#REF!</definedName>
    <definedName name="mnb">#REF!</definedName>
    <definedName name="mnbvc" localSheetId="15">#REF!</definedName>
    <definedName name="mnbvc" localSheetId="16">#REF!</definedName>
    <definedName name="mnbvc" localSheetId="11">#REF!</definedName>
    <definedName name="mnbvc">#REF!</definedName>
    <definedName name="mskfas" localSheetId="15">(#REF!,#REF!)</definedName>
    <definedName name="mskfas" localSheetId="16">(#REF!,#REF!)</definedName>
    <definedName name="mskfas" localSheetId="11">(#REF!,#REF!)</definedName>
    <definedName name="mskfas">(#REF!,#REF!)</definedName>
    <definedName name="n" localSheetId="15">#REF!</definedName>
    <definedName name="n" localSheetId="16">#REF!</definedName>
    <definedName name="n" localSheetId="11">#REF!</definedName>
    <definedName name="n">#REF!</definedName>
    <definedName name="nb" localSheetId="15">#REF!</definedName>
    <definedName name="nb" localSheetId="16">#REF!</definedName>
    <definedName name="nb" localSheetId="11">#REF!</definedName>
    <definedName name="nb">#REF!</definedName>
    <definedName name="nep">'[3]Háttéradatok'!$C$29:$AG$32</definedName>
    <definedName name="nép">'[1]Háttéradatok'!$C$29:$AG$32</definedName>
    <definedName name="nép_1">'[5]Háttéradatok'!$C$29:$AG$32</definedName>
    <definedName name="nep_13">'[6]Háttéradatok'!$C$29:$AG$32</definedName>
    <definedName name="nép_13">'[6]Háttéradatok'!$C$29:$AG$32</definedName>
    <definedName name="nep_14">'[3]Háttéradatok'!$C$29:$AG$32</definedName>
    <definedName name="nép_14">'[3]Háttéradatok'!$C$29:$AG$32</definedName>
    <definedName name="nep_15">'[3]Háttéradatok'!$C$29:$AG$32</definedName>
    <definedName name="nép_15">'[3]Háttéradatok'!$C$29:$AG$32</definedName>
    <definedName name="nep_16">'[3]Háttéradatok'!$C$29:$AG$32</definedName>
    <definedName name="nép_16">'[3]Háttéradatok'!$C$29:$AG$32</definedName>
    <definedName name="nep_18">'[6]Háttéradatok'!$C$29:$AG$32</definedName>
    <definedName name="nép_18">'[6]Háttéradatok'!$C$29:$AG$32</definedName>
    <definedName name="nép_19">'[3]Háttéradatok'!$C$29:$AG$32</definedName>
    <definedName name="nép_21">'[7]Háttéradatok'!$C$29:$AG$32</definedName>
    <definedName name="nep_7">'[6]Háttéradatok'!$C$29:$AG$32</definedName>
    <definedName name="nép_7">'[6]Háttéradatok'!$C$29:$AG$32</definedName>
    <definedName name="nép_8">'[8]Háttéradatok'!$C$29:$AG$32</definedName>
    <definedName name="nev_c" localSheetId="15">#REF!</definedName>
    <definedName name="nev_c" localSheetId="16">#REF!</definedName>
    <definedName name="nev_c" localSheetId="11">#REF!</definedName>
    <definedName name="nev_c">#REF!</definedName>
    <definedName name="nev_g" localSheetId="15">#REF!</definedName>
    <definedName name="nev_g" localSheetId="16">#REF!</definedName>
    <definedName name="nev_g" localSheetId="11">#REF!</definedName>
    <definedName name="nev_g">#REF!</definedName>
    <definedName name="nev_k" localSheetId="15">#REF!</definedName>
    <definedName name="nev_k" localSheetId="16">#REF!</definedName>
    <definedName name="nev_k" localSheetId="11">#REF!</definedName>
    <definedName name="nev_k">#REF!</definedName>
    <definedName name="név_k" localSheetId="15">#REF!</definedName>
    <definedName name="név_k" localSheetId="16">#REF!</definedName>
    <definedName name="név_k" localSheetId="11">#REF!</definedName>
    <definedName name="név_k">#REF!</definedName>
    <definedName name="nnn" localSheetId="15">#REF!</definedName>
    <definedName name="nnn" localSheetId="16">#REF!</definedName>
    <definedName name="nnn" localSheetId="11">#REF!</definedName>
    <definedName name="nnn">#REF!</definedName>
    <definedName name="nnnnnnnnnnnnnnnnnnnnnnnnnnnnnnnnnnnnn" localSheetId="15">#REF!</definedName>
    <definedName name="nnnnnnnnnnnnnnnnnnnnnnnnnnnnnnnnnnnnn" localSheetId="16">#REF!</definedName>
    <definedName name="nnnnnnnnnnnnnnnnnnnnnnnnnnnnnnnnnnnnn" localSheetId="11">#REF!</definedName>
    <definedName name="nnnnnnnnnnnnnnnnnnnnnnnnnnnnnnnnnnnnn">#REF!</definedName>
    <definedName name="_xlnm.Print_Titles" localSheetId="2">'1.2.sz.mell.'!$4:$5</definedName>
    <definedName name="_xlnm.Print_Titles" localSheetId="14">'10.sz.mell'!$1:$5</definedName>
    <definedName name="_xlnm.Print_Titles" localSheetId="5">'3.sz.mell'!$3:$4</definedName>
    <definedName name="_xlnm.Print_Area" localSheetId="1">'1.1.sz.mell.'!$A$79:$F$119</definedName>
    <definedName name="_xlnm.Print_Area" localSheetId="18">'12.sz.mell'!$A$1:$D$16</definedName>
    <definedName name="_xlnm.Print_Area" localSheetId="3">'2.1.sz.mell  '!$A$1:$I$22</definedName>
    <definedName name="_xlnm.Print_Area" localSheetId="5">'3.sz.mell'!$A$1:$F$68</definedName>
    <definedName name="_xlnm.Print_Area" localSheetId="6">'4. sz.mell '!$A$1:$P$26</definedName>
    <definedName name="_xlnm.Print_Area" localSheetId="9">'7.sz.mell.'!$A$1:$J$10</definedName>
    <definedName name="_xlnm.Print_Area" localSheetId="11">'9.sz.mell.'!$A$78:$F$114</definedName>
    <definedName name="okod">'[9]kd'!$F$2:$I$3368</definedName>
    <definedName name="oooooooooooooooooooooo" localSheetId="15">#REF!</definedName>
    <definedName name="oooooooooooooooooooooo" localSheetId="16">#REF!</definedName>
    <definedName name="oooooooooooooooooooooo" localSheetId="11">#REF!</definedName>
    <definedName name="oooooooooooooooooooooo">#REF!</definedName>
    <definedName name="ovi" localSheetId="15">#REF!</definedName>
    <definedName name="ovi" localSheetId="16">#REF!</definedName>
    <definedName name="ovi" localSheetId="11">#REF!</definedName>
    <definedName name="ovi">#REF!</definedName>
    <definedName name="óvoda">#REF!</definedName>
    <definedName name="ő" localSheetId="15">#REF!</definedName>
    <definedName name="ő" localSheetId="16">#REF!</definedName>
    <definedName name="ő" localSheetId="11">#REF!</definedName>
    <definedName name="ő">#REF!</definedName>
    <definedName name="önk">'[9]kd'!$F$2:$F$3176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5">#REF!</definedName>
    <definedName name="őőőőőőőőőőőőő" localSheetId="16">#REF!</definedName>
    <definedName name="őőőőőőőőőőőőő" localSheetId="11">#REF!</definedName>
    <definedName name="őőőőőőőőőőőőő">#REF!</definedName>
    <definedName name="őpoiuztr" localSheetId="15">#REF!</definedName>
    <definedName name="őpoiuztr" localSheetId="16">#REF!</definedName>
    <definedName name="őpoiuztr" localSheetId="11">#REF!</definedName>
    <definedName name="őpoiuztr">#REF!</definedName>
    <definedName name="összbev">'[13]2. bev-kiad. önk.'!$C$39</definedName>
    <definedName name="összkiad">'[13]2.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'[10]Munka6'!$C$21</definedName>
    <definedName name="phszoc">#REF!</definedName>
    <definedName name="pm">#REF!</definedName>
    <definedName name="pótl">'[10]Munka6'!$C$20</definedName>
    <definedName name="pótlék">#REF!</definedName>
    <definedName name="ppppppppppppppp" localSheetId="15">(#REF!,#REF!)</definedName>
    <definedName name="ppppppppppppppp" localSheetId="16">(#REF!,#REF!)</definedName>
    <definedName name="ppppppppppppppp" localSheetId="11">(#REF!,#REF!)</definedName>
    <definedName name="ppppppppppppppp">(#REF!,#REF!)</definedName>
    <definedName name="Q" localSheetId="15">#REF!</definedName>
    <definedName name="Q" localSheetId="16">#REF!</definedName>
    <definedName name="Q" localSheetId="11">#REF!</definedName>
    <definedName name="Q">#REF!</definedName>
    <definedName name="qaywsx" localSheetId="15">(#REF!,#REF!)</definedName>
    <definedName name="qaywsx" localSheetId="16">(#REF!,#REF!)</definedName>
    <definedName name="qaywsx" localSheetId="11">(#REF!,#REF!)</definedName>
    <definedName name="qaywsx">(#REF!,#REF!)</definedName>
    <definedName name="QQ" localSheetId="15">#REF!</definedName>
    <definedName name="QQ" localSheetId="16">#REF!</definedName>
    <definedName name="QQ" localSheetId="11">#REF!</definedName>
    <definedName name="QQ">#REF!</definedName>
    <definedName name="qqqq" localSheetId="15">#REF!</definedName>
    <definedName name="qqqq" localSheetId="16">#REF!</definedName>
    <definedName name="qqqq" localSheetId="11">#REF!</definedName>
    <definedName name="qqqq">#REF!</definedName>
    <definedName name="qqqqq" localSheetId="15">#REF!</definedName>
    <definedName name="qqqqq" localSheetId="16">#REF!</definedName>
    <definedName name="qqqqq" localSheetId="11">#REF!</definedName>
    <definedName name="qqqqq">#REF!</definedName>
    <definedName name="qqqqqq" localSheetId="15">(#REF!,#REF!)</definedName>
    <definedName name="qqqqqq" localSheetId="16">(#REF!,#REF!)</definedName>
    <definedName name="qqqqqq" localSheetId="11">(#REF!,#REF!)</definedName>
    <definedName name="qqqqqq">(#REF!,#REF!)</definedName>
    <definedName name="qqqqqqqq" localSheetId="15">#REF!</definedName>
    <definedName name="qqqqqqqq" localSheetId="16">#REF!</definedName>
    <definedName name="qqqqqqqq" localSheetId="11">#REF!</definedName>
    <definedName name="qqqqqqqq">#REF!</definedName>
    <definedName name="qqqqqqqqq" localSheetId="15">#REF!</definedName>
    <definedName name="qqqqqqqqq" localSheetId="16">#REF!</definedName>
    <definedName name="qqqqqqqqq" localSheetId="11">#REF!</definedName>
    <definedName name="qqqqqqqqq">#REF!</definedName>
    <definedName name="qqqqqqqqqq" localSheetId="15">#REF!</definedName>
    <definedName name="qqqqqqqqqq" localSheetId="16">#REF!</definedName>
    <definedName name="qqqqqqqqqq" localSheetId="11">#REF!</definedName>
    <definedName name="qqqqqqqqqq">#REF!</definedName>
    <definedName name="qqqqqqqqqqq" localSheetId="15">#REF!</definedName>
    <definedName name="qqqqqqqqqqq" localSheetId="16">#REF!</definedName>
    <definedName name="qqqqqqqqqqq" localSheetId="11">#REF!</definedName>
    <definedName name="qqqqqqqqqqq">#REF!</definedName>
    <definedName name="qqqqqqqqqqqqq" localSheetId="15">#REF!</definedName>
    <definedName name="qqqqqqqqqqqqq" localSheetId="16">#REF!</definedName>
    <definedName name="qqqqqqqqqqqqq" localSheetId="11">#REF!</definedName>
    <definedName name="qqqqqqqqqqqqq">#REF!</definedName>
    <definedName name="qqqqqqqqqqqqqqq" localSheetId="15">(#REF!,#REF!)</definedName>
    <definedName name="qqqqqqqqqqqqqqq" localSheetId="16">(#REF!,#REF!)</definedName>
    <definedName name="qqqqqqqqqqqqqqq" localSheetId="11">(#REF!,#REF!)</definedName>
    <definedName name="qqqqqqqqqqqqqqq">(#REF!,#REF!)</definedName>
    <definedName name="qqqqqqqqqqqqqqqq" localSheetId="15">#REF!</definedName>
    <definedName name="qqqqqqqqqqqqqqqq" localSheetId="16">#REF!</definedName>
    <definedName name="qqqqqqqqqqqqqqqq" localSheetId="11">#REF!</definedName>
    <definedName name="qqqqqqqqqqqqqqqq">#REF!</definedName>
    <definedName name="qqqqqqqqqqqqqqqqq" localSheetId="15">#REF!</definedName>
    <definedName name="qqqqqqqqqqqqqqqqq" localSheetId="16">#REF!</definedName>
    <definedName name="qqqqqqqqqqqqqqqqq" localSheetId="11">#REF!</definedName>
    <definedName name="qqqqqqqqqqqqqqqqq">#REF!</definedName>
    <definedName name="retzijk" localSheetId="15">#REF!</definedName>
    <definedName name="retzijk" localSheetId="16">#REF!</definedName>
    <definedName name="retzijk" localSheetId="11">#REF!</definedName>
    <definedName name="retzijk">#REF!</definedName>
    <definedName name="rr" localSheetId="15">#REF!</definedName>
    <definedName name="rr" localSheetId="16">#REF!</definedName>
    <definedName name="rr" localSheetId="11">#REF!</definedName>
    <definedName name="rr">#REF!</definedName>
    <definedName name="rrr" localSheetId="15">#REF!</definedName>
    <definedName name="rrr" localSheetId="16">#REF!</definedName>
    <definedName name="rrr" localSheetId="11">#REF!</definedName>
    <definedName name="rrr">#REF!</definedName>
    <definedName name="rrrr" localSheetId="15">#REF!</definedName>
    <definedName name="rrrr" localSheetId="16">#REF!</definedName>
    <definedName name="rrrr" localSheetId="11">#REF!</definedName>
    <definedName name="rrrr">#REF!</definedName>
    <definedName name="rrrrr" localSheetId="15">#REF!</definedName>
    <definedName name="rrrrr" localSheetId="16">#REF!</definedName>
    <definedName name="rrrrr" localSheetId="11">#REF!</definedName>
    <definedName name="rrrrr">#REF!</definedName>
    <definedName name="rrrrrr" localSheetId="15">#REF!</definedName>
    <definedName name="rrrrrr" localSheetId="16">#REF!</definedName>
    <definedName name="rrrrrr" localSheetId="11">#REF!</definedName>
    <definedName name="rrrrrr">#REF!</definedName>
    <definedName name="rrrrrrrr" localSheetId="15">(#REF!,#REF!)</definedName>
    <definedName name="rrrrrrrr" localSheetId="16">(#REF!,#REF!)</definedName>
    <definedName name="rrrrrrrr" localSheetId="11">(#REF!,#REF!)</definedName>
    <definedName name="rrrrrrrr">(#REF!,#REF!)</definedName>
    <definedName name="rrrrrrrrrr" localSheetId="15">#REF!</definedName>
    <definedName name="rrrrrrrrrr" localSheetId="16">#REF!</definedName>
    <definedName name="rrrrrrrrrr" localSheetId="11">#REF!</definedName>
    <definedName name="rrrrrrrrrr">#REF!</definedName>
    <definedName name="rrrrrrrrrrrr" localSheetId="15">#REF!</definedName>
    <definedName name="rrrrrrrrrrrr" localSheetId="16">#REF!</definedName>
    <definedName name="rrrrrrrrrrrr" localSheetId="11">#REF!</definedName>
    <definedName name="rrrrrrrrrrrr">#REF!</definedName>
    <definedName name="sajfelh1">#REF!</definedName>
    <definedName name="semmi">'[11]Munka2'!$P$23</definedName>
    <definedName name="semmi10">'[11]Munka6'!$C$21</definedName>
    <definedName name="semmi11">'[11]Munka6'!$C$20</definedName>
    <definedName name="semmi12">'[11]Munka6'!$C$19</definedName>
    <definedName name="semmi13">'[11]Munka6'!$C$7</definedName>
    <definedName name="semmi14">'[11]Munka6'!$C$8</definedName>
    <definedName name="semmi15">'[11]Munka6'!$C$17</definedName>
    <definedName name="semmi16">'[11]Munka2'!$P$23</definedName>
    <definedName name="semmi17">'[11]Munka2'!$P$22</definedName>
    <definedName name="semmi18">'[11]Munka6'!$C$16</definedName>
    <definedName name="semmi19">'[11]Munka6'!$C$11</definedName>
    <definedName name="semmi2">'[11]Munka2'!$P$22</definedName>
    <definedName name="semmi20">'[11]Munka6'!$C$15</definedName>
    <definedName name="semmi21">'[11]Munka6'!$C$18</definedName>
    <definedName name="semmi22">'[11]Munka6'!$C$10</definedName>
    <definedName name="semmi23">'[12]4. bevételek int-ként'!#REF!</definedName>
    <definedName name="semmi24">'[12]4. bevételek int-ként'!#REF!</definedName>
    <definedName name="semmi25">'[11]Munka6'!$C$21</definedName>
    <definedName name="semmi26">'[11]Munka6'!$C$20</definedName>
    <definedName name="semmi27">'[11]Munka6'!$C$19</definedName>
    <definedName name="semmi28">'[11]Munka6'!$C$7</definedName>
    <definedName name="semmi29">'[11]Munka6'!$C$8</definedName>
    <definedName name="semmi3">'[11]Munka6'!$C$16</definedName>
    <definedName name="semmi30">'[11]Munka6'!$C$17</definedName>
    <definedName name="semmi4">'[11]Munka6'!$C$11</definedName>
    <definedName name="semmi5">'[11]Munka6'!$C$15</definedName>
    <definedName name="semmi6">'[11]Munka6'!$C$18</definedName>
    <definedName name="semmi7">'[11]Munka6'!$C$10</definedName>
    <definedName name="semmi8">'[12]4. bevételek int-ként'!#REF!</definedName>
    <definedName name="semmi9">'[12]4. bevételek int-ként'!#REF!</definedName>
    <definedName name="ssscx" localSheetId="15">#REF!</definedName>
    <definedName name="ssscx" localSheetId="16">#REF!</definedName>
    <definedName name="ssscx" localSheetId="11">#REF!</definedName>
    <definedName name="ssscx">#REF!</definedName>
    <definedName name="sssss">'[1]Háttéradatok'!$C$29:$AG$32</definedName>
    <definedName name="sue" localSheetId="15">#REF!</definedName>
    <definedName name="sue" localSheetId="16">#REF!</definedName>
    <definedName name="sue" localSheetId="11">#REF!</definedName>
    <definedName name="sue">#REF!</definedName>
    <definedName name="szabsbírság">'[10]Munka6'!$C$19</definedName>
    <definedName name="szabsért">#REF!</definedName>
    <definedName name="székács">#REF!</definedName>
    <definedName name="szemckö4">#REF!</definedName>
    <definedName name="szemegy8_12">#REF!</definedName>
    <definedName name="szemegy8_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_12">#REF!</definedName>
    <definedName name="szjahelyben">#REF!</definedName>
    <definedName name="szjahelyben1">#REF!</definedName>
    <definedName name="szjahelybenm">'[10]Munka6'!$C$7</definedName>
    <definedName name="szjajövkül">#REF!</definedName>
    <definedName name="szjajövkül1">#REF!</definedName>
    <definedName name="szjakül">'[10]Munka6'!$C$8</definedName>
    <definedName name="szocátv">#REF!</definedName>
    <definedName name="szocph">#REF!</definedName>
    <definedName name="szocph5">#REF!</definedName>
    <definedName name="szocsegélyph">#REF!</definedName>
    <definedName name="t" localSheetId="15">(#REF!,#REF!)</definedName>
    <definedName name="t" localSheetId="16">(#REF!,#REF!)</definedName>
    <definedName name="t" localSheetId="11">(#REF!,#REF!)</definedName>
    <definedName name="t">(#REF!,#REF!)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'[10]Munka6'!$C$17</definedName>
    <definedName name="termőföld1">#REF!</definedName>
    <definedName name="Tűzoltóság">'[3]Háttéradatok'!$C$29:$AG$32</definedName>
    <definedName name="újsablon" localSheetId="15">#REF!</definedName>
    <definedName name="újsablon" localSheetId="16">#REF!</definedName>
    <definedName name="újsablon" localSheetId="11">#REF!</definedName>
    <definedName name="újsablon">#REF!</definedName>
    <definedName name="uuuuu" localSheetId="15">#REF!</definedName>
    <definedName name="uuuuu" localSheetId="16">#REF!</definedName>
    <definedName name="uuuuu" localSheetId="11">#REF!</definedName>
    <definedName name="uuuuu">#REF!</definedName>
    <definedName name="v" localSheetId="15">#REF!</definedName>
    <definedName name="v" localSheetId="16">#REF!</definedName>
    <definedName name="v" localSheetId="11">#REF!</definedName>
    <definedName name="v">#REF!</definedName>
    <definedName name="vizikátv">#REF!</definedName>
    <definedName name="vizikátv1">#REF!</definedName>
    <definedName name="vizikfelh3">'[13]7. felhalm.kiad.'!#REF!</definedName>
    <definedName name="vmk">#REF!</definedName>
    <definedName name="vv" localSheetId="15">#REF!</definedName>
    <definedName name="vv" localSheetId="16">#REF!</definedName>
    <definedName name="vv" localSheetId="11">#REF!</definedName>
    <definedName name="vv">#REF!</definedName>
    <definedName name="x" localSheetId="15">#REF!</definedName>
    <definedName name="x" localSheetId="16">#REF!</definedName>
    <definedName name="x" localSheetId="11">#REF!</definedName>
    <definedName name="x">#REF!</definedName>
    <definedName name="xcvbnm" localSheetId="15">#REF!</definedName>
    <definedName name="xcvbnm" localSheetId="16">#REF!</definedName>
    <definedName name="xcvbnm" localSheetId="11">#REF!</definedName>
    <definedName name="xcvbnm">#REF!</definedName>
    <definedName name="xxx">'[3]Háttéradatok'!$C$29:$AG$32</definedName>
    <definedName name="xxx_13">'[6]Háttéradatok'!$C$29:$AG$32</definedName>
    <definedName name="xxx_16">'[1]Háttéradatok'!$C$29:$AG$32</definedName>
    <definedName name="xxx_7">'[6]Háttéradatok'!$C$29:$AG$32</definedName>
    <definedName name="xxxxxx">'[3]Háttéradatok'!$C$29:$AG$32</definedName>
    <definedName name="xxxxxx_13">'[6]Háttéradatok'!$C$29:$AG$32</definedName>
    <definedName name="xxxxxx_14">'[14]Háttéradatok'!$C$29:$AG$32</definedName>
    <definedName name="xxxxxx_15">'[14]Háttéradatok'!$C$29:$AG$32</definedName>
    <definedName name="xxxxxx_16">'[14]Háttéradatok'!$C$29:$AG$32</definedName>
    <definedName name="xxxxxx_18">'[6]Háttéradatok'!$C$29:$AG$32</definedName>
    <definedName name="xxxxxx_7">'[6]Háttéradatok'!$C$29:$AG$32</definedName>
    <definedName name="xxxxxxxxxxxxxxxxxxxxxxxxxxx" localSheetId="15">#REF!</definedName>
    <definedName name="xxxxxxxxxxxxxxxxxxxxxxxxxxx" localSheetId="16">#REF!</definedName>
    <definedName name="xxxxxxxxxxxxxxxxxxxxxxxxxxx" localSheetId="11">#REF!</definedName>
    <definedName name="xxxxxxxxxxxxxxxxxxxxxxxxxxx">#REF!</definedName>
    <definedName name="y" localSheetId="15">(#REF!,#REF!)</definedName>
    <definedName name="y" localSheetId="16">(#REF!,#REF!)</definedName>
    <definedName name="y" localSheetId="11">(#REF!,#REF!)</definedName>
    <definedName name="y">(#REF!,#REF!)</definedName>
    <definedName name="ycxd" localSheetId="15">#REF!</definedName>
    <definedName name="ycxd" localSheetId="16">#REF!</definedName>
    <definedName name="ycxd" localSheetId="11">#REF!</definedName>
    <definedName name="ycxd">#REF!</definedName>
    <definedName name="yxc" localSheetId="15">#REF!</definedName>
    <definedName name="yxc" localSheetId="16">#REF!</definedName>
    <definedName name="yxc" localSheetId="11">#REF!</definedName>
    <definedName name="yxc">#REF!</definedName>
    <definedName name="zzz">'[1]Háttéradatok'!$B$22:$AG$28</definedName>
  </definedNames>
  <calcPr fullCalcOnLoad="1"/>
</workbook>
</file>

<file path=xl/sharedStrings.xml><?xml version="1.0" encoding="utf-8"?>
<sst xmlns="http://schemas.openxmlformats.org/spreadsheetml/2006/main" count="2205" uniqueCount="766">
  <si>
    <t>Címrend
Kétpó Község Önkormányzata 2020. évi költségvetéséhez</t>
  </si>
  <si>
    <t>Cím száma</t>
  </si>
  <si>
    <t>Alcím száma</t>
  </si>
  <si>
    <t>Cím/alcím neve</t>
  </si>
  <si>
    <t>I.</t>
  </si>
  <si>
    <t>Kétpó Község Önkormányzata</t>
  </si>
  <si>
    <t>1.</t>
  </si>
  <si>
    <t>II.</t>
  </si>
  <si>
    <t>Arany János Általános Művelődési Központ</t>
  </si>
  <si>
    <t>Kétpó Község Önkormányzata
2020. évi költségvetésének összevont mérlege</t>
  </si>
  <si>
    <t>B E V É T E L E K</t>
  </si>
  <si>
    <t>adatok Ft-ban</t>
  </si>
  <si>
    <t>Sor-
szám</t>
  </si>
  <si>
    <t>Bevételi jogcím</t>
  </si>
  <si>
    <t>Rovatszám</t>
  </si>
  <si>
    <t>2020. évi eredeti előirányzat</t>
  </si>
  <si>
    <r>
      <rPr>
        <b/>
        <sz val="10"/>
        <rFont val="Times New Roman CE"/>
        <family val="0"/>
      </rPr>
      <t>Módosító összeg I</t>
    </r>
    <r>
      <rPr>
        <sz val="10"/>
        <rFont val="Times New Roman CE"/>
        <family val="0"/>
      </rPr>
      <t>.</t>
    </r>
  </si>
  <si>
    <t>2020.évi módosított előirányzat</t>
  </si>
  <si>
    <t>A</t>
  </si>
  <si>
    <t>B</t>
  </si>
  <si>
    <t>C</t>
  </si>
  <si>
    <t>D</t>
  </si>
  <si>
    <t>E</t>
  </si>
  <si>
    <t>F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</si>
  <si>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</si>
  <si>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</si>
  <si>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</si>
  <si>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</si>
  <si>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</si>
  <si>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</si>
  <si>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</si>
  <si>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</si>
  <si>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</si>
  <si>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</si>
  <si>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</si>
  <si>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</si>
  <si>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</si>
  <si>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</si>
  <si>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</si>
  <si>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</si>
  <si>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</si>
  <si>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</si>
  <si>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</si>
  <si>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</si>
  <si>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</si>
  <si>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</si>
  <si>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</si>
  <si>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</si>
  <si>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</si>
  <si>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</si>
  <si>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</si>
  <si>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</si>
  <si>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</si>
  <si>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</si>
  <si>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</si>
  <si>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</si>
  <si>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</si>
  <si>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</si>
  <si>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</si>
  <si>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</si>
  <si>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</si>
  <si>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</si>
  <si>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</si>
  <si>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</si>
  <si>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</si>
  <si>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</si>
  <si>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</si>
  <si>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</si>
  <si>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</si>
  <si>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</si>
  <si>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</si>
  <si>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</si>
  <si>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</si>
  <si>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</si>
  <si>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</si>
  <si>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</si>
  <si>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</si>
  <si>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</si>
  <si>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</si>
  <si>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</si>
  <si>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</si>
  <si>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</si>
  <si>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</si>
  <si>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</si>
  <si>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</si>
  <si>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</si>
  <si>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</si>
  <si>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</si>
  <si>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</si>
  <si>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</si>
  <si>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</si>
  <si>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</si>
  <si>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</si>
  <si>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</si>
  <si>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</si>
  <si>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</si>
  <si>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</si>
  <si>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</si>
  <si>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</si>
  <si>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</si>
  <si>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</si>
  <si>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</si>
  <si>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</si>
  <si>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</si>
  <si>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</si>
  <si>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</si>
  <si>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</si>
  <si>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</si>
  <si>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</si>
  <si>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</si>
  <si>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</si>
  <si>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</si>
  <si>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</si>
  <si>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</si>
  <si>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</si>
  <si>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</si>
  <si>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</si>
  <si>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</si>
  <si>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</si>
  <si>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</si>
  <si>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</si>
  <si>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</si>
  <si>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</si>
  <si>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</si>
  <si>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</si>
  <si>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</si>
  <si>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</si>
  <si>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</si>
  <si>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</si>
  <si>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</si>
  <si>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</si>
  <si>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</si>
  <si>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</si>
  <si>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</si>
  <si>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</si>
  <si>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</si>
  <si>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</si>
  <si>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</si>
  <si>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</si>
  <si>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</si>
  <si>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</si>
  <si>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</si>
  <si>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</si>
  <si>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</si>
  <si>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</si>
  <si>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</si>
  <si>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</si>
  <si>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</si>
  <si>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</si>
  <si>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</si>
  <si>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</si>
  <si>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</si>
  <si>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</si>
  <si>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</si>
  <si>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</si>
  <si>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</si>
  <si>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</si>
  <si>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</si>
  <si>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</si>
  <si>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</si>
  <si>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</si>
  <si>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</si>
  <si>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</si>
  <si>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</si>
  <si>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</si>
  <si>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</si>
  <si>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</si>
  <si>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</si>
  <si>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</si>
  <si>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</si>
  <si>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</si>
  <si>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</si>
  <si>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</si>
  <si>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</si>
  <si>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</si>
  <si>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</si>
  <si>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</si>
  <si>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</si>
  <si>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</si>
  <si>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</si>
  <si>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</si>
  <si>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</si>
  <si>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</si>
  <si>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</si>
  <si>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</si>
  <si>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</si>
  <si>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</si>
  <si>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</si>
  <si>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</si>
  <si>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</si>
  <si>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</si>
  <si>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</si>
  <si>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</si>
  <si>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</si>
  <si>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</si>
  <si>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</si>
  <si>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</si>
  <si>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</si>
  <si>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</si>
  <si>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</si>
  <si>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</si>
  <si>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</si>
  <si>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</si>
  <si>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</si>
  <si>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</si>
  <si>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</si>
  <si>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</si>
  <si>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</si>
  <si>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</si>
  <si>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</si>
  <si>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70.</t>
  </si>
  <si>
    <t>Lekötött betét megszüntetése</t>
  </si>
  <si>
    <t>B817</t>
  </si>
  <si>
    <t>71.</t>
  </si>
  <si>
    <t>FINANSZÍROZÁSI BEVÉTELEK ÖSSZESEN: (66.+67.+70.)</t>
  </si>
  <si>
    <t>B8</t>
  </si>
  <si>
    <t>72.</t>
  </si>
  <si>
    <t>KÖLTSÉGVETÉSI ÉS FINANSZÍROZÁSI BEVÉTELEK ÖSSZESEN: (65.+71.)</t>
  </si>
  <si>
    <t>B1-B8</t>
  </si>
  <si>
    <t>K I A D Á S O K</t>
  </si>
  <si>
    <t>Kiadási jogcímek</t>
  </si>
  <si>
    <t>Módosító összeg I.</t>
  </si>
  <si>
    <t xml:space="preserve">F 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</si>
  <si>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</si>
  <si>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</si>
  <si>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</si>
  <si>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</si>
  <si>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</si>
  <si>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</si>
  <si>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</si>
  <si>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</si>
  <si>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</si>
  <si>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</si>
  <si>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</si>
  <si>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</si>
  <si>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</si>
  <si>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</si>
  <si>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</si>
  <si>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</si>
  <si>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</si>
  <si>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</si>
  <si>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</si>
  <si>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</si>
  <si>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</si>
  <si>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</si>
  <si>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</si>
  <si>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</si>
  <si>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</si>
  <si>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</si>
  <si>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Működési költségvetés kiadásai (1.+….+5.)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</si>
  <si>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</si>
  <si>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</si>
  <si>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</si>
  <si>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</si>
  <si>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</si>
  <si>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</si>
  <si>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</si>
  <si>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</si>
  <si>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</si>
  <si>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</si>
  <si>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</si>
  <si>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</si>
  <si>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</si>
  <si>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</si>
  <si>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</si>
  <si>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</si>
  <si>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</si>
  <si>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</si>
  <si>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Felhalmozási költségvetés kiadásai (16.+17.+18.)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</si>
  <si>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</si>
  <si>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</si>
  <si>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</si>
  <si>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</si>
  <si>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</si>
  <si>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</si>
  <si>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</si>
  <si>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</si>
  <si>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</si>
  <si>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</si>
  <si>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</si>
  <si>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</si>
  <si>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</si>
  <si>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</si>
  <si>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</si>
  <si>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</si>
  <si>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</si>
  <si>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Finanszírozási bevételek, kiadások egyenlege
(finanszírozási bevételek 70. sor - finanszírozási kiadások 31. sor)
 (+/-)</t>
  </si>
  <si>
    <t>Kétpó Község Önkormányzata
2020. évi kötelező feladatainak mérlege</t>
  </si>
  <si>
    <t>Kétpó Község  Önkormányzata
2020. évi költségvetésében a működési célú bevételek és kiadások összevont mérlege</t>
  </si>
  <si>
    <t>Bevételek</t>
  </si>
  <si>
    <t>Kiadások</t>
  </si>
  <si>
    <t>Megnevezés</t>
  </si>
  <si>
    <t>G</t>
  </si>
  <si>
    <t>H</t>
  </si>
  <si>
    <t>I</t>
  </si>
  <si>
    <t>Önkormányzat működési támogatásai</t>
  </si>
  <si>
    <t>Működési célú támogatások államháztartáson belülről</t>
  </si>
  <si>
    <t>Működési bevételek</t>
  </si>
  <si>
    <t>Működési célú átvett pénzeszközök</t>
  </si>
  <si>
    <t>ebből   -  Működési általános tartalék</t>
  </si>
  <si>
    <t xml:space="preserve"> - Működési cél tartalék</t>
  </si>
  <si>
    <t>Költségvetési bevételek összesen(1.+…+5.)</t>
  </si>
  <si>
    <t>Költségvetési kiadások összesen (1+….+5)</t>
  </si>
  <si>
    <t>Értékpapír vásárlása, visszavásárlása</t>
  </si>
  <si>
    <t>Hitelek, kölcsönök törlesztése</t>
  </si>
  <si>
    <t>10.1.</t>
  </si>
  <si>
    <t>Lekötött betétek elhelyezése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</si>
  <si>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</si>
  <si>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</si>
  <si>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</si>
  <si>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</si>
  <si>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</si>
  <si>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Költségvetési hiány:</t>
  </si>
  <si>
    <t>Költségvetési többlet:</t>
  </si>
  <si>
    <t>Tárgyévi  hiány:</t>
  </si>
  <si>
    <t>Tárgyévi  többlet:</t>
  </si>
  <si>
    <t>Kétpó Község Önkormányzata
 2020. évi költségvetésében a felhalmozási célú bevételek és kiadások összevont mérlege</t>
  </si>
  <si>
    <t>Felhalmozási célú támogatások államháztartáson belülről</t>
  </si>
  <si>
    <t>Fehalmozási bevételek</t>
  </si>
  <si>
    <t>Felhalmozási célú átvett pénzeszözök</t>
  </si>
  <si>
    <t>ebből   -  Felhalmozási általános tartalék</t>
  </si>
  <si>
    <t xml:space="preserve"> - Felhalmozási cél tartalék</t>
  </si>
  <si>
    <t>Költségvetési bevételek összesen: (1.+...+3.)</t>
  </si>
  <si>
    <t>Költségvetési kiadások összesen: (1.+...+4.)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</si>
  <si>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</si>
  <si>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</si>
  <si>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</si>
  <si>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</si>
  <si>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</si>
  <si>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</si>
  <si>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</si>
  <si>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BEVÉTEL ÖSSZESEN (7.+10.)</t>
  </si>
  <si>
    <t>KIADÁSOK ÖSSZESEN (7.+10.)</t>
  </si>
  <si>
    <t>Kétpó Község Önkormányzatának
2020. évi állami támogatások  jogcímei és összegei</t>
  </si>
  <si>
    <t>Jogcím száma</t>
  </si>
  <si>
    <t xml:space="preserve">Jogcím megnevezése       </t>
  </si>
  <si>
    <t>2020. évi állami támogatás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</si>
  <si>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</si>
  <si>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</si>
  <si>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</si>
  <si>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</si>
  <si>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</si>
  <si>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</si>
  <si>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</si>
  <si>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</si>
  <si>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</si>
  <si>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</si>
  <si>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</si>
  <si>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</si>
  <si>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</si>
  <si>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</si>
  <si>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</si>
  <si>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</si>
  <si>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</si>
  <si>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</si>
  <si>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</si>
  <si>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</si>
  <si>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</si>
  <si>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</si>
  <si>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</si>
  <si>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</si>
  <si>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</si>
  <si>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</si>
  <si>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</si>
  <si>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</si>
  <si>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>Beszámítás
(A számított bevétel a 2016. évi iparűzési adóalap 0,55%-a)</t>
  </si>
  <si>
    <t xml:space="preserve">I.1. </t>
  </si>
  <si>
    <t>A települési önkormányzatok működésének támogatása beszámítás és kiegészítés után</t>
  </si>
  <si>
    <t>forint</t>
  </si>
  <si>
    <t>I.6.</t>
  </si>
  <si>
    <t>Polgármesteri illetmény támogatása</t>
  </si>
  <si>
    <t>I.11.</t>
  </si>
  <si>
    <t>A költségvetési szerveknél foglalkoztatottak 2019. évi áthúzódó és 2020. évi kompenzációja</t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</si>
  <si>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</si>
  <si>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</si>
  <si>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</si>
  <si>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</si>
  <si>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</si>
  <si>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</si>
  <si>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</si>
  <si>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</si>
  <si>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>II.1. (3) 1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</si>
  <si>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</si>
  <si>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</si>
  <si>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</si>
  <si>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</si>
  <si>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</si>
  <si>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</si>
  <si>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</si>
  <si>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</si>
  <si>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</si>
  <si>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</si>
  <si>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</si>
  <si>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</si>
  <si>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</si>
  <si>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</si>
  <si>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</si>
  <si>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 xml:space="preserve"> alapfokozatú végzettségű pedagógus II. kategóriába sorolt óvodapedagógusok kiegészítő támogatása - akik a minősítést 2014. december 31-éig szerezték meg </t>
  </si>
  <si>
    <t>II.4.b (1)</t>
  </si>
  <si>
    <t xml:space="preserve"> alapfokozatú végzettségű pedagógus II. kategóriába sorolt óvodapedagógusok kiegészítő támogatása - akik a minősítést 2015. évben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</si>
  <si>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</si>
  <si>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</si>
  <si>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</si>
  <si>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</si>
  <si>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</si>
  <si>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</si>
  <si>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</si>
  <si>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</si>
  <si>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</si>
  <si>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</si>
  <si>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</si>
  <si>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</si>
  <si>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</si>
  <si>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</si>
  <si>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</si>
  <si>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</si>
  <si>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</si>
  <si>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</si>
  <si>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</si>
  <si>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</si>
  <si>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</si>
  <si>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</si>
  <si>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</si>
  <si>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 xml:space="preserve">III.3.e </t>
  </si>
  <si>
    <t>falugondnoki vagy tanyagondnoki szolgáltatás összesen</t>
  </si>
  <si>
    <t>működési hó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</si>
  <si>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</si>
  <si>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</si>
  <si>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</si>
  <si>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</si>
  <si>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</si>
  <si>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</si>
  <si>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</si>
  <si>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</si>
  <si>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</si>
  <si>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</si>
  <si>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</si>
  <si>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</si>
  <si>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</si>
  <si>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</si>
  <si>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</si>
  <si>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</si>
  <si>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</si>
  <si>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</si>
  <si>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</si>
  <si>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</si>
  <si>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</si>
  <si>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</si>
  <si>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</si>
  <si>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</si>
  <si>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</si>
  <si>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</si>
  <si>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</si>
  <si>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</si>
  <si>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Kétpó Község Önkormányzata
2020. évi és további évekre áthúzódó Beruházási és felújítási kiadások feladatonként</t>
  </si>
  <si>
    <t>Sor-szám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</si>
  <si>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</si>
  <si>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</si>
  <si>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</si>
  <si>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</si>
  <si>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</si>
  <si>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>2020.év</t>
  </si>
  <si>
    <t>2021. év és azt követő évek</t>
  </si>
  <si>
    <t xml:space="preserve">Előző  években felhasznált összeg </t>
  </si>
  <si>
    <t xml:space="preserve">Módosító összeg I. </t>
  </si>
  <si>
    <t>2020. évi módosított előirányzat</t>
  </si>
  <si>
    <t>2021.  év és azt követő évek javaslata</t>
  </si>
  <si>
    <t>Felhalmozási forrás</t>
  </si>
  <si>
    <t>2019. évben utalt támogatás</t>
  </si>
  <si>
    <t>Önkormányzati saját bevétel</t>
  </si>
  <si>
    <t>éve</t>
  </si>
  <si>
    <t>Összesen</t>
  </si>
  <si>
    <t>Ebből 2020. évi kiadáshoz szükséges támogatás</t>
  </si>
  <si>
    <t>,,A Kétpói Történelmi Magyarország Emlékpark rendezvényhelyszíneinek infrastruktúrális fejlesztése" TOP-1.2.1-15-JN1-2016-00017</t>
  </si>
  <si>
    <t>,,Együttműködés megvalósítása a fenntartható közlekedésfejlesztés érdekében" TOP-3.1.1-15-JN1-2016-00022</t>
  </si>
  <si>
    <t>Kétpói orvosi rendelő pályázat</t>
  </si>
  <si>
    <t>EFOP-1-5-3</t>
  </si>
  <si>
    <t xml:space="preserve">Kisértékű tárgyi eszköz beszerzés </t>
  </si>
  <si>
    <t>TRV Zrt – 2019. évi használati díj</t>
  </si>
  <si>
    <t>Külterületi helyi közutak fejlesztése- erő és munkagépek beszerzése</t>
  </si>
  <si>
    <t xml:space="preserve">Kétpói könyvtár információs hely és szolgáltató tér szakmai eszközfejlesztése </t>
  </si>
  <si>
    <t>2020. évi közfoglalkoztatás eszközbeszerzése</t>
  </si>
  <si>
    <t>Beruházási kiadások összesen</t>
  </si>
  <si>
    <t xml:space="preserve">Kétpói orvosi rendelő </t>
  </si>
  <si>
    <t>Felújítási kiadások összesen</t>
  </si>
  <si>
    <t>Kétpó Község Önkormányzata
által 2020. évben nyújtott működési és felhalmozási  támogatások</t>
  </si>
  <si>
    <t>"Nemleges"</t>
  </si>
  <si>
    <t>A támogatás címzettje</t>
  </si>
  <si>
    <t>Támogatás összege</t>
  </si>
  <si>
    <t xml:space="preserve"> Egyéb felhalmozási célú kiadások (Lakástámogatás)</t>
  </si>
  <si>
    <t>Támogatások összesen</t>
  </si>
  <si>
    <t xml:space="preserve"> </t>
  </si>
  <si>
    <t>Sorszám</t>
  </si>
  <si>
    <t>Ellátás jogcíme</t>
  </si>
  <si>
    <t>Eredeti előirányzat</t>
  </si>
  <si>
    <t>Települési támogatás</t>
  </si>
  <si>
    <t>Gyógyszertámogatás</t>
  </si>
  <si>
    <t>Temetési segély</t>
  </si>
  <si>
    <t>Köztemetés</t>
  </si>
  <si>
    <t>Rendkívüli települési támogatás</t>
  </si>
  <si>
    <t>Összesen:</t>
  </si>
  <si>
    <t>Kétpó Község Önkormányzata
2020. évi működési költségvetési bevételeinek forrásösszetétele</t>
  </si>
  <si>
    <t>Állami hozzájárulás</t>
  </si>
  <si>
    <t>Saját bevétel</t>
  </si>
  <si>
    <t>Önkormányzati támogatás</t>
  </si>
  <si>
    <t>Bevétel összesen</t>
  </si>
  <si>
    <t>Kötött felhasználású támogatás</t>
  </si>
  <si>
    <t>Megoszlás     %</t>
  </si>
  <si>
    <t>Működtetés általános támogatása</t>
  </si>
  <si>
    <t>Támogatás</t>
  </si>
  <si>
    <t>Intézményi működési bevételek mindösszesen</t>
  </si>
  <si>
    <t>Kétpó Község Önkormányzatának működési bevételei</t>
  </si>
  <si>
    <t>Intézmények és Önkormányzat működési bevételei mindöszesen intézményi támogatás halmozásának kiszűrésével</t>
  </si>
  <si>
    <t>Kétpó Község Önkormányzatának
 Európai Uniós támogatással megvalósuló projektjei</t>
  </si>
  <si>
    <t>Projekt megnevezése:</t>
  </si>
  <si>
    <t>A Magyar Falu Program keretében az „Orvosi rendelők fejlesztése”</t>
  </si>
  <si>
    <r>
      <rPr>
        <b/>
        <sz val="10"/>
        <rFont val="Times New Roman"/>
        <family val="1"/>
      </rPr>
      <t>Projekt azonosító:</t>
    </r>
    <r>
      <rPr>
        <sz val="10"/>
        <rFont val="Times New Roman"/>
        <family val="1"/>
      </rPr>
      <t xml:space="preserve"> </t>
    </r>
  </si>
  <si>
    <t>MFP-HOR/2020</t>
  </si>
  <si>
    <t>Projekt bruttó összköltsége:</t>
  </si>
  <si>
    <t>Konzorciumi partner:</t>
  </si>
  <si>
    <t>-</t>
  </si>
  <si>
    <t>Támogatás intenzitása:</t>
  </si>
  <si>
    <t>Kezdés éve:</t>
  </si>
  <si>
    <t>Befejezés éve:</t>
  </si>
  <si>
    <t>Előző években felhasznált összeg</t>
  </si>
  <si>
    <t>2018. év</t>
  </si>
  <si>
    <t>2019. év</t>
  </si>
  <si>
    <t>2020. év</t>
  </si>
  <si>
    <t>Bevételek (források) összesen:</t>
  </si>
  <si>
    <t>ebből:</t>
  </si>
  <si>
    <t>Támogatási előleg</t>
  </si>
  <si>
    <t>Önkormányzati saját erő (támogatott műszaki tartalom)</t>
  </si>
  <si>
    <t>Önkormányzati saját erő (nem támogatott műszaki tartalom)</t>
  </si>
  <si>
    <t>Pénzmaradvány</t>
  </si>
  <si>
    <t>Egyéb forrás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</si>
  <si>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</si>
  <si>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</si>
  <si>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</si>
  <si>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</si>
  <si>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</si>
  <si>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</si>
  <si>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</si>
  <si>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A kétpói Történelmi Magyarország Emlékpark rendezvényhelyszíneinek infrastrukturális fejlesztése</t>
  </si>
  <si>
    <t>TOP-1.2.1-15-JNI-2016-00017</t>
  </si>
  <si>
    <t>„Fenntartható települési közlekedésfejlesztés”</t>
  </si>
  <si>
    <t>TOP-3.1.1-15-JNI-2016-00022</t>
  </si>
  <si>
    <t>Fegyvernek Város Önkormányzata (konzorciumvezető)</t>
  </si>
  <si>
    <t>Kétpó Község Önkormányzata (konzorciumi tag)</t>
  </si>
  <si>
    <t>Örményes Község Önkormányzata (konzorciumi tag)</t>
  </si>
  <si>
    <t>Kunhegyes Város Önkormányzata (konzorciumi tag)</t>
  </si>
  <si>
    <t>Kuncsorba Község Önkormányzata (konzorciumi tag)</t>
  </si>
  <si>
    <t>Tomajmonostora Község Önkormányzata (konzorciumi tag)</t>
  </si>
  <si>
    <t>Nagyiván Község Önkormányzata (konzorciumi tag)</t>
  </si>
  <si>
    <t>Tiszaszentimre Község Önkormányzata (konzorciumi tag)</t>
  </si>
  <si>
    <t>Tiszaigar Község Önkormányzata (konzorciumi tag)</t>
  </si>
  <si>
    <t>Kétpó Község Önkormányzatának
2020. évi bevételi és kiadási előirányzatai</t>
  </si>
  <si>
    <t>FINANSZÍROZÁSI BEVÉTELEK ÖSSZESEN: (66.+67.)</t>
  </si>
  <si>
    <t>KÖLTSÉGVETÉSI ÉS FINANSZÍROZÁSI BEVÉTELEK ÖSSZESEN: (65.+70.)</t>
  </si>
  <si>
    <t>Központi, irányító szervi támogatások folyósítása</t>
  </si>
  <si>
    <t>K915</t>
  </si>
  <si>
    <t>Kétpó Község Önkormányzatának
2020. évi bevételei  feladatonként</t>
  </si>
  <si>
    <t>adatok ezer Ft-ban</t>
  </si>
  <si>
    <t>Feladat megnevezés</t>
  </si>
  <si>
    <t>Kormányzati funkció</t>
  </si>
  <si>
    <t>Egyéb felhalmozási célú támogatások áht.-n belülről</t>
  </si>
  <si>
    <t>Felhalmozási bevételek</t>
  </si>
  <si>
    <t>Felhalmozási célú átvett pénzeszközök</t>
  </si>
  <si>
    <t>Bevételek összesen</t>
  </si>
  <si>
    <t>Önkormányzat jogalkotói tevékenység</t>
  </si>
  <si>
    <t>011130</t>
  </si>
  <si>
    <t>Adó-, vám- és jövedéki igazgatás</t>
  </si>
  <si>
    <t>011220</t>
  </si>
  <si>
    <t>Köztemető fenntartása</t>
  </si>
  <si>
    <t>013320</t>
  </si>
  <si>
    <t>Önkormányzati vagyonnal való gazdálkodás</t>
  </si>
  <si>
    <t>013350</t>
  </si>
  <si>
    <t>Támogatási célú finanszírozási műveletek</t>
  </si>
  <si>
    <t>018030</t>
  </si>
  <si>
    <t>Közfoglalkoztatás</t>
  </si>
  <si>
    <t>041233</t>
  </si>
  <si>
    <t>Közvilágítás</t>
  </si>
  <si>
    <t>064010</t>
  </si>
  <si>
    <t>Város- és községgazdálkodás</t>
  </si>
  <si>
    <t>066020</t>
  </si>
  <si>
    <t>Háziorvosi alapellátás</t>
  </si>
  <si>
    <t>072111</t>
  </si>
  <si>
    <t>Könyvtári állomány gyarapítása</t>
  </si>
  <si>
    <t>082042</t>
  </si>
  <si>
    <t>Iskolai intézményi étkeztetés</t>
  </si>
  <si>
    <t>096020</t>
  </si>
  <si>
    <t>Falugondnoki, tanyagondnoki szolgáltatás</t>
  </si>
  <si>
    <t>107055</t>
  </si>
  <si>
    <t>Egyéb szociális ellátások</t>
  </si>
  <si>
    <t>107060</t>
  </si>
  <si>
    <t>Kétpó Község Önkormányzatának
2020. évi kiadásai  feladatonként</t>
  </si>
  <si>
    <t>Személyi juttatások</t>
  </si>
  <si>
    <t>Dologi kiadások</t>
  </si>
  <si>
    <t>Egyéb működési kiadások</t>
  </si>
  <si>
    <t>Finanszírozási kiadások</t>
  </si>
  <si>
    <t>Kiadások összesen</t>
  </si>
  <si>
    <t>Arany János Általános Művelődési Központ
2020. évi bevételi és kiadási előirányzatai</t>
  </si>
  <si>
    <t>Előirányzat-csoport, kiemelt előirányzat megnevezése</t>
  </si>
  <si>
    <t>Rovat szám</t>
  </si>
  <si>
    <t>Kötelező feladat</t>
  </si>
  <si>
    <t>Önként vállalt feladat</t>
  </si>
  <si>
    <t>2020. évi előirányzat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</si>
  <si>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</si>
  <si>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</si>
  <si>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</si>
  <si>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</si>
  <si>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</si>
  <si>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</si>
  <si>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</si>
  <si>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</si>
  <si>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</si>
  <si>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</si>
  <si>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</si>
  <si>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</si>
  <si>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</si>
  <si>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</si>
  <si>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</si>
  <si>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</si>
  <si>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</si>
  <si>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</si>
  <si>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</si>
  <si>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</si>
  <si>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</si>
  <si>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</si>
  <si>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</si>
  <si>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</si>
  <si>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</si>
  <si>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</si>
  <si>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</si>
  <si>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</si>
  <si>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</si>
  <si>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</si>
  <si>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</si>
  <si>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melyből Normatíva, állami támogatások</t>
  </si>
  <si>
    <t>Önkormányzati kiegészítés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</si>
  <si>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</si>
  <si>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</si>
  <si>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</si>
  <si>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</si>
  <si>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</si>
  <si>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>2020. évi terv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</si>
  <si>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</si>
  <si>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</si>
  <si>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</si>
  <si>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</si>
  <si>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</si>
  <si>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</si>
  <si>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</si>
  <si>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</si>
  <si>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FINANSZÍROZÁSI KIADÁSOK ÖSSZESEN (=12.)</t>
  </si>
  <si>
    <t>KIADÁSOK ÖSSZESEN: (11.+14.)</t>
  </si>
  <si>
    <t>Arany János Általános Művelődési Központ
2020. évi bevételei  feladatonként</t>
  </si>
  <si>
    <t>Óvodai nevelés, ellátás, szakmai feladat</t>
  </si>
  <si>
    <t>091110</t>
  </si>
  <si>
    <t>Gyermekétkeztetés köznevelési intézményben</t>
  </si>
  <si>
    <t>096015</t>
  </si>
  <si>
    <t>Könyvtári állomány gyarapítása, nyilvántartása</t>
  </si>
  <si>
    <t>Arany János Általános Művelődési Központ
2020. évi kiadásai  feladatonként</t>
  </si>
  <si>
    <t>Kétpó Községi Önkormányzata
2020. évi Előirányzat-felhasználási terve havi bontásban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</si>
  <si>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</si>
  <si>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</si>
  <si>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</si>
  <si>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</si>
  <si>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</si>
  <si>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</si>
  <si>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</si>
  <si>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</si>
  <si>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</si>
  <si>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</si>
  <si>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</si>
  <si>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</si>
  <si>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</si>
  <si>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</si>
  <si>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</si>
  <si>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</si>
  <si>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</si>
  <si>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</si>
  <si>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</si>
  <si>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Kétpó Község Önkormányzata
által 2020. évben adott közvetett támogatások</t>
  </si>
  <si>
    <t>Kedvezmény nélkül elérhető bevétel</t>
  </si>
  <si>
    <t>Kedvezmények összege</t>
  </si>
  <si>
    <t>Kétpó Községi Önkormányzata
2020. évi engedélyezett létszámkerete</t>
  </si>
  <si>
    <t>adatok Fő-ben</t>
  </si>
  <si>
    <t>Intézmény
megnevezése</t>
  </si>
  <si>
    <t>Köztisztviselő álláshelyek</t>
  </si>
  <si>
    <t>Közalkalmazott szakmai álláshelyek</t>
  </si>
  <si>
    <t>Közalkalmazott technikai álláshelyek</t>
  </si>
  <si>
    <t>MT. hatálya alá tartozó álláshelyek</t>
  </si>
  <si>
    <t>Közcélú álláshelyek</t>
  </si>
  <si>
    <t>Kétpó Községi Önkormányzat</t>
  </si>
  <si>
    <t>Kétpó Községi Önkormányzata
2020. évi általános és céltartalékai</t>
  </si>
  <si>
    <t>I. Általános tartalék</t>
  </si>
  <si>
    <t>Feladat/cél</t>
  </si>
  <si>
    <t>Pályázatok előkészítésének költsége és előfinanszírozásának biztosítása</t>
  </si>
  <si>
    <t>Egyéb, előre nem tervezett kiadások</t>
  </si>
  <si>
    <t>II. Céltartalék tartalék</t>
  </si>
  <si>
    <t>Előre nem tervezett fejlesztési, beruházási célú kiadások</t>
  </si>
  <si>
    <t>Általános és céltartalék mindösszesen</t>
  </si>
  <si>
    <t>Kétpó Községi Önkormányzata
költségvetési évet követő három év tervezett előirányzatainak keretszámai</t>
  </si>
  <si>
    <t>BEVÉTELEK</t>
  </si>
  <si>
    <t>2020.</t>
  </si>
  <si>
    <t>2021.</t>
  </si>
  <si>
    <t>2022.</t>
  </si>
  <si>
    <t>2023.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</si>
  <si>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</si>
  <si>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</si>
  <si>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</si>
  <si>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KÖLTSÉGVETÉSI BEVÉTELEK ÖSSZESEN: (1+…+7)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</si>
  <si>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</si>
  <si>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</si>
  <si>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</si>
  <si>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</si>
  <si>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</si>
  <si>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</si>
  <si>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</si>
  <si>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</si>
  <si>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</si>
  <si>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</si>
  <si>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Kétpó Községi Önkormányzat
által megkötött, több éves kihatással járó, adósságot keletkeztető ügyletek fizetési kötelezettségeinek bemutatása a lejáratig</t>
  </si>
  <si>
    <t>A fejlesztési célok mevalósítását szolgáló hitelszerődés tartalma</t>
  </si>
  <si>
    <t>A fejlesztési hitel teljes tőkeösszege Ft-ban</t>
  </si>
  <si>
    <t>A fejlesztési hitel lejártának időtartama</t>
  </si>
  <si>
    <t>2020. évi költelezettség</t>
  </si>
  <si>
    <t>2021. évi kötelezettség</t>
  </si>
  <si>
    <t>2022. évi kötelezettség</t>
  </si>
  <si>
    <t>Tőke</t>
  </si>
  <si>
    <t>Kamat</t>
  </si>
  <si>
    <t>Kétpó Község Önkormányzata
saját bevételeinek részletezése az adósságot keletkeztető ügyletből származó tárgyévi fizetési kötelezettség megállapításához</t>
  </si>
  <si>
    <t>sor-szám</t>
  </si>
  <si>
    <t>Helyi adók</t>
  </si>
  <si>
    <t>Osztalékok 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</si>
  <si>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</si>
  <si>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</si>
  <si>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</si>
  <si>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</si>
  <si>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kapcs. megtérülés</t>
  </si>
  <si>
    <t>Saját bevétel (1-7)</t>
  </si>
  <si>
    <t>Saját bevételek (8) 50 %-a</t>
  </si>
  <si>
    <t>Előző években keletk. tárgyévet terhelő fizetési kötelezettség (11-17)</t>
  </si>
  <si>
    <t>Felvett,átvállalt hitel és annak tőketartozása</t>
  </si>
  <si>
    <t>Felvett,átvállalt kölcsön tőketertozása</t>
  </si>
  <si>
    <t>Hitelviszonyt megtestesítő értékpapír</t>
  </si>
  <si>
    <t>Adott váltó</t>
  </si>
  <si>
    <t>Pénzügyi lizing</t>
  </si>
  <si>
    <t>Halasztott fizetés</t>
  </si>
  <si>
    <t>Kezességvállalásból eredő fiz.kötelezettség</t>
  </si>
  <si>
    <t>Tárgyévben keletkezett tárgyévet terhelő fiz. Kötelezettség (19-25)</t>
  </si>
  <si>
    <t>Felvett, átvállalt hitel és annak tőketarozása</t>
  </si>
  <si>
    <t>Felvett, átvállalt kölcsön és annak tőketartozása</t>
  </si>
  <si>
    <t>Kezességvállalásból eredő fizetési kötelezettség</t>
  </si>
  <si>
    <t>Fizetési kötelezettség összesen (10+18)</t>
  </si>
  <si>
    <t>Fizetési kötelezettséggel csökkentett saját bevétel (9 - 26)</t>
  </si>
  <si>
    <t xml:space="preserve">Kétpó Községi Önkormányzat
2020. évi adósságot keletkeztető fejlesztési céljai </t>
  </si>
  <si>
    <t>adatok eFt-ban</t>
  </si>
  <si>
    <t>Fejlesztési cél leírása</t>
  </si>
  <si>
    <t>A 2020. évi fejlesztések várható kiadása</t>
  </si>
  <si>
    <t>A 2020. évi fejlesztésekhezhez kapcsolódó önerő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</si>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</sst>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.00&quot; Ft&quot;_-;\-* #,##0.00&quot; Ft&quot;_-;_-* \-??&quot; Ft&quot;_-;_-@_-"/>
    <numFmt numFmtId="166" formatCode="#,###"/>
    <numFmt numFmtId="167" formatCode="mmm\ d/"/>
    <numFmt numFmtId="168" formatCode="#,##0.0"/>
    <numFmt numFmtId="169" formatCode="_-* #,##0\ _F_t_-;\-* #,##0\ _F_t_-;_-* \-??\ _F_t_-;_-@_-"/>
    <numFmt numFmtId="170" formatCode="yyyy/mm/dd/"/>
    <numFmt numFmtId="171" formatCode="#,##0\ [$Ft-40E];[Red]\-#,##0\ [$Ft-40E]"/>
    <numFmt numFmtId="172" formatCode="#,##0&quot; Ft&quot;"/>
  </numFmts>
  <fonts count="93">
    <font>
      <sz val="10"/>
      <name val="Times New Roman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60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name val="Times New Roman CE"/>
      <family val="0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i/>
      <sz val="10"/>
      <name val="Times New Roman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i/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b/>
      <sz val="8"/>
      <name val="Times New Roman CE"/>
      <family val="0"/>
    </font>
    <font>
      <b/>
      <sz val="12"/>
      <color indexed="10"/>
      <name val="Times New Roman CE"/>
      <family val="0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sz val="11"/>
      <name val="Times New Roman CE"/>
      <family val="0"/>
    </font>
    <font>
      <b/>
      <sz val="9"/>
      <name val="Times New Roman CE"/>
      <family val="0"/>
    </font>
    <font>
      <i/>
      <sz val="8"/>
      <name val="Times New Roman"/>
      <family val="1"/>
    </font>
    <font>
      <i/>
      <sz val="8"/>
      <name val="Times New Roman CE"/>
      <family val="0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0"/>
    </font>
    <font>
      <i/>
      <sz val="12"/>
      <name val="Times New Roman CE"/>
      <family val="0"/>
    </font>
    <font>
      <sz val="14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7" fillId="4" borderId="0" applyNumberFormat="0" applyBorder="0" applyAlignment="0" applyProtection="0"/>
    <xf numFmtId="0" fontId="2" fillId="5" borderId="0" applyNumberFormat="0" applyBorder="0" applyAlignment="0" applyProtection="0"/>
    <xf numFmtId="0" fontId="77" fillId="6" borderId="0" applyNumberFormat="0" applyBorder="0" applyAlignment="0" applyProtection="0"/>
    <xf numFmtId="0" fontId="2" fillId="7" borderId="0" applyNumberFormat="0" applyBorder="0" applyAlignment="0" applyProtection="0"/>
    <xf numFmtId="0" fontId="77" fillId="8" borderId="0" applyNumberFormat="0" applyBorder="0" applyAlignment="0" applyProtection="0"/>
    <xf numFmtId="0" fontId="2" fillId="9" borderId="0" applyNumberFormat="0" applyBorder="0" applyAlignment="0" applyProtection="0"/>
    <xf numFmtId="0" fontId="77" fillId="10" borderId="0" applyNumberFormat="0" applyBorder="0" applyAlignment="0" applyProtection="0"/>
    <xf numFmtId="0" fontId="2" fillId="11" borderId="0" applyNumberFormat="0" applyBorder="0" applyAlignment="0" applyProtection="0"/>
    <xf numFmtId="0" fontId="77" fillId="12" borderId="0" applyNumberFormat="0" applyBorder="0" applyAlignment="0" applyProtection="0"/>
    <xf numFmtId="0" fontId="2" fillId="13" borderId="0" applyNumberFormat="0" applyBorder="0" applyAlignment="0" applyProtection="0"/>
    <xf numFmtId="0" fontId="7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7" fillId="18" borderId="0" applyNumberFormat="0" applyBorder="0" applyAlignment="0" applyProtection="0"/>
    <xf numFmtId="0" fontId="2" fillId="19" borderId="0" applyNumberFormat="0" applyBorder="0" applyAlignment="0" applyProtection="0"/>
    <xf numFmtId="0" fontId="77" fillId="20" borderId="0" applyNumberFormat="0" applyBorder="0" applyAlignment="0" applyProtection="0"/>
    <xf numFmtId="0" fontId="2" fillId="21" borderId="0" applyNumberFormat="0" applyBorder="0" applyAlignment="0" applyProtection="0"/>
    <xf numFmtId="0" fontId="77" fillId="22" borderId="0" applyNumberFormat="0" applyBorder="0" applyAlignment="0" applyProtection="0"/>
    <xf numFmtId="0" fontId="2" fillId="23" borderId="0" applyNumberFormat="0" applyBorder="0" applyAlignment="0" applyProtection="0"/>
    <xf numFmtId="0" fontId="77" fillId="24" borderId="0" applyNumberFormat="0" applyBorder="0" applyAlignment="0" applyProtection="0"/>
    <xf numFmtId="0" fontId="2" fillId="11" borderId="0" applyNumberFormat="0" applyBorder="0" applyAlignment="0" applyProtection="0"/>
    <xf numFmtId="0" fontId="77" fillId="25" borderId="0" applyNumberFormat="0" applyBorder="0" applyAlignment="0" applyProtection="0"/>
    <xf numFmtId="0" fontId="2" fillId="19" borderId="0" applyNumberFormat="0" applyBorder="0" applyAlignment="0" applyProtection="0"/>
    <xf numFmtId="0" fontId="7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3" fillId="31" borderId="0" applyNumberFormat="0" applyBorder="0" applyAlignment="0" applyProtection="0"/>
    <xf numFmtId="0" fontId="76" fillId="32" borderId="0" applyNumberFormat="0" applyBorder="0" applyAlignment="0" applyProtection="0"/>
    <xf numFmtId="0" fontId="3" fillId="21" borderId="0" applyNumberFormat="0" applyBorder="0" applyAlignment="0" applyProtection="0"/>
    <xf numFmtId="0" fontId="76" fillId="33" borderId="0" applyNumberFormat="0" applyBorder="0" applyAlignment="0" applyProtection="0"/>
    <xf numFmtId="0" fontId="3" fillId="23" borderId="0" applyNumberFormat="0" applyBorder="0" applyAlignment="0" applyProtection="0"/>
    <xf numFmtId="0" fontId="76" fillId="34" borderId="0" applyNumberFormat="0" applyBorder="0" applyAlignment="0" applyProtection="0"/>
    <xf numFmtId="0" fontId="3" fillId="35" borderId="0" applyNumberFormat="0" applyBorder="0" applyAlignment="0" applyProtection="0"/>
    <xf numFmtId="0" fontId="76" fillId="36" borderId="0" applyNumberFormat="0" applyBorder="0" applyAlignment="0" applyProtection="0"/>
    <xf numFmtId="0" fontId="3" fillId="37" borderId="0" applyNumberFormat="0" applyBorder="0" applyAlignment="0" applyProtection="0"/>
    <xf numFmtId="0" fontId="7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4" fillId="7" borderId="0" applyNumberFormat="0" applyBorder="0" applyAlignment="0" applyProtection="0"/>
    <xf numFmtId="0" fontId="78" fillId="44" borderId="1" applyNumberFormat="0" applyAlignment="0" applyProtection="0"/>
    <xf numFmtId="0" fontId="5" fillId="15" borderId="2" applyNumberFormat="0" applyAlignment="0" applyProtection="0"/>
    <xf numFmtId="0" fontId="6" fillId="45" borderId="2" applyNumberFormat="0" applyAlignment="0" applyProtection="0"/>
    <xf numFmtId="0" fontId="7" fillId="46" borderId="3" applyNumberFormat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0" borderId="4" applyNumberFormat="0" applyFill="0" applyAlignment="0" applyProtection="0"/>
    <xf numFmtId="0" fontId="9" fillId="0" borderId="5" applyNumberFormat="0" applyFill="0" applyAlignment="0" applyProtection="0"/>
    <xf numFmtId="0" fontId="81" fillId="0" borderId="6" applyNumberFormat="0" applyFill="0" applyAlignment="0" applyProtection="0"/>
    <xf numFmtId="0" fontId="10" fillId="0" borderId="7" applyNumberFormat="0" applyFill="0" applyAlignment="0" applyProtection="0"/>
    <xf numFmtId="0" fontId="82" fillId="0" borderId="8" applyNumberFormat="0" applyFill="0" applyAlignment="0" applyProtection="0"/>
    <xf numFmtId="0" fontId="1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47" borderId="10" applyNumberFormat="0" applyAlignment="0" applyProtection="0"/>
    <xf numFmtId="0" fontId="7" fillId="46" borderId="3" applyNumberFormat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11" applyNumberFormat="0" applyFill="0" applyAlignment="0" applyProtection="0"/>
    <xf numFmtId="0" fontId="16" fillId="0" borderId="12" applyNumberFormat="0" applyFill="0" applyAlignment="0" applyProtection="0"/>
    <xf numFmtId="0" fontId="5" fillId="15" borderId="2" applyNumberFormat="0" applyAlignment="0" applyProtection="0"/>
    <xf numFmtId="0" fontId="0" fillId="48" borderId="13" applyNumberFormat="0" applyFont="0" applyAlignment="0" applyProtection="0"/>
    <xf numFmtId="0" fontId="0" fillId="49" borderId="14" applyNumberFormat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43" borderId="0" applyNumberFormat="0" applyBorder="0" applyAlignment="0" applyProtection="0"/>
    <xf numFmtId="0" fontId="86" fillId="50" borderId="0" applyNumberFormat="0" applyBorder="0" applyAlignment="0" applyProtection="0"/>
    <xf numFmtId="0" fontId="14" fillId="9" borderId="0" applyNumberFormat="0" applyBorder="0" applyAlignment="0" applyProtection="0"/>
    <xf numFmtId="0" fontId="87" fillId="51" borderId="15" applyNumberFormat="0" applyAlignment="0" applyProtection="0"/>
    <xf numFmtId="0" fontId="17" fillId="45" borderId="16" applyNumberFormat="0" applyAlignment="0" applyProtection="0"/>
    <xf numFmtId="0" fontId="16" fillId="0" borderId="12" applyNumberFormat="0" applyFill="0" applyAlignment="0" applyProtection="0"/>
    <xf numFmtId="0" fontId="8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0" fillId="49" borderId="14" applyNumberFormat="0" applyAlignment="0" applyProtection="0"/>
    <xf numFmtId="0" fontId="17" fillId="45" borderId="16" applyNumberFormat="0" applyAlignment="0" applyProtection="0"/>
    <xf numFmtId="0" fontId="89" fillId="0" borderId="17" applyNumberFormat="0" applyFill="0" applyAlignment="0" applyProtection="0"/>
    <xf numFmtId="0" fontId="27" fillId="0" borderId="1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0" fontId="90" fillId="53" borderId="0" applyNumberFormat="0" applyBorder="0" applyAlignment="0" applyProtection="0"/>
    <xf numFmtId="0" fontId="4" fillId="7" borderId="0" applyNumberFormat="0" applyBorder="0" applyAlignment="0" applyProtection="0"/>
    <xf numFmtId="0" fontId="91" fillId="54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92" fillId="51" borderId="1" applyNumberFormat="0" applyAlignment="0" applyProtection="0"/>
    <xf numFmtId="0" fontId="6" fillId="45" borderId="2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13" fillId="0" borderId="0" applyNumberFormat="0" applyFill="0" applyBorder="0" applyAlignment="0" applyProtection="0"/>
  </cellStyleXfs>
  <cellXfs count="1231">
    <xf numFmtId="0" fontId="0" fillId="0" borderId="0" xfId="0" applyAlignment="1">
      <alignment/>
    </xf>
    <xf numFmtId="0" fontId="23" fillId="0" borderId="0" xfId="212" applyFont="1" applyAlignment="1">
      <alignment horizontal="center"/>
      <protection/>
    </xf>
    <xf numFmtId="0" fontId="23" fillId="0" borderId="0" xfId="212" applyFont="1">
      <alignment/>
      <protection/>
    </xf>
    <xf numFmtId="0" fontId="29" fillId="0" borderId="19" xfId="212" applyFont="1" applyBorder="1" applyAlignment="1">
      <alignment horizontal="center" vertical="center" wrapText="1"/>
      <protection/>
    </xf>
    <xf numFmtId="0" fontId="29" fillId="0" borderId="20" xfId="212" applyFont="1" applyBorder="1" applyAlignment="1">
      <alignment horizontal="center" vertical="center" wrapText="1"/>
      <protection/>
    </xf>
    <xf numFmtId="0" fontId="29" fillId="0" borderId="21" xfId="212" applyFont="1" applyBorder="1" applyAlignment="1">
      <alignment horizontal="center" vertical="center" wrapText="1"/>
      <protection/>
    </xf>
    <xf numFmtId="0" fontId="30" fillId="0" borderId="0" xfId="212" applyFont="1" applyAlignment="1">
      <alignment horizontal="center" vertical="center" wrapText="1"/>
      <protection/>
    </xf>
    <xf numFmtId="0" fontId="29" fillId="0" borderId="22" xfId="212" applyFont="1" applyBorder="1" applyAlignment="1">
      <alignment horizontal="center" vertical="center"/>
      <protection/>
    </xf>
    <xf numFmtId="0" fontId="24" fillId="0" borderId="23" xfId="212" applyFont="1" applyBorder="1" applyAlignment="1">
      <alignment horizontal="center" vertical="center"/>
      <protection/>
    </xf>
    <xf numFmtId="0" fontId="29" fillId="0" borderId="24" xfId="212" applyFont="1" applyBorder="1" applyAlignment="1">
      <alignment vertical="center"/>
      <protection/>
    </xf>
    <xf numFmtId="0" fontId="23" fillId="0" borderId="0" xfId="212" applyFont="1" applyAlignment="1">
      <alignment vertical="center"/>
      <protection/>
    </xf>
    <xf numFmtId="0" fontId="29" fillId="0" borderId="25" xfId="212" applyFont="1" applyBorder="1" applyAlignment="1">
      <alignment horizontal="center" vertical="center"/>
      <protection/>
    </xf>
    <xf numFmtId="0" fontId="24" fillId="0" borderId="26" xfId="212" applyFont="1" applyBorder="1" applyAlignment="1">
      <alignment horizontal="center" vertical="center"/>
      <protection/>
    </xf>
    <xf numFmtId="0" fontId="24" fillId="0" borderId="27" xfId="212" applyFont="1" applyBorder="1" applyAlignment="1">
      <alignment vertical="center"/>
      <protection/>
    </xf>
    <xf numFmtId="0" fontId="29" fillId="0" borderId="27" xfId="212" applyFont="1" applyBorder="1" applyAlignment="1">
      <alignment vertical="center"/>
      <protection/>
    </xf>
    <xf numFmtId="0" fontId="24" fillId="0" borderId="28" xfId="212" applyFont="1" applyBorder="1" applyAlignment="1">
      <alignment horizontal="center" vertical="center"/>
      <protection/>
    </xf>
    <xf numFmtId="0" fontId="24" fillId="0" borderId="29" xfId="212" applyFont="1" applyBorder="1" applyAlignment="1">
      <alignment horizontal="center" vertical="center"/>
      <protection/>
    </xf>
    <xf numFmtId="0" fontId="24" fillId="0" borderId="30" xfId="212" applyFont="1" applyBorder="1" applyAlignment="1">
      <alignment vertical="center"/>
      <protection/>
    </xf>
    <xf numFmtId="0" fontId="24" fillId="0" borderId="0" xfId="212" applyFont="1" applyBorder="1" applyAlignment="1">
      <alignment horizontal="center" vertical="center"/>
      <protection/>
    </xf>
    <xf numFmtId="0" fontId="23" fillId="0" borderId="0" xfId="212" applyFont="1" applyBorder="1" applyAlignment="1">
      <alignment vertical="center"/>
      <protection/>
    </xf>
    <xf numFmtId="0" fontId="26" fillId="0" borderId="0" xfId="213" applyFont="1" applyFill="1" applyProtection="1">
      <alignment/>
      <protection/>
    </xf>
    <xf numFmtId="0" fontId="26" fillId="0" borderId="0" xfId="213" applyFont="1" applyFill="1" applyAlignment="1" applyProtection="1">
      <alignment horizontal="right" vertical="center" indent="1"/>
      <protection/>
    </xf>
    <xf numFmtId="0" fontId="26" fillId="0" borderId="0" xfId="213" applyFill="1" applyProtection="1">
      <alignment/>
      <protection/>
    </xf>
    <xf numFmtId="166" fontId="33" fillId="0" borderId="0" xfId="213" applyNumberFormat="1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right" vertical="center"/>
      <protection/>
    </xf>
    <xf numFmtId="0" fontId="35" fillId="0" borderId="19" xfId="213" applyFont="1" applyFill="1" applyBorder="1" applyAlignment="1" applyProtection="1">
      <alignment horizontal="center" vertical="center" wrapText="1"/>
      <protection/>
    </xf>
    <xf numFmtId="0" fontId="35" fillId="0" borderId="20" xfId="213" applyFont="1" applyFill="1" applyBorder="1" applyAlignment="1" applyProtection="1">
      <alignment horizontal="center" vertical="center" wrapText="1"/>
      <protection/>
    </xf>
    <xf numFmtId="0" fontId="35" fillId="0" borderId="31" xfId="213" applyFont="1" applyFill="1" applyBorder="1" applyAlignment="1" applyProtection="1">
      <alignment horizontal="center" vertical="center" wrapText="1"/>
      <protection/>
    </xf>
    <xf numFmtId="0" fontId="35" fillId="0" borderId="20" xfId="213" applyFont="1" applyFill="1" applyBorder="1" applyAlignment="1" applyProtection="1">
      <alignment horizontal="center" vertical="center" wrapText="1"/>
      <protection/>
    </xf>
    <xf numFmtId="0" fontId="35" fillId="0" borderId="21" xfId="213" applyFont="1" applyFill="1" applyBorder="1" applyAlignment="1" applyProtection="1">
      <alignment horizontal="center" vertical="center" wrapText="1"/>
      <protection/>
    </xf>
    <xf numFmtId="0" fontId="35" fillId="0" borderId="20" xfId="213" applyFont="1" applyFill="1" applyBorder="1" applyAlignment="1" applyProtection="1">
      <alignment horizontal="center" vertical="center"/>
      <protection/>
    </xf>
    <xf numFmtId="0" fontId="35" fillId="0" borderId="21" xfId="213" applyFont="1" applyFill="1" applyBorder="1" applyAlignment="1" applyProtection="1">
      <alignment horizontal="center" vertical="center"/>
      <protection/>
    </xf>
    <xf numFmtId="0" fontId="36" fillId="0" borderId="0" xfId="213" applyFont="1" applyFill="1" applyProtection="1">
      <alignment/>
      <protection/>
    </xf>
    <xf numFmtId="49" fontId="0" fillId="0" borderId="22" xfId="213" applyNumberFormat="1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center" vertical="center" wrapText="1"/>
      <protection/>
    </xf>
    <xf numFmtId="166" fontId="0" fillId="0" borderId="32" xfId="213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213" applyNumberFormat="1" applyFont="1" applyFill="1" applyBorder="1" applyProtection="1">
      <alignment/>
      <protection/>
    </xf>
    <xf numFmtId="3" fontId="0" fillId="0" borderId="33" xfId="213" applyNumberFormat="1" applyFont="1" applyFill="1" applyBorder="1" applyProtection="1">
      <alignment/>
      <protection/>
    </xf>
    <xf numFmtId="0" fontId="0" fillId="0" borderId="0" xfId="213" applyFont="1" applyFill="1" applyProtection="1">
      <alignment/>
      <protection/>
    </xf>
    <xf numFmtId="49" fontId="0" fillId="0" borderId="25" xfId="213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 applyProtection="1">
      <alignment horizontal="center" vertical="center" wrapText="1"/>
      <protection/>
    </xf>
    <xf numFmtId="166" fontId="0" fillId="0" borderId="34" xfId="213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213" applyNumberFormat="1" applyFont="1" applyFill="1" applyBorder="1" applyProtection="1">
      <alignment/>
      <protection/>
    </xf>
    <xf numFmtId="49" fontId="35" fillId="0" borderId="25" xfId="213" applyNumberFormat="1" applyFont="1" applyFill="1" applyBorder="1" applyAlignment="1" applyProtection="1">
      <alignment horizontal="center" vertical="center" wrapText="1"/>
      <protection/>
    </xf>
    <xf numFmtId="0" fontId="35" fillId="0" borderId="26" xfId="213" applyFont="1" applyFill="1" applyBorder="1" applyAlignment="1" applyProtection="1">
      <alignment horizontal="left" vertical="center" wrapText="1"/>
      <protection/>
    </xf>
    <xf numFmtId="0" fontId="35" fillId="0" borderId="26" xfId="213" applyFont="1" applyFill="1" applyBorder="1" applyAlignment="1" applyProtection="1">
      <alignment horizontal="center" vertical="center" wrapText="1"/>
      <protection/>
    </xf>
    <xf numFmtId="166" fontId="35" fillId="0" borderId="34" xfId="213" applyNumberFormat="1" applyFont="1" applyFill="1" applyBorder="1" applyAlignment="1" applyProtection="1">
      <alignment horizontal="right" vertical="center" wrapText="1"/>
      <protection/>
    </xf>
    <xf numFmtId="166" fontId="35" fillId="0" borderId="27" xfId="213" applyNumberFormat="1" applyFont="1" applyFill="1" applyBorder="1" applyAlignment="1" applyProtection="1">
      <alignment horizontal="right" vertical="center" wrapText="1"/>
      <protection/>
    </xf>
    <xf numFmtId="3" fontId="0" fillId="0" borderId="27" xfId="213" applyNumberFormat="1" applyFont="1" applyFill="1" applyBorder="1" applyProtection="1">
      <alignment/>
      <protection/>
    </xf>
    <xf numFmtId="0" fontId="37" fillId="0" borderId="26" xfId="0" applyFont="1" applyBorder="1" applyAlignment="1" applyProtection="1">
      <alignment horizontal="left" vertical="center" wrapText="1"/>
      <protection/>
    </xf>
    <xf numFmtId="0" fontId="37" fillId="0" borderId="26" xfId="0" applyFont="1" applyBorder="1" applyAlignment="1" applyProtection="1">
      <alignment horizontal="center" vertical="center" wrapText="1"/>
      <protection/>
    </xf>
    <xf numFmtId="166" fontId="38" fillId="0" borderId="34" xfId="213" applyNumberFormat="1" applyFont="1" applyFill="1" applyBorder="1" applyAlignment="1" applyProtection="1">
      <alignment horizontal="right" vertical="center" wrapText="1"/>
      <protection locked="0"/>
    </xf>
    <xf numFmtId="3" fontId="38" fillId="0" borderId="26" xfId="213" applyNumberFormat="1" applyFont="1" applyFill="1" applyBorder="1" applyProtection="1">
      <alignment/>
      <protection/>
    </xf>
    <xf numFmtId="0" fontId="37" fillId="0" borderId="26" xfId="0" applyFont="1" applyBorder="1" applyAlignment="1" applyProtection="1">
      <alignment horizontal="left" vertical="center" wrapText="1" indent="6"/>
      <protection/>
    </xf>
    <xf numFmtId="49" fontId="0" fillId="0" borderId="35" xfId="213" applyNumberFormat="1" applyFont="1" applyFill="1" applyBorder="1" applyAlignment="1" applyProtection="1">
      <alignment horizontal="center" vertical="center" wrapText="1"/>
      <protection/>
    </xf>
    <xf numFmtId="0" fontId="37" fillId="0" borderId="36" xfId="0" applyFont="1" applyBorder="1" applyAlignment="1" applyProtection="1">
      <alignment horizontal="center" vertical="center" wrapText="1"/>
      <protection/>
    </xf>
    <xf numFmtId="166" fontId="38" fillId="0" borderId="37" xfId="213" applyNumberFormat="1" applyFont="1" applyFill="1" applyBorder="1" applyAlignment="1" applyProtection="1">
      <alignment horizontal="right" vertical="center" wrapText="1"/>
      <protection locked="0"/>
    </xf>
    <xf numFmtId="3" fontId="38" fillId="0" borderId="36" xfId="213" applyNumberFormat="1" applyFont="1" applyFill="1" applyBorder="1" applyProtection="1">
      <alignment/>
      <protection/>
    </xf>
    <xf numFmtId="49" fontId="35" fillId="0" borderId="19" xfId="213" applyNumberFormat="1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/>
    </xf>
    <xf numFmtId="0" fontId="30" fillId="0" borderId="20" xfId="0" applyFont="1" applyBorder="1" applyAlignment="1" applyProtection="1">
      <alignment horizontal="center" vertical="center" wrapText="1"/>
      <protection/>
    </xf>
    <xf numFmtId="166" fontId="35" fillId="0" borderId="31" xfId="213" applyNumberFormat="1" applyFont="1" applyFill="1" applyBorder="1" applyAlignment="1" applyProtection="1">
      <alignment horizontal="right" vertical="center" wrapText="1"/>
      <protection/>
    </xf>
    <xf numFmtId="166" fontId="35" fillId="0" borderId="21" xfId="213" applyNumberFormat="1" applyFont="1" applyFill="1" applyBorder="1" applyAlignment="1" applyProtection="1">
      <alignment horizontal="right" vertical="center" wrapText="1"/>
      <protection/>
    </xf>
    <xf numFmtId="0" fontId="23" fillId="0" borderId="23" xfId="0" applyFont="1" applyBorder="1" applyAlignment="1" applyProtection="1">
      <alignment horizontal="left" wrapText="1"/>
      <protection/>
    </xf>
    <xf numFmtId="3" fontId="0" fillId="0" borderId="24" xfId="213" applyNumberFormat="1" applyFont="1" applyFill="1" applyBorder="1" applyProtection="1">
      <alignment/>
      <protection/>
    </xf>
    <xf numFmtId="0" fontId="23" fillId="0" borderId="26" xfId="0" applyFont="1" applyBorder="1" applyAlignment="1" applyProtection="1">
      <alignment horizontal="left" wrapText="1"/>
      <protection/>
    </xf>
    <xf numFmtId="0" fontId="37" fillId="0" borderId="26" xfId="0" applyFont="1" applyBorder="1" applyAlignment="1" applyProtection="1">
      <alignment horizontal="left" vertical="center" wrapText="1" indent="7"/>
      <protection/>
    </xf>
    <xf numFmtId="0" fontId="37" fillId="0" borderId="36" xfId="0" applyFont="1" applyBorder="1" applyAlignment="1" applyProtection="1">
      <alignment horizontal="left" vertical="center" wrapText="1" indent="7"/>
      <protection/>
    </xf>
    <xf numFmtId="49" fontId="35" fillId="0" borderId="19" xfId="213" applyNumberFormat="1" applyFont="1" applyFill="1" applyBorder="1" applyAlignment="1" applyProtection="1">
      <alignment horizontal="center" vertical="center" wrapText="1"/>
      <protection/>
    </xf>
    <xf numFmtId="0" fontId="35" fillId="0" borderId="20" xfId="213" applyFont="1" applyFill="1" applyBorder="1" applyAlignment="1" applyProtection="1">
      <alignment horizontal="left" vertical="center" wrapText="1"/>
      <protection/>
    </xf>
    <xf numFmtId="166" fontId="35" fillId="0" borderId="31" xfId="213" applyNumberFormat="1" applyFont="1" applyFill="1" applyBorder="1" applyAlignment="1" applyProtection="1">
      <alignment horizontal="right" vertical="center" wrapText="1"/>
      <protection/>
    </xf>
    <xf numFmtId="166" fontId="35" fillId="0" borderId="21" xfId="213" applyNumberFormat="1" applyFont="1" applyFill="1" applyBorder="1" applyAlignment="1" applyProtection="1">
      <alignment horizontal="right" vertical="center" wrapText="1"/>
      <protection/>
    </xf>
    <xf numFmtId="49" fontId="0" fillId="0" borderId="38" xfId="213" applyNumberFormat="1" applyFont="1" applyFill="1" applyBorder="1" applyAlignment="1" applyProtection="1">
      <alignment horizontal="center" vertical="center" wrapText="1"/>
      <protection/>
    </xf>
    <xf numFmtId="0" fontId="0" fillId="0" borderId="39" xfId="213" applyFont="1" applyFill="1" applyBorder="1" applyAlignment="1" applyProtection="1">
      <alignment horizontal="left" vertical="center" wrapText="1"/>
      <protection/>
    </xf>
    <xf numFmtId="0" fontId="0" fillId="0" borderId="39" xfId="213" applyFont="1" applyFill="1" applyBorder="1" applyAlignment="1" applyProtection="1">
      <alignment horizontal="center" vertical="center" wrapText="1"/>
      <protection/>
    </xf>
    <xf numFmtId="166" fontId="0" fillId="0" borderId="40" xfId="213" applyNumberFormat="1" applyFont="1" applyFill="1" applyBorder="1" applyAlignment="1" applyProtection="1">
      <alignment horizontal="right" vertical="center" wrapText="1"/>
      <protection/>
    </xf>
    <xf numFmtId="167" fontId="37" fillId="0" borderId="26" xfId="159" applyNumberFormat="1" applyFont="1" applyFill="1" applyBorder="1" applyAlignment="1">
      <alignment horizontal="left" vertical="center" indent="5"/>
      <protection/>
    </xf>
    <xf numFmtId="0" fontId="37" fillId="0" borderId="26" xfId="159" applyFont="1" applyFill="1" applyBorder="1" applyAlignment="1">
      <alignment horizontal="left" vertical="center" indent="5"/>
      <protection/>
    </xf>
    <xf numFmtId="0" fontId="23" fillId="0" borderId="26" xfId="159" applyFont="1" applyFill="1" applyBorder="1" applyAlignment="1">
      <alignment horizontal="left"/>
      <protection/>
    </xf>
    <xf numFmtId="0" fontId="37" fillId="0" borderId="26" xfId="159" applyFont="1" applyFill="1" applyBorder="1" applyAlignment="1">
      <alignment horizontal="left" indent="5"/>
      <protection/>
    </xf>
    <xf numFmtId="0" fontId="23" fillId="0" borderId="26" xfId="159" applyFont="1" applyFill="1" applyBorder="1" applyAlignment="1">
      <alignment horizontal="left" wrapText="1"/>
      <protection/>
    </xf>
    <xf numFmtId="49" fontId="0" fillId="0" borderId="41" xfId="213" applyNumberFormat="1" applyFont="1" applyFill="1" applyBorder="1" applyAlignment="1" applyProtection="1">
      <alignment horizontal="center" vertical="center" wrapText="1"/>
      <protection/>
    </xf>
    <xf numFmtId="0" fontId="23" fillId="0" borderId="36" xfId="0" applyFont="1" applyBorder="1" applyAlignment="1" applyProtection="1">
      <alignment horizontal="left" wrapText="1"/>
      <protection/>
    </xf>
    <xf numFmtId="0" fontId="23" fillId="0" borderId="36" xfId="0" applyFont="1" applyBorder="1" applyAlignment="1" applyProtection="1">
      <alignment horizontal="center" wrapText="1"/>
      <protection/>
    </xf>
    <xf numFmtId="166" fontId="0" fillId="0" borderId="37" xfId="213" applyNumberFormat="1" applyFont="1" applyFill="1" applyBorder="1" applyAlignment="1" applyProtection="1">
      <alignment horizontal="right" vertical="center" wrapText="1"/>
      <protection locked="0"/>
    </xf>
    <xf numFmtId="3" fontId="0" fillId="0" borderId="36" xfId="213" applyNumberFormat="1" applyFont="1" applyFill="1" applyBorder="1" applyProtection="1">
      <alignment/>
      <protection/>
    </xf>
    <xf numFmtId="166" fontId="35" fillId="0" borderId="20" xfId="213" applyNumberFormat="1" applyFont="1" applyFill="1" applyBorder="1" applyAlignment="1" applyProtection="1">
      <alignment horizontal="right" vertical="center" wrapText="1"/>
      <protection/>
    </xf>
    <xf numFmtId="0" fontId="23" fillId="0" borderId="39" xfId="0" applyFont="1" applyBorder="1" applyAlignment="1" applyProtection="1">
      <alignment horizontal="left" wrapText="1"/>
      <protection/>
    </xf>
    <xf numFmtId="0" fontId="23" fillId="0" borderId="39" xfId="0" applyFont="1" applyBorder="1" applyAlignment="1" applyProtection="1">
      <alignment horizontal="center" wrapText="1"/>
      <protection/>
    </xf>
    <xf numFmtId="166" fontId="0" fillId="0" borderId="40" xfId="213" applyNumberFormat="1" applyFont="1" applyFill="1" applyBorder="1" applyAlignment="1" applyProtection="1">
      <alignment vertical="center" wrapText="1"/>
      <protection locked="0"/>
    </xf>
    <xf numFmtId="0" fontId="23" fillId="0" borderId="26" xfId="0" applyFont="1" applyBorder="1" applyAlignment="1" applyProtection="1">
      <alignment horizontal="center" wrapText="1"/>
      <protection/>
    </xf>
    <xf numFmtId="166" fontId="0" fillId="0" borderId="34" xfId="213" applyNumberFormat="1" applyFont="1" applyFill="1" applyBorder="1" applyAlignment="1" applyProtection="1">
      <alignment vertical="center" wrapText="1"/>
      <protection locked="0"/>
    </xf>
    <xf numFmtId="166" fontId="0" fillId="0" borderId="34" xfId="213" applyNumberFormat="1" applyFont="1" applyFill="1" applyBorder="1" applyAlignment="1" applyProtection="1">
      <alignment horizontal="righ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/>
    </xf>
    <xf numFmtId="166" fontId="0" fillId="0" borderId="37" xfId="213" applyNumberFormat="1" applyFont="1" applyFill="1" applyBorder="1" applyAlignment="1" applyProtection="1">
      <alignment horizontal="right" vertical="center" wrapText="1"/>
      <protection locked="0"/>
    </xf>
    <xf numFmtId="0" fontId="35" fillId="0" borderId="20" xfId="213" applyFont="1" applyFill="1" applyBorder="1" applyAlignment="1" applyProtection="1">
      <alignment horizontal="left" vertical="center" wrapText="1"/>
      <protection/>
    </xf>
    <xf numFmtId="166" fontId="35" fillId="0" borderId="31" xfId="213" applyNumberFormat="1" applyFont="1" applyFill="1" applyBorder="1" applyAlignment="1" applyProtection="1">
      <alignment horizontal="right" vertical="center" wrapText="1"/>
      <protection locked="0"/>
    </xf>
    <xf numFmtId="166" fontId="35" fillId="0" borderId="21" xfId="213" applyNumberFormat="1" applyFont="1" applyFill="1" applyBorder="1" applyAlignment="1" applyProtection="1">
      <alignment horizontal="right" vertical="center" wrapText="1"/>
      <protection locked="0"/>
    </xf>
    <xf numFmtId="0" fontId="23" fillId="0" borderId="23" xfId="0" applyFont="1" applyBorder="1" applyAlignment="1" applyProtection="1">
      <alignment horizontal="center" wrapText="1"/>
      <protection/>
    </xf>
    <xf numFmtId="166" fontId="0" fillId="0" borderId="32" xfId="213" applyNumberFormat="1" applyFont="1" applyFill="1" applyBorder="1" applyAlignment="1" applyProtection="1">
      <alignment horizontal="right" vertical="center" wrapText="1"/>
      <protection locked="0"/>
    </xf>
    <xf numFmtId="3" fontId="0" fillId="0" borderId="42" xfId="213" applyNumberFormat="1" applyFont="1" applyFill="1" applyBorder="1" applyProtection="1">
      <alignment/>
      <protection/>
    </xf>
    <xf numFmtId="0" fontId="30" fillId="0" borderId="20" xfId="0" applyFont="1" applyBorder="1" applyAlignment="1" applyProtection="1">
      <alignment horizontal="center" wrapText="1"/>
      <protection/>
    </xf>
    <xf numFmtId="3" fontId="35" fillId="0" borderId="20" xfId="213" applyNumberFormat="1" applyFont="1" applyFill="1" applyBorder="1" applyProtection="1">
      <alignment/>
      <protection/>
    </xf>
    <xf numFmtId="3" fontId="35" fillId="0" borderId="21" xfId="213" applyNumberFormat="1" applyFont="1" applyFill="1" applyBorder="1" applyProtection="1">
      <alignment/>
      <protection/>
    </xf>
    <xf numFmtId="0" fontId="23" fillId="0" borderId="39" xfId="0" applyFont="1" applyBorder="1" applyAlignment="1" applyProtection="1">
      <alignment horizontal="left" vertical="center" wrapText="1"/>
      <protection/>
    </xf>
    <xf numFmtId="0" fontId="23" fillId="0" borderId="43" xfId="0" applyFont="1" applyBorder="1" applyAlignment="1" applyProtection="1">
      <alignment horizontal="center" vertical="center" wrapText="1"/>
      <protection/>
    </xf>
    <xf numFmtId="166" fontId="0" fillId="0" borderId="40" xfId="213" applyNumberFormat="1" applyFont="1" applyFill="1" applyBorder="1" applyAlignment="1" applyProtection="1">
      <alignment horizontal="right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 applyProtection="1">
      <alignment horizontal="center" vertical="center" wrapText="1"/>
      <protection/>
    </xf>
    <xf numFmtId="49" fontId="0" fillId="0" borderId="19" xfId="213" applyNumberFormat="1" applyFont="1" applyFill="1" applyBorder="1" applyAlignment="1" applyProtection="1">
      <alignment horizontal="center" vertical="center" wrapText="1"/>
      <protection/>
    </xf>
    <xf numFmtId="0" fontId="30" fillId="0" borderId="43" xfId="0" applyFont="1" applyBorder="1" applyAlignment="1" applyProtection="1">
      <alignment horizontal="left" vertical="center" wrapText="1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166" fontId="35" fillId="0" borderId="44" xfId="213" applyNumberFormat="1" applyFont="1" applyFill="1" applyBorder="1" applyAlignment="1" applyProtection="1">
      <alignment horizontal="right" vertical="center" wrapText="1"/>
      <protection locked="0"/>
    </xf>
    <xf numFmtId="0" fontId="35" fillId="0" borderId="20" xfId="213" applyFont="1" applyFill="1" applyBorder="1" applyAlignment="1" applyProtection="1">
      <alignment horizontal="left" vertical="center" wrapText="1" indent="1"/>
      <protection/>
    </xf>
    <xf numFmtId="166" fontId="0" fillId="0" borderId="32" xfId="213" applyNumberFormat="1" applyFont="1" applyFill="1" applyBorder="1" applyAlignment="1" applyProtection="1">
      <alignment horizontal="right" vertical="center" wrapText="1"/>
      <protection/>
    </xf>
    <xf numFmtId="166" fontId="0" fillId="0" borderId="34" xfId="213" applyNumberFormat="1" applyFont="1" applyFill="1" applyBorder="1" applyAlignment="1" applyProtection="1">
      <alignment horizontal="right" vertical="center" wrapText="1"/>
      <protection/>
    </xf>
    <xf numFmtId="0" fontId="37" fillId="0" borderId="26" xfId="0" applyFont="1" applyBorder="1" applyAlignment="1" applyProtection="1">
      <alignment horizontal="left" wrapText="1" indent="5"/>
      <protection/>
    </xf>
    <xf numFmtId="0" fontId="23" fillId="0" borderId="45" xfId="0" applyFont="1" applyBorder="1" applyAlignment="1" applyProtection="1">
      <alignment horizontal="left" vertical="center" wrapText="1"/>
      <protection/>
    </xf>
    <xf numFmtId="0" fontId="23" fillId="0" borderId="45" xfId="0" applyFont="1" applyBorder="1" applyAlignment="1" applyProtection="1">
      <alignment horizontal="center" vertical="center" wrapText="1"/>
      <protection/>
    </xf>
    <xf numFmtId="166" fontId="0" fillId="0" borderId="46" xfId="213" applyNumberFormat="1" applyFont="1" applyFill="1" applyBorder="1" applyAlignment="1" applyProtection="1">
      <alignment horizontal="right" vertical="center" wrapText="1"/>
      <protection locked="0"/>
    </xf>
    <xf numFmtId="0" fontId="30" fillId="0" borderId="20" xfId="0" applyFont="1" applyBorder="1" applyAlignment="1" applyProtection="1">
      <alignment wrapText="1"/>
      <protection/>
    </xf>
    <xf numFmtId="0" fontId="26" fillId="0" borderId="0" xfId="213" applyFill="1" applyAlignment="1" applyProtection="1">
      <alignment/>
      <protection/>
    </xf>
    <xf numFmtId="166" fontId="32" fillId="0" borderId="47" xfId="213" applyNumberFormat="1" applyFont="1" applyFill="1" applyBorder="1" applyAlignment="1" applyProtection="1">
      <alignment horizontal="center" vertical="center"/>
      <protection/>
    </xf>
    <xf numFmtId="0" fontId="34" fillId="0" borderId="47" xfId="0" applyFont="1" applyFill="1" applyBorder="1" applyAlignment="1" applyProtection="1">
      <alignment horizontal="right" vertical="center"/>
      <protection/>
    </xf>
    <xf numFmtId="0" fontId="35" fillId="0" borderId="48" xfId="213" applyFont="1" applyFill="1" applyBorder="1" applyAlignment="1" applyProtection="1">
      <alignment horizontal="center" vertical="center" wrapText="1"/>
      <protection/>
    </xf>
    <xf numFmtId="0" fontId="35" fillId="0" borderId="49" xfId="213" applyFont="1" applyFill="1" applyBorder="1" applyAlignment="1" applyProtection="1">
      <alignment horizontal="center" vertical="center" wrapText="1"/>
      <protection/>
    </xf>
    <xf numFmtId="0" fontId="35" fillId="0" borderId="50" xfId="213" applyFont="1" applyFill="1" applyBorder="1" applyAlignment="1" applyProtection="1">
      <alignment horizontal="center" vertical="center" wrapText="1"/>
      <protection/>
    </xf>
    <xf numFmtId="0" fontId="35" fillId="0" borderId="50" xfId="213" applyFont="1" applyFill="1" applyBorder="1" applyAlignment="1" applyProtection="1">
      <alignment horizontal="center" vertical="center"/>
      <protection/>
    </xf>
    <xf numFmtId="0" fontId="35" fillId="0" borderId="51" xfId="213" applyFont="1" applyFill="1" applyBorder="1" applyAlignment="1" applyProtection="1">
      <alignment horizontal="center" vertical="center" wrapText="1"/>
      <protection/>
    </xf>
    <xf numFmtId="0" fontId="35" fillId="0" borderId="31" xfId="213" applyFont="1" applyFill="1" applyBorder="1" applyAlignment="1" applyProtection="1">
      <alignment horizontal="center"/>
      <protection/>
    </xf>
    <xf numFmtId="0" fontId="35" fillId="0" borderId="21" xfId="213" applyFont="1" applyFill="1" applyBorder="1" applyAlignment="1" applyProtection="1">
      <alignment horizontal="center"/>
      <protection/>
    </xf>
    <xf numFmtId="0" fontId="0" fillId="0" borderId="23" xfId="213" applyFont="1" applyFill="1" applyBorder="1" applyAlignment="1" applyProtection="1">
      <alignment horizontal="left" vertical="center" wrapText="1"/>
      <protection/>
    </xf>
    <xf numFmtId="0" fontId="0" fillId="0" borderId="23" xfId="213" applyFont="1" applyFill="1" applyBorder="1" applyAlignment="1" applyProtection="1">
      <alignment horizontal="center" vertical="center" wrapText="1"/>
      <protection/>
    </xf>
    <xf numFmtId="166" fontId="0" fillId="0" borderId="32" xfId="213" applyNumberFormat="1" applyFont="1" applyFill="1" applyBorder="1" applyAlignment="1" applyProtection="1">
      <alignment vertical="center" wrapText="1"/>
      <protection locked="0"/>
    </xf>
    <xf numFmtId="3" fontId="23" fillId="0" borderId="32" xfId="213" applyNumberFormat="1" applyFont="1" applyFill="1" applyBorder="1" applyProtection="1">
      <alignment/>
      <protection/>
    </xf>
    <xf numFmtId="3" fontId="23" fillId="0" borderId="24" xfId="213" applyNumberFormat="1" applyFont="1" applyFill="1" applyBorder="1" applyProtection="1">
      <alignment/>
      <protection/>
    </xf>
    <xf numFmtId="0" fontId="0" fillId="0" borderId="26" xfId="213" applyFont="1" applyFill="1" applyBorder="1" applyAlignment="1" applyProtection="1">
      <alignment horizontal="left" vertical="center" wrapText="1"/>
      <protection/>
    </xf>
    <xf numFmtId="0" fontId="0" fillId="0" borderId="26" xfId="213" applyFont="1" applyFill="1" applyBorder="1" applyAlignment="1" applyProtection="1">
      <alignment horizontal="center" vertical="center" wrapText="1"/>
      <protection/>
    </xf>
    <xf numFmtId="3" fontId="23" fillId="0" borderId="34" xfId="213" applyNumberFormat="1" applyFont="1" applyFill="1" applyBorder="1" applyProtection="1">
      <alignment/>
      <protection/>
    </xf>
    <xf numFmtId="166" fontId="38" fillId="0" borderId="34" xfId="213" applyNumberFormat="1" applyFont="1" applyFill="1" applyBorder="1" applyAlignment="1" applyProtection="1">
      <alignment vertical="center" wrapText="1"/>
      <protection locked="0"/>
    </xf>
    <xf numFmtId="3" fontId="23" fillId="0" borderId="34" xfId="213" applyNumberFormat="1" applyFont="1" applyFill="1" applyBorder="1" applyAlignment="1" applyProtection="1">
      <alignment vertical="center" wrapText="1"/>
      <protection locked="0"/>
    </xf>
    <xf numFmtId="0" fontId="38" fillId="0" borderId="26" xfId="213" applyFont="1" applyFill="1" applyBorder="1" applyAlignment="1" applyProtection="1">
      <alignment horizontal="left" vertical="center" wrapText="1"/>
      <protection/>
    </xf>
    <xf numFmtId="0" fontId="38" fillId="0" borderId="26" xfId="213" applyFont="1" applyFill="1" applyBorder="1" applyAlignment="1" applyProtection="1">
      <alignment horizontal="center" vertical="center" wrapText="1"/>
      <protection/>
    </xf>
    <xf numFmtId="3" fontId="37" fillId="0" borderId="34" xfId="213" applyNumberFormat="1" applyFont="1" applyFill="1" applyBorder="1" applyProtection="1">
      <alignment/>
      <protection/>
    </xf>
    <xf numFmtId="0" fontId="38" fillId="0" borderId="26" xfId="213" applyFont="1" applyFill="1" applyBorder="1" applyAlignment="1" applyProtection="1">
      <alignment horizontal="left" vertical="center" wrapText="1" indent="5"/>
      <protection/>
    </xf>
    <xf numFmtId="0" fontId="38" fillId="0" borderId="26" xfId="213" applyFont="1" applyFill="1" applyBorder="1" applyAlignment="1" applyProtection="1">
      <alignment horizontal="center" vertical="center"/>
      <protection/>
    </xf>
    <xf numFmtId="0" fontId="38" fillId="0" borderId="26" xfId="213" applyFont="1" applyFill="1" applyBorder="1" applyAlignment="1" applyProtection="1">
      <alignment horizontal="left" indent="5"/>
      <protection/>
    </xf>
    <xf numFmtId="3" fontId="37" fillId="0" borderId="34" xfId="213" applyNumberFormat="1" applyFont="1" applyFill="1" applyBorder="1" applyAlignment="1" applyProtection="1">
      <alignment vertical="center" wrapText="1"/>
      <protection locked="0"/>
    </xf>
    <xf numFmtId="0" fontId="38" fillId="0" borderId="36" xfId="213" applyFont="1" applyFill="1" applyBorder="1" applyAlignment="1" applyProtection="1">
      <alignment horizontal="left" vertical="center" wrapText="1" indent="11"/>
      <protection/>
    </xf>
    <xf numFmtId="0" fontId="38" fillId="0" borderId="36" xfId="213" applyFont="1" applyFill="1" applyBorder="1" applyAlignment="1" applyProtection="1">
      <alignment horizontal="center" vertical="center" wrapText="1"/>
      <protection/>
    </xf>
    <xf numFmtId="166" fontId="38" fillId="0" borderId="37" xfId="213" applyNumberFormat="1" applyFont="1" applyFill="1" applyBorder="1" applyAlignment="1" applyProtection="1">
      <alignment vertical="center" wrapText="1"/>
      <protection locked="0"/>
    </xf>
    <xf numFmtId="3" fontId="37" fillId="0" borderId="37" xfId="213" applyNumberFormat="1" applyFont="1" applyFill="1" applyBorder="1" applyProtection="1">
      <alignment/>
      <protection/>
    </xf>
    <xf numFmtId="0" fontId="35" fillId="0" borderId="20" xfId="213" applyFont="1" applyFill="1" applyBorder="1" applyAlignment="1" applyProtection="1">
      <alignment vertical="center" wrapText="1"/>
      <protection/>
    </xf>
    <xf numFmtId="166" fontId="35" fillId="0" borderId="20" xfId="213" applyNumberFormat="1" applyFont="1" applyFill="1" applyBorder="1" applyAlignment="1" applyProtection="1">
      <alignment vertical="center" wrapText="1"/>
      <protection locked="0"/>
    </xf>
    <xf numFmtId="166" fontId="35" fillId="0" borderId="21" xfId="213" applyNumberFormat="1" applyFont="1" applyFill="1" applyBorder="1" applyAlignment="1" applyProtection="1">
      <alignment vertical="center" wrapText="1"/>
      <protection locked="0"/>
    </xf>
    <xf numFmtId="166" fontId="38" fillId="0" borderId="32" xfId="213" applyNumberFormat="1" applyFont="1" applyFill="1" applyBorder="1" applyAlignment="1" applyProtection="1">
      <alignment vertical="center" wrapText="1"/>
      <protection locked="0"/>
    </xf>
    <xf numFmtId="3" fontId="23" fillId="0" borderId="27" xfId="213" applyNumberFormat="1" applyFont="1" applyFill="1" applyBorder="1" applyProtection="1">
      <alignment/>
      <protection/>
    </xf>
    <xf numFmtId="0" fontId="38" fillId="0" borderId="26" xfId="213" applyFont="1" applyFill="1" applyBorder="1" applyAlignment="1" applyProtection="1">
      <alignment horizontal="left" vertical="center" wrapText="1"/>
      <protection/>
    </xf>
    <xf numFmtId="166" fontId="38" fillId="0" borderId="34" xfId="213" applyNumberFormat="1" applyFont="1" applyFill="1" applyBorder="1" applyAlignment="1" applyProtection="1">
      <alignment vertical="center" wrapText="1"/>
      <protection locked="0"/>
    </xf>
    <xf numFmtId="3" fontId="37" fillId="0" borderId="27" xfId="213" applyNumberFormat="1" applyFont="1" applyFill="1" applyBorder="1" applyProtection="1">
      <alignment/>
      <protection/>
    </xf>
    <xf numFmtId="0" fontId="38" fillId="0" borderId="26" xfId="213" applyFont="1" applyFill="1" applyBorder="1" applyAlignment="1" applyProtection="1">
      <alignment horizontal="left" vertical="center" wrapText="1" indent="5"/>
      <protection/>
    </xf>
    <xf numFmtId="0" fontId="38" fillId="0" borderId="36" xfId="213" applyFont="1" applyFill="1" applyBorder="1" applyAlignment="1" applyProtection="1">
      <alignment horizontal="left" vertical="center" wrapText="1" indent="5"/>
      <protection/>
    </xf>
    <xf numFmtId="166" fontId="38" fillId="0" borderId="37" xfId="213" applyNumberFormat="1" applyFont="1" applyFill="1" applyBorder="1" applyAlignment="1" applyProtection="1">
      <alignment vertical="center" wrapText="1"/>
      <protection locked="0"/>
    </xf>
    <xf numFmtId="3" fontId="37" fillId="0" borderId="42" xfId="213" applyNumberFormat="1" applyFont="1" applyFill="1" applyBorder="1" applyProtection="1">
      <alignment/>
      <protection/>
    </xf>
    <xf numFmtId="166" fontId="35" fillId="0" borderId="31" xfId="213" applyNumberFormat="1" applyFont="1" applyFill="1" applyBorder="1" applyAlignment="1" applyProtection="1">
      <alignment vertical="center" wrapText="1"/>
      <protection/>
    </xf>
    <xf numFmtId="166" fontId="35" fillId="0" borderId="21" xfId="213" applyNumberFormat="1" applyFont="1" applyFill="1" applyBorder="1" applyAlignment="1" applyProtection="1">
      <alignment vertical="center" wrapText="1"/>
      <protection/>
    </xf>
    <xf numFmtId="49" fontId="35" fillId="0" borderId="52" xfId="213" applyNumberFormat="1" applyFont="1" applyFill="1" applyBorder="1" applyAlignment="1" applyProtection="1">
      <alignment horizontal="center" vertical="center" wrapText="1"/>
      <protection/>
    </xf>
    <xf numFmtId="166" fontId="35" fillId="0" borderId="53" xfId="213" applyNumberFormat="1" applyFont="1" applyFill="1" applyBorder="1" applyAlignment="1" applyProtection="1">
      <alignment vertical="center" wrapText="1"/>
      <protection/>
    </xf>
    <xf numFmtId="166" fontId="35" fillId="0" borderId="54" xfId="213" applyNumberFormat="1" applyFont="1" applyFill="1" applyBorder="1" applyAlignment="1" applyProtection="1">
      <alignment vertical="center" wrapText="1"/>
      <protection/>
    </xf>
    <xf numFmtId="0" fontId="0" fillId="0" borderId="39" xfId="213" applyFont="1" applyFill="1" applyBorder="1" applyAlignment="1" applyProtection="1">
      <alignment horizontal="left" vertical="center" wrapText="1"/>
      <protection/>
    </xf>
    <xf numFmtId="0" fontId="0" fillId="0" borderId="39" xfId="213" applyFont="1" applyFill="1" applyBorder="1" applyAlignment="1" applyProtection="1">
      <alignment horizontal="center" vertical="center" wrapText="1"/>
      <protection/>
    </xf>
    <xf numFmtId="166" fontId="0" fillId="0" borderId="40" xfId="213" applyNumberFormat="1" applyFont="1" applyFill="1" applyBorder="1" applyAlignment="1" applyProtection="1">
      <alignment vertical="center" wrapText="1"/>
      <protection/>
    </xf>
    <xf numFmtId="0" fontId="0" fillId="0" borderId="26" xfId="213" applyFont="1" applyFill="1" applyBorder="1" applyAlignment="1" applyProtection="1">
      <alignment horizontal="left" vertical="center" wrapText="1"/>
      <protection/>
    </xf>
    <xf numFmtId="0" fontId="0" fillId="0" borderId="25" xfId="213" applyFont="1" applyFill="1" applyBorder="1" applyAlignment="1" applyProtection="1">
      <alignment horizontal="center" vertical="center" wrapText="1"/>
      <protection/>
    </xf>
    <xf numFmtId="3" fontId="23" fillId="0" borderId="37" xfId="213" applyNumberFormat="1" applyFont="1" applyFill="1" applyBorder="1" applyProtection="1">
      <alignment/>
      <protection/>
    </xf>
    <xf numFmtId="166" fontId="30" fillId="0" borderId="31" xfId="0" applyNumberFormat="1" applyFont="1" applyBorder="1" applyAlignment="1" applyProtection="1">
      <alignment vertical="center" wrapText="1"/>
      <protection/>
    </xf>
    <xf numFmtId="166" fontId="30" fillId="0" borderId="21" xfId="0" applyNumberFormat="1" applyFont="1" applyBorder="1" applyAlignment="1" applyProtection="1">
      <alignment vertical="center" wrapText="1"/>
      <protection/>
    </xf>
    <xf numFmtId="0" fontId="32" fillId="0" borderId="0" xfId="213" applyFont="1" applyFill="1" applyProtection="1">
      <alignment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0" fontId="39" fillId="0" borderId="0" xfId="0" applyFont="1" applyFill="1" applyBorder="1" applyAlignment="1" applyProtection="1">
      <alignment horizontal="right" vertical="center"/>
      <protection/>
    </xf>
    <xf numFmtId="0" fontId="35" fillId="0" borderId="38" xfId="213" applyFont="1" applyFill="1" applyBorder="1" applyAlignment="1" applyProtection="1">
      <alignment horizontal="left" vertical="center" wrapText="1" indent="1"/>
      <protection/>
    </xf>
    <xf numFmtId="0" fontId="35" fillId="0" borderId="39" xfId="213" applyFont="1" applyFill="1" applyBorder="1" applyAlignment="1" applyProtection="1">
      <alignment horizontal="center" vertical="center" wrapText="1"/>
      <protection/>
    </xf>
    <xf numFmtId="0" fontId="35" fillId="0" borderId="39" xfId="213" applyFont="1" applyFill="1" applyBorder="1" applyAlignment="1" applyProtection="1">
      <alignment vertical="center" wrapText="1"/>
      <protection/>
    </xf>
    <xf numFmtId="166" fontId="35" fillId="0" borderId="33" xfId="213" applyNumberFormat="1" applyFont="1" applyFill="1" applyBorder="1" applyAlignment="1" applyProtection="1">
      <alignment horizontal="right" vertical="center" wrapText="1" indent="1"/>
      <protection/>
    </xf>
    <xf numFmtId="166" fontId="35" fillId="0" borderId="40" xfId="213" applyNumberFormat="1" applyFont="1" applyFill="1" applyBorder="1" applyAlignment="1" applyProtection="1">
      <alignment horizontal="right" vertical="center" wrapText="1" indent="1"/>
      <protection/>
    </xf>
    <xf numFmtId="0" fontId="35" fillId="0" borderId="28" xfId="213" applyFont="1" applyFill="1" applyBorder="1" applyAlignment="1" applyProtection="1">
      <alignment horizontal="left" vertical="center" wrapText="1" indent="1"/>
      <protection/>
    </xf>
    <xf numFmtId="0" fontId="35" fillId="0" borderId="29" xfId="213" applyFont="1" applyFill="1" applyBorder="1" applyAlignment="1" applyProtection="1">
      <alignment horizontal="center" vertical="center" wrapText="1"/>
      <protection/>
    </xf>
    <xf numFmtId="0" fontId="35" fillId="0" borderId="29" xfId="213" applyFont="1" applyFill="1" applyBorder="1" applyAlignment="1" applyProtection="1">
      <alignment vertical="center" wrapText="1"/>
      <protection/>
    </xf>
    <xf numFmtId="166" fontId="35" fillId="0" borderId="30" xfId="213" applyNumberFormat="1" applyFont="1" applyFill="1" applyBorder="1" applyAlignment="1" applyProtection="1">
      <alignment horizontal="right" vertical="center" wrapText="1" indent="1"/>
      <protection/>
    </xf>
    <xf numFmtId="166" fontId="35" fillId="0" borderId="55" xfId="213" applyNumberFormat="1" applyFont="1" applyFill="1" applyBorder="1" applyAlignment="1" applyProtection="1">
      <alignment horizontal="right" vertical="center" wrapText="1" indent="1"/>
      <protection/>
    </xf>
    <xf numFmtId="166" fontId="0" fillId="0" borderId="27" xfId="213" applyNumberFormat="1" applyFont="1" applyFill="1" applyBorder="1" applyAlignment="1" applyProtection="1">
      <alignment horizontal="right" vertical="center" wrapText="1"/>
      <protection locked="0"/>
    </xf>
    <xf numFmtId="3" fontId="38" fillId="0" borderId="27" xfId="213" applyNumberFormat="1" applyFont="1" applyFill="1" applyBorder="1" applyProtection="1">
      <alignment/>
      <protection/>
    </xf>
    <xf numFmtId="166" fontId="40" fillId="0" borderId="34" xfId="213" applyNumberFormat="1" applyFont="1" applyFill="1" applyBorder="1" applyAlignment="1" applyProtection="1">
      <alignment vertical="center" wrapText="1"/>
      <protection locked="0"/>
    </xf>
    <xf numFmtId="3" fontId="23" fillId="0" borderId="27" xfId="213" applyNumberFormat="1" applyFont="1" applyFill="1" applyBorder="1" applyAlignment="1" applyProtection="1">
      <alignment vertical="center" wrapText="1"/>
      <protection locked="0"/>
    </xf>
    <xf numFmtId="166" fontId="40" fillId="0" borderId="37" xfId="213" applyNumberFormat="1" applyFont="1" applyFill="1" applyBorder="1" applyAlignment="1" applyProtection="1">
      <alignment vertical="center" wrapText="1"/>
      <protection locked="0"/>
    </xf>
    <xf numFmtId="166" fontId="41" fillId="0" borderId="20" xfId="213" applyNumberFormat="1" applyFont="1" applyFill="1" applyBorder="1" applyAlignment="1" applyProtection="1">
      <alignment vertical="center" wrapText="1"/>
      <protection locked="0"/>
    </xf>
    <xf numFmtId="166" fontId="40" fillId="0" borderId="32" xfId="213" applyNumberFormat="1" applyFont="1" applyFill="1" applyBorder="1" applyAlignment="1" applyProtection="1">
      <alignment vertical="center" wrapText="1"/>
      <protection locked="0"/>
    </xf>
    <xf numFmtId="166" fontId="42" fillId="0" borderId="34" xfId="213" applyNumberFormat="1" applyFont="1" applyFill="1" applyBorder="1" applyAlignment="1" applyProtection="1">
      <alignment vertical="center" wrapText="1"/>
      <protection locked="0"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right"/>
      <protection/>
    </xf>
    <xf numFmtId="166" fontId="38" fillId="0" borderId="0" xfId="0" applyNumberFormat="1" applyFont="1" applyFill="1" applyAlignment="1" applyProtection="1">
      <alignment textRotation="180" wrapText="1"/>
      <protection/>
    </xf>
    <xf numFmtId="166" fontId="35" fillId="0" borderId="56" xfId="0" applyNumberFormat="1" applyFont="1" applyFill="1" applyBorder="1" applyAlignment="1" applyProtection="1">
      <alignment horizontal="center" vertical="center" wrapText="1"/>
      <protection/>
    </xf>
    <xf numFmtId="166" fontId="35" fillId="0" borderId="57" xfId="0" applyNumberFormat="1" applyFont="1" applyFill="1" applyBorder="1" applyAlignment="1" applyProtection="1">
      <alignment horizontal="center" vertical="center" wrapText="1"/>
      <protection/>
    </xf>
    <xf numFmtId="166" fontId="35" fillId="0" borderId="43" xfId="0" applyNumberFormat="1" applyFont="1" applyFill="1" applyBorder="1" applyAlignment="1" applyProtection="1">
      <alignment horizontal="center" vertical="center" wrapText="1"/>
      <protection/>
    </xf>
    <xf numFmtId="166" fontId="35" fillId="0" borderId="41" xfId="0" applyNumberFormat="1" applyFont="1" applyFill="1" applyBorder="1" applyAlignment="1" applyProtection="1">
      <alignment horizontal="center" vertical="center" wrapText="1"/>
      <protection/>
    </xf>
    <xf numFmtId="166" fontId="35" fillId="0" borderId="45" xfId="0" applyNumberFormat="1" applyFont="1" applyFill="1" applyBorder="1" applyAlignment="1" applyProtection="1">
      <alignment horizontal="center" vertical="center" wrapText="1"/>
      <protection/>
    </xf>
    <xf numFmtId="166" fontId="35" fillId="0" borderId="0" xfId="0" applyNumberFormat="1" applyFont="1" applyFill="1" applyAlignment="1" applyProtection="1">
      <alignment horizontal="center" vertical="center" wrapText="1"/>
      <protection/>
    </xf>
    <xf numFmtId="166" fontId="35" fillId="0" borderId="58" xfId="0" applyNumberFormat="1" applyFont="1" applyFill="1" applyBorder="1" applyAlignment="1" applyProtection="1">
      <alignment horizontal="center" vertical="center" wrapText="1"/>
      <protection/>
    </xf>
    <xf numFmtId="166" fontId="35" fillId="0" borderId="20" xfId="0" applyNumberFormat="1" applyFont="1" applyFill="1" applyBorder="1" applyAlignment="1" applyProtection="1">
      <alignment horizontal="center" vertical="center" wrapText="1"/>
      <protection/>
    </xf>
    <xf numFmtId="166" fontId="35" fillId="0" borderId="21" xfId="0" applyNumberFormat="1" applyFont="1" applyFill="1" applyBorder="1" applyAlignment="1" applyProtection="1">
      <alignment horizontal="center" vertical="center" wrapText="1"/>
      <protection/>
    </xf>
    <xf numFmtId="166" fontId="35" fillId="0" borderId="19" xfId="0" applyNumberFormat="1" applyFont="1" applyFill="1" applyBorder="1" applyAlignment="1" applyProtection="1">
      <alignment horizontal="center" vertical="center" wrapText="1"/>
      <protection/>
    </xf>
    <xf numFmtId="166" fontId="43" fillId="0" borderId="21" xfId="0" applyNumberFormat="1" applyFont="1" applyFill="1" applyBorder="1" applyAlignment="1" applyProtection="1">
      <alignment horizontal="center" vertical="center" wrapText="1"/>
      <protection/>
    </xf>
    <xf numFmtId="166" fontId="43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59" xfId="0" applyNumberFormat="1" applyFont="1" applyFill="1" applyBorder="1" applyAlignment="1" applyProtection="1">
      <alignment horizontal="center" vertical="center" wrapText="1"/>
      <protection/>
    </xf>
    <xf numFmtId="166" fontId="0" fillId="0" borderId="60" xfId="0" applyNumberFormat="1" applyFont="1" applyFill="1" applyBorder="1" applyAlignment="1" applyProtection="1">
      <alignment horizontal="left" vertical="center" wrapText="1"/>
      <protection/>
    </xf>
    <xf numFmtId="166" fontId="0" fillId="0" borderId="39" xfId="0" applyNumberFormat="1" applyFont="1" applyFill="1" applyBorder="1" applyAlignment="1" applyProtection="1">
      <alignment vertical="center" wrapText="1"/>
      <protection locked="0"/>
    </xf>
    <xf numFmtId="166" fontId="0" fillId="0" borderId="33" xfId="0" applyNumberFormat="1" applyFont="1" applyFill="1" applyBorder="1" applyAlignment="1" applyProtection="1">
      <alignment vertical="center" wrapText="1"/>
      <protection locked="0"/>
    </xf>
    <xf numFmtId="166" fontId="0" fillId="0" borderId="22" xfId="0" applyNumberFormat="1" applyFont="1" applyFill="1" applyBorder="1" applyAlignment="1" applyProtection="1">
      <alignment horizontal="left" vertical="center" wrapText="1"/>
      <protection/>
    </xf>
    <xf numFmtId="166" fontId="0" fillId="0" borderId="61" xfId="0" applyNumberFormat="1" applyFont="1" applyFill="1" applyBorder="1" applyAlignment="1" applyProtection="1">
      <alignment horizontal="center" vertical="center" wrapText="1"/>
      <protection/>
    </xf>
    <xf numFmtId="166" fontId="0" fillId="0" borderId="62" xfId="0" applyNumberFormat="1" applyFont="1" applyFill="1" applyBorder="1" applyAlignment="1" applyProtection="1">
      <alignment horizontal="left" vertical="center" wrapText="1"/>
      <protection/>
    </xf>
    <xf numFmtId="166" fontId="0" fillId="0" borderId="26" xfId="0" applyNumberFormat="1" applyFont="1" applyFill="1" applyBorder="1" applyAlignment="1" applyProtection="1">
      <alignment vertical="center" wrapText="1"/>
      <protection locked="0"/>
    </xf>
    <xf numFmtId="166" fontId="0" fillId="0" borderId="27" xfId="0" applyNumberFormat="1" applyFont="1" applyFill="1" applyBorder="1" applyAlignment="1" applyProtection="1">
      <alignment vertical="center" wrapText="1"/>
      <protection locked="0"/>
    </xf>
    <xf numFmtId="0" fontId="38" fillId="0" borderId="25" xfId="213" applyFont="1" applyFill="1" applyBorder="1" applyAlignment="1" applyProtection="1">
      <alignment horizontal="left" vertical="center" wrapText="1" indent="4"/>
      <protection/>
    </xf>
    <xf numFmtId="166" fontId="38" fillId="0" borderId="26" xfId="0" applyNumberFormat="1" applyFont="1" applyFill="1" applyBorder="1" applyAlignment="1" applyProtection="1">
      <alignment vertical="center" wrapText="1"/>
      <protection locked="0"/>
    </xf>
    <xf numFmtId="166" fontId="0" fillId="0" borderId="63" xfId="0" applyNumberFormat="1" applyFont="1" applyFill="1" applyBorder="1" applyAlignment="1" applyProtection="1">
      <alignment horizontal="center" vertical="center" wrapText="1"/>
      <protection/>
    </xf>
    <xf numFmtId="166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29" xfId="0" applyNumberFormat="1" applyFont="1" applyFill="1" applyBorder="1" applyAlignment="1" applyProtection="1">
      <alignment vertical="center" wrapText="1"/>
      <protection locked="0"/>
    </xf>
    <xf numFmtId="166" fontId="0" fillId="0" borderId="36" xfId="0" applyNumberFormat="1" applyFont="1" applyFill="1" applyBorder="1" applyAlignment="1" applyProtection="1">
      <alignment vertical="center" wrapText="1"/>
      <protection locked="0"/>
    </xf>
    <xf numFmtId="166" fontId="0" fillId="0" borderId="42" xfId="0" applyNumberFormat="1" applyFont="1" applyFill="1" applyBorder="1" applyAlignment="1" applyProtection="1">
      <alignment vertical="center" wrapText="1"/>
      <protection locked="0"/>
    </xf>
    <xf numFmtId="0" fontId="38" fillId="0" borderId="25" xfId="213" applyFont="1" applyFill="1" applyBorder="1" applyAlignment="1" applyProtection="1">
      <alignment horizontal="left" vertical="center" wrapText="1" indent="8"/>
      <protection/>
    </xf>
    <xf numFmtId="166" fontId="38" fillId="0" borderId="29" xfId="0" applyNumberFormat="1" applyFont="1" applyFill="1" applyBorder="1" applyAlignment="1" applyProtection="1">
      <alignment vertical="center" wrapText="1"/>
      <protection locked="0"/>
    </xf>
    <xf numFmtId="166" fontId="38" fillId="0" borderId="29" xfId="0" applyNumberFormat="1" applyFont="1" applyFill="1" applyBorder="1" applyAlignment="1" applyProtection="1">
      <alignment textRotation="180" wrapText="1"/>
      <protection/>
    </xf>
    <xf numFmtId="166" fontId="38" fillId="0" borderId="30" xfId="0" applyNumberFormat="1" applyFont="1" applyFill="1" applyBorder="1" applyAlignment="1" applyProtection="1">
      <alignment vertical="center" wrapText="1"/>
      <protection/>
    </xf>
    <xf numFmtId="166" fontId="35" fillId="0" borderId="58" xfId="0" applyNumberFormat="1" applyFont="1" applyFill="1" applyBorder="1" applyAlignment="1" applyProtection="1">
      <alignment horizontal="left" vertical="center" wrapText="1"/>
      <protection/>
    </xf>
    <xf numFmtId="166" fontId="35" fillId="0" borderId="20" xfId="0" applyNumberFormat="1" applyFont="1" applyFill="1" applyBorder="1" applyAlignment="1" applyProtection="1">
      <alignment vertical="center" wrapText="1"/>
      <protection/>
    </xf>
    <xf numFmtId="166" fontId="35" fillId="0" borderId="21" xfId="0" applyNumberFormat="1" applyFont="1" applyFill="1" applyBorder="1" applyAlignment="1" applyProtection="1">
      <alignment vertical="center" wrapText="1"/>
      <protection/>
    </xf>
    <xf numFmtId="166" fontId="35" fillId="0" borderId="19" xfId="0" applyNumberFormat="1" applyFont="1" applyFill="1" applyBorder="1" applyAlignment="1" applyProtection="1">
      <alignment horizontal="left" vertical="center" wrapText="1"/>
      <protection/>
    </xf>
    <xf numFmtId="166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213" applyNumberFormat="1" applyFont="1" applyFill="1" applyBorder="1" applyAlignment="1" applyProtection="1">
      <alignment horizontal="left" vertical="center" wrapText="1"/>
      <protection/>
    </xf>
    <xf numFmtId="166" fontId="38" fillId="0" borderId="23" xfId="0" applyNumberFormat="1" applyFont="1" applyFill="1" applyBorder="1" applyAlignment="1" applyProtection="1">
      <alignment vertical="center" wrapText="1"/>
      <protection/>
    </xf>
    <xf numFmtId="166" fontId="38" fillId="0" borderId="24" xfId="0" applyNumberFormat="1" applyFont="1" applyFill="1" applyBorder="1" applyAlignment="1" applyProtection="1">
      <alignment vertical="center" wrapText="1"/>
      <protection/>
    </xf>
    <xf numFmtId="166" fontId="0" fillId="0" borderId="23" xfId="0" applyNumberFormat="1" applyFont="1" applyFill="1" applyBorder="1" applyAlignment="1" applyProtection="1">
      <alignment vertical="center" wrapText="1"/>
      <protection locked="0"/>
    </xf>
    <xf numFmtId="166" fontId="38" fillId="0" borderId="39" xfId="0" applyNumberFormat="1" applyFont="1" applyFill="1" applyBorder="1" applyAlignment="1" applyProtection="1">
      <alignment textRotation="180" wrapText="1"/>
      <protection/>
    </xf>
    <xf numFmtId="166" fontId="0" fillId="0" borderId="33" xfId="0" applyNumberFormat="1" applyFill="1" applyBorder="1" applyAlignment="1" applyProtection="1">
      <alignment vertical="center" wrapText="1"/>
      <protection/>
    </xf>
    <xf numFmtId="166" fontId="0" fillId="0" borderId="25" xfId="0" applyNumberFormat="1" applyFont="1" applyFill="1" applyBorder="1" applyAlignment="1" applyProtection="1">
      <alignment horizontal="left" vertical="center" wrapText="1"/>
      <protection/>
    </xf>
    <xf numFmtId="166" fontId="38" fillId="0" borderId="26" xfId="0" applyNumberFormat="1" applyFont="1" applyFill="1" applyBorder="1" applyAlignment="1" applyProtection="1">
      <alignment textRotation="180" wrapText="1"/>
      <protection/>
    </xf>
    <xf numFmtId="166" fontId="0" fillId="0" borderId="27" xfId="0" applyNumberFormat="1" applyFill="1" applyBorder="1" applyAlignment="1" applyProtection="1">
      <alignment vertical="center" wrapText="1"/>
      <protection/>
    </xf>
    <xf numFmtId="49" fontId="0" fillId="0" borderId="65" xfId="0" applyNumberFormat="1" applyFont="1" applyFill="1" applyBorder="1" applyAlignment="1" applyProtection="1">
      <alignment horizontal="center" vertical="center" wrapText="1"/>
      <protection/>
    </xf>
    <xf numFmtId="0" fontId="38" fillId="0" borderId="60" xfId="213" applyNumberFormat="1" applyFont="1" applyFill="1" applyBorder="1" applyAlignment="1" applyProtection="1">
      <alignment horizontal="left" vertical="center" wrapText="1" indent="3"/>
      <protection/>
    </xf>
    <xf numFmtId="166" fontId="38" fillId="0" borderId="27" xfId="0" applyNumberFormat="1" applyFont="1" applyFill="1" applyBorder="1" applyAlignment="1" applyProtection="1">
      <alignment vertical="center" wrapText="1"/>
      <protection locked="0"/>
    </xf>
    <xf numFmtId="166" fontId="38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27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6" fontId="38" fillId="0" borderId="26" xfId="0" applyNumberFormat="1" applyFont="1" applyFill="1" applyBorder="1" applyAlignment="1" applyProtection="1">
      <alignment vertical="center" wrapText="1"/>
      <protection/>
    </xf>
    <xf numFmtId="166" fontId="38" fillId="0" borderId="27" xfId="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vertical="center"/>
      <protection/>
    </xf>
    <xf numFmtId="166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30" xfId="0" applyNumberFormat="1" applyFill="1" applyBorder="1" applyAlignment="1" applyProtection="1">
      <alignment vertical="center" wrapText="1"/>
      <protection/>
    </xf>
    <xf numFmtId="166" fontId="0" fillId="0" borderId="56" xfId="0" applyNumberFormat="1" applyFont="1" applyFill="1" applyBorder="1" applyAlignment="1" applyProtection="1">
      <alignment horizontal="center" vertical="center" wrapText="1"/>
      <protection/>
    </xf>
    <xf numFmtId="166" fontId="35" fillId="0" borderId="20" xfId="0" applyNumberFormat="1" applyFont="1" applyFill="1" applyBorder="1" applyAlignment="1" applyProtection="1">
      <alignment horizontal="right" vertical="center" wrapText="1"/>
      <protection/>
    </xf>
    <xf numFmtId="166" fontId="35" fillId="0" borderId="21" xfId="0" applyNumberFormat="1" applyFont="1" applyFill="1" applyBorder="1" applyAlignment="1" applyProtection="1">
      <alignment horizontal="right" vertical="center" wrapText="1"/>
      <protection/>
    </xf>
    <xf numFmtId="166" fontId="44" fillId="0" borderId="0" xfId="0" applyNumberFormat="1" applyFont="1" applyFill="1" applyAlignment="1" applyProtection="1">
      <alignment vertical="center" wrapText="1"/>
      <protection/>
    </xf>
    <xf numFmtId="166" fontId="35" fillId="0" borderId="66" xfId="0" applyNumberFormat="1" applyFont="1" applyFill="1" applyBorder="1" applyAlignment="1" applyProtection="1">
      <alignment horizontal="center" vertical="center" wrapText="1"/>
      <protection/>
    </xf>
    <xf numFmtId="166" fontId="0" fillId="0" borderId="38" xfId="0" applyNumberFormat="1" applyFont="1" applyFill="1" applyBorder="1" applyAlignment="1" applyProtection="1">
      <alignment horizontal="left" vertical="center" wrapText="1"/>
      <protection/>
    </xf>
    <xf numFmtId="166" fontId="0" fillId="0" borderId="39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9" xfId="0" applyNumberFormat="1" applyFont="1" applyFill="1" applyBorder="1" applyAlignment="1" applyProtection="1">
      <alignment horizontal="left" vertical="center" wrapText="1"/>
      <protection/>
    </xf>
    <xf numFmtId="166" fontId="0" fillId="0" borderId="20" xfId="0" applyNumberFormat="1" applyFont="1" applyFill="1" applyBorder="1" applyAlignment="1" applyProtection="1">
      <alignment vertical="center" wrapText="1"/>
      <protection locked="0"/>
    </xf>
    <xf numFmtId="166" fontId="0" fillId="0" borderId="21" xfId="0" applyNumberFormat="1" applyFont="1" applyFill="1" applyBorder="1" applyAlignment="1" applyProtection="1">
      <alignment vertical="center" wrapText="1"/>
      <protection locked="0"/>
    </xf>
    <xf numFmtId="166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24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25" xfId="0" applyNumberFormat="1" applyFont="1" applyFill="1" applyBorder="1" applyAlignment="1" applyProtection="1">
      <alignment horizontal="left" vertical="center" wrapText="1"/>
      <protection/>
    </xf>
    <xf numFmtId="166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35" xfId="213" applyFont="1" applyFill="1" applyBorder="1" applyAlignment="1" applyProtection="1">
      <alignment horizontal="left" vertical="center" wrapText="1" indent="8"/>
      <protection/>
    </xf>
    <xf numFmtId="166" fontId="0" fillId="0" borderId="67" xfId="0" applyNumberFormat="1" applyFont="1" applyFill="1" applyBorder="1" applyAlignment="1" applyProtection="1">
      <alignment horizontal="center" vertical="center" wrapText="1"/>
      <protection/>
    </xf>
    <xf numFmtId="166" fontId="0" fillId="0" borderId="35" xfId="0" applyNumberFormat="1" applyFont="1" applyFill="1" applyBorder="1" applyAlignment="1" applyProtection="1">
      <alignment horizontal="left" vertical="center" wrapText="1"/>
      <protection locked="0"/>
    </xf>
    <xf numFmtId="166" fontId="35" fillId="0" borderId="0" xfId="0" applyNumberFormat="1" applyFont="1" applyFill="1" applyAlignment="1" applyProtection="1">
      <alignment vertical="center" wrapText="1"/>
      <protection/>
    </xf>
    <xf numFmtId="0" fontId="0" fillId="0" borderId="22" xfId="213" applyFont="1" applyFill="1" applyBorder="1" applyAlignment="1" applyProtection="1">
      <alignment horizontal="left" vertical="center" wrapText="1"/>
      <protection/>
    </xf>
    <xf numFmtId="166" fontId="39" fillId="0" borderId="23" xfId="0" applyNumberFormat="1" applyFont="1" applyFill="1" applyBorder="1" applyAlignment="1" applyProtection="1">
      <alignment horizontal="right" vertical="center" wrapText="1"/>
      <protection/>
    </xf>
    <xf numFmtId="166" fontId="39" fillId="0" borderId="24" xfId="0" applyNumberFormat="1" applyFont="1" applyFill="1" applyBorder="1" applyAlignment="1" applyProtection="1">
      <alignment horizontal="right" vertical="center" wrapText="1"/>
      <protection/>
    </xf>
    <xf numFmtId="0" fontId="38" fillId="0" borderId="22" xfId="213" applyFont="1" applyFill="1" applyBorder="1" applyAlignment="1" applyProtection="1">
      <alignment horizontal="left" vertical="center" wrapText="1"/>
      <protection/>
    </xf>
    <xf numFmtId="49" fontId="0" fillId="0" borderId="61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213" applyFont="1" applyFill="1" applyBorder="1" applyAlignment="1" applyProtection="1">
      <alignment horizontal="left" vertical="center" wrapText="1" indent="2"/>
      <protection/>
    </xf>
    <xf numFmtId="49" fontId="0" fillId="0" borderId="67" xfId="0" applyNumberFormat="1" applyFont="1" applyFill="1" applyBorder="1" applyAlignment="1" applyProtection="1">
      <alignment horizontal="center" vertical="center" wrapText="1"/>
      <protection/>
    </xf>
    <xf numFmtId="0" fontId="38" fillId="0" borderId="41" xfId="213" applyFont="1" applyFill="1" applyBorder="1" applyAlignment="1" applyProtection="1">
      <alignment horizontal="left" vertical="center" wrapText="1" indent="2"/>
      <protection/>
    </xf>
    <xf numFmtId="166" fontId="0" fillId="0" borderId="35" xfId="0" applyNumberFormat="1" applyFont="1" applyFill="1" applyBorder="1" applyAlignment="1" applyProtection="1">
      <alignment horizontal="left" vertical="center" wrapText="1"/>
      <protection/>
    </xf>
    <xf numFmtId="166" fontId="38" fillId="0" borderId="36" xfId="0" applyNumberFormat="1" applyFont="1" applyFill="1" applyBorder="1" applyAlignment="1" applyProtection="1">
      <alignment textRotation="180" wrapText="1"/>
      <protection/>
    </xf>
    <xf numFmtId="166" fontId="0" fillId="0" borderId="42" xfId="0" applyNumberFormat="1" applyFill="1" applyBorder="1" applyAlignment="1" applyProtection="1">
      <alignment vertical="center" wrapText="1"/>
      <protection/>
    </xf>
    <xf numFmtId="166" fontId="38" fillId="0" borderId="20" xfId="0" applyNumberFormat="1" applyFont="1" applyFill="1" applyBorder="1" applyAlignment="1" applyProtection="1">
      <alignment textRotation="180" wrapText="1"/>
      <protection/>
    </xf>
    <xf numFmtId="166" fontId="0" fillId="0" borderId="21" xfId="0" applyNumberFormat="1" applyFill="1" applyBorder="1" applyAlignment="1" applyProtection="1">
      <alignment vertical="center" wrapText="1"/>
      <protection/>
    </xf>
    <xf numFmtId="0" fontId="23" fillId="0" borderId="0" xfId="161" applyFont="1" applyAlignment="1">
      <alignment horizontal="center"/>
      <protection/>
    </xf>
    <xf numFmtId="0" fontId="23" fillId="0" borderId="0" xfId="161" applyFont="1">
      <alignment/>
      <protection/>
    </xf>
    <xf numFmtId="0" fontId="45" fillId="0" borderId="0" xfId="161" applyFont="1">
      <alignment/>
      <protection/>
    </xf>
    <xf numFmtId="0" fontId="46" fillId="0" borderId="0" xfId="161" applyFont="1" applyAlignment="1">
      <alignment horizontal="right"/>
      <protection/>
    </xf>
    <xf numFmtId="0" fontId="30" fillId="0" borderId="39" xfId="161" applyFont="1" applyBorder="1" applyAlignment="1">
      <alignment horizontal="center" vertical="center"/>
      <protection/>
    </xf>
    <xf numFmtId="0" fontId="30" fillId="0" borderId="0" xfId="161" applyFont="1">
      <alignment/>
      <protection/>
    </xf>
    <xf numFmtId="0" fontId="30" fillId="0" borderId="29" xfId="161" applyFont="1" applyBorder="1" applyAlignment="1">
      <alignment horizontal="center" vertical="center" wrapText="1"/>
      <protection/>
    </xf>
    <xf numFmtId="0" fontId="30" fillId="0" borderId="64" xfId="161" applyFont="1" applyBorder="1" applyAlignment="1">
      <alignment horizontal="center" vertical="center"/>
      <protection/>
    </xf>
    <xf numFmtId="0" fontId="35" fillId="0" borderId="30" xfId="161" applyFont="1" applyBorder="1" applyAlignment="1">
      <alignment horizontal="center" vertical="center" wrapText="1"/>
      <protection/>
    </xf>
    <xf numFmtId="0" fontId="35" fillId="0" borderId="56" xfId="161" applyFont="1" applyBorder="1" applyAlignment="1">
      <alignment horizontal="center" vertical="center"/>
      <protection/>
    </xf>
    <xf numFmtId="0" fontId="35" fillId="0" borderId="56" xfId="213" applyFont="1" applyFill="1" applyBorder="1" applyAlignment="1" applyProtection="1">
      <alignment horizontal="center" vertical="center" wrapText="1"/>
      <protection/>
    </xf>
    <xf numFmtId="0" fontId="30" fillId="0" borderId="0" xfId="161" applyFont="1" applyAlignment="1">
      <alignment horizontal="center" vertical="center"/>
      <protection/>
    </xf>
    <xf numFmtId="0" fontId="23" fillId="0" borderId="22" xfId="161" applyFont="1" applyFill="1" applyBorder="1" applyAlignment="1">
      <alignment horizontal="center" vertical="center"/>
      <protection/>
    </xf>
    <xf numFmtId="0" fontId="23" fillId="0" borderId="23" xfId="161" applyFont="1" applyFill="1" applyBorder="1" applyAlignment="1">
      <alignment vertical="center" wrapText="1"/>
      <protection/>
    </xf>
    <xf numFmtId="0" fontId="23" fillId="0" borderId="23" xfId="161" applyFont="1" applyFill="1" applyBorder="1" applyAlignment="1">
      <alignment horizontal="center" vertical="center" wrapText="1"/>
      <protection/>
    </xf>
    <xf numFmtId="4" fontId="23" fillId="0" borderId="23" xfId="161" applyNumberFormat="1" applyFont="1" applyFill="1" applyBorder="1" applyAlignment="1">
      <alignment vertical="center"/>
      <protection/>
    </xf>
    <xf numFmtId="3" fontId="23" fillId="0" borderId="23" xfId="161" applyNumberFormat="1" applyFont="1" applyFill="1" applyBorder="1" applyAlignment="1">
      <alignment vertical="center"/>
      <protection/>
    </xf>
    <xf numFmtId="3" fontId="23" fillId="0" borderId="32" xfId="161" applyNumberFormat="1" applyFont="1" applyFill="1" applyBorder="1" applyAlignment="1">
      <alignment vertical="center"/>
      <protection/>
    </xf>
    <xf numFmtId="3" fontId="23" fillId="0" borderId="23" xfId="161" applyNumberFormat="1" applyFont="1" applyBorder="1" applyAlignment="1">
      <alignment vertical="center"/>
      <protection/>
    </xf>
    <xf numFmtId="3" fontId="23" fillId="0" borderId="24" xfId="161" applyNumberFormat="1" applyFont="1" applyBorder="1" applyAlignment="1">
      <alignment vertical="center"/>
      <protection/>
    </xf>
    <xf numFmtId="0" fontId="23" fillId="0" borderId="68" xfId="161" applyFont="1" applyFill="1" applyBorder="1" applyAlignment="1">
      <alignment horizontal="center" vertical="center" wrapText="1"/>
      <protection/>
    </xf>
    <xf numFmtId="0" fontId="23" fillId="0" borderId="62" xfId="161" applyFont="1" applyFill="1" applyBorder="1" applyAlignment="1">
      <alignment vertical="center" wrapText="1"/>
      <protection/>
    </xf>
    <xf numFmtId="0" fontId="23" fillId="0" borderId="26" xfId="161" applyFont="1" applyFill="1" applyBorder="1" applyAlignment="1">
      <alignment horizontal="center" vertical="center"/>
      <protection/>
    </xf>
    <xf numFmtId="0" fontId="23" fillId="0" borderId="26" xfId="161" applyFont="1" applyFill="1" applyBorder="1" applyAlignment="1">
      <alignment vertical="center"/>
      <protection/>
    </xf>
    <xf numFmtId="3" fontId="23" fillId="0" borderId="34" xfId="161" applyNumberFormat="1" applyFont="1" applyFill="1" applyBorder="1" applyAlignment="1">
      <alignment vertical="center"/>
      <protection/>
    </xf>
    <xf numFmtId="3" fontId="23" fillId="0" borderId="26" xfId="161" applyNumberFormat="1" applyFont="1" applyBorder="1" applyAlignment="1">
      <alignment vertical="center"/>
      <protection/>
    </xf>
    <xf numFmtId="0" fontId="37" fillId="0" borderId="25" xfId="161" applyFont="1" applyFill="1" applyBorder="1" applyAlignment="1">
      <alignment horizontal="center" vertical="center"/>
      <protection/>
    </xf>
    <xf numFmtId="0" fontId="37" fillId="0" borderId="26" xfId="161" applyFont="1" applyFill="1" applyBorder="1" applyAlignment="1">
      <alignment vertical="center" wrapText="1"/>
      <protection/>
    </xf>
    <xf numFmtId="0" fontId="37" fillId="0" borderId="26" xfId="161" applyFont="1" applyFill="1" applyBorder="1" applyAlignment="1">
      <alignment horizontal="center" vertical="center"/>
      <protection/>
    </xf>
    <xf numFmtId="0" fontId="37" fillId="0" borderId="26" xfId="161" applyFont="1" applyFill="1" applyBorder="1" applyAlignment="1">
      <alignment vertical="center"/>
      <protection/>
    </xf>
    <xf numFmtId="3" fontId="37" fillId="0" borderId="26" xfId="161" applyNumberFormat="1" applyFont="1" applyFill="1" applyBorder="1" applyAlignment="1">
      <alignment vertical="center"/>
      <protection/>
    </xf>
    <xf numFmtId="0" fontId="23" fillId="0" borderId="25" xfId="161" applyFont="1" applyFill="1" applyBorder="1" applyAlignment="1">
      <alignment horizontal="center" vertical="center"/>
      <protection/>
    </xf>
    <xf numFmtId="0" fontId="23" fillId="0" borderId="26" xfId="161" applyFont="1" applyFill="1" applyBorder="1" applyAlignment="1">
      <alignment vertical="center" wrapText="1"/>
      <protection/>
    </xf>
    <xf numFmtId="3" fontId="23" fillId="0" borderId="26" xfId="161" applyNumberFormat="1" applyFont="1" applyFill="1" applyBorder="1" applyAlignment="1">
      <alignment vertical="center"/>
      <protection/>
    </xf>
    <xf numFmtId="0" fontId="23" fillId="0" borderId="26" xfId="161" applyFont="1" applyFill="1" applyBorder="1" applyAlignment="1">
      <alignment horizontal="center" vertical="center" wrapText="1"/>
      <protection/>
    </xf>
    <xf numFmtId="4" fontId="23" fillId="0" borderId="26" xfId="161" applyNumberFormat="1" applyFont="1" applyFill="1" applyBorder="1" applyAlignment="1">
      <alignment vertical="center"/>
      <protection/>
    </xf>
    <xf numFmtId="0" fontId="30" fillId="0" borderId="25" xfId="161" applyFont="1" applyFill="1" applyBorder="1" applyAlignment="1">
      <alignment horizontal="center" vertical="center"/>
      <protection/>
    </xf>
    <xf numFmtId="0" fontId="30" fillId="0" borderId="26" xfId="161" applyFont="1" applyFill="1" applyBorder="1" applyAlignment="1">
      <alignment vertical="center" wrapText="1"/>
      <protection/>
    </xf>
    <xf numFmtId="0" fontId="30" fillId="0" borderId="26" xfId="161" applyFont="1" applyFill="1" applyBorder="1" applyAlignment="1">
      <alignment horizontal="center" vertical="center"/>
      <protection/>
    </xf>
    <xf numFmtId="0" fontId="30" fillId="0" borderId="26" xfId="161" applyFont="1" applyFill="1" applyBorder="1" applyAlignment="1">
      <alignment vertical="center"/>
      <protection/>
    </xf>
    <xf numFmtId="3" fontId="30" fillId="0" borderId="34" xfId="161" applyNumberFormat="1" applyFont="1" applyFill="1" applyBorder="1" applyAlignment="1">
      <alignment vertical="center"/>
      <protection/>
    </xf>
    <xf numFmtId="0" fontId="30" fillId="0" borderId="35" xfId="161" applyFont="1" applyFill="1" applyBorder="1" applyAlignment="1">
      <alignment horizontal="center" vertical="center"/>
      <protection/>
    </xf>
    <xf numFmtId="0" fontId="30" fillId="0" borderId="36" xfId="161" applyFont="1" applyFill="1" applyBorder="1" applyAlignment="1">
      <alignment vertical="center"/>
      <protection/>
    </xf>
    <xf numFmtId="0" fontId="30" fillId="0" borderId="36" xfId="161" applyFont="1" applyFill="1" applyBorder="1" applyAlignment="1">
      <alignment horizontal="center" vertical="center"/>
      <protection/>
    </xf>
    <xf numFmtId="3" fontId="30" fillId="0" borderId="37" xfId="161" applyNumberFormat="1" applyFont="1" applyFill="1" applyBorder="1" applyAlignment="1">
      <alignment vertical="center"/>
      <protection/>
    </xf>
    <xf numFmtId="3" fontId="23" fillId="0" borderId="36" xfId="161" applyNumberFormat="1" applyFont="1" applyBorder="1" applyAlignment="1">
      <alignment vertical="center"/>
      <protection/>
    </xf>
    <xf numFmtId="0" fontId="30" fillId="0" borderId="36" xfId="161" applyFont="1" applyFill="1" applyBorder="1" applyAlignment="1">
      <alignment vertical="center" wrapText="1"/>
      <protection/>
    </xf>
    <xf numFmtId="0" fontId="30" fillId="0" borderId="19" xfId="161" applyFont="1" applyFill="1" applyBorder="1" applyAlignment="1">
      <alignment horizontal="center" vertical="center"/>
      <protection/>
    </xf>
    <xf numFmtId="0" fontId="30" fillId="0" borderId="20" xfId="161" applyFont="1" applyFill="1" applyBorder="1" applyAlignment="1">
      <alignment vertical="center" wrapText="1"/>
      <protection/>
    </xf>
    <xf numFmtId="0" fontId="30" fillId="0" borderId="20" xfId="161" applyFont="1" applyFill="1" applyBorder="1" applyAlignment="1">
      <alignment horizontal="center" vertical="center"/>
      <protection/>
    </xf>
    <xf numFmtId="0" fontId="30" fillId="0" borderId="20" xfId="161" applyFont="1" applyFill="1" applyBorder="1" applyAlignment="1">
      <alignment vertical="center"/>
      <protection/>
    </xf>
    <xf numFmtId="3" fontId="30" fillId="0" borderId="31" xfId="161" applyNumberFormat="1" applyFont="1" applyFill="1" applyBorder="1" applyAlignment="1">
      <alignment vertical="center"/>
      <protection/>
    </xf>
    <xf numFmtId="3" fontId="30" fillId="0" borderId="21" xfId="161" applyNumberFormat="1" applyFont="1" applyFill="1" applyBorder="1" applyAlignment="1">
      <alignment vertical="center"/>
      <protection/>
    </xf>
    <xf numFmtId="0" fontId="23" fillId="0" borderId="0" xfId="161" applyFont="1" applyFill="1">
      <alignment/>
      <protection/>
    </xf>
    <xf numFmtId="0" fontId="23" fillId="0" borderId="23" xfId="161" applyFont="1" applyFill="1" applyBorder="1" applyAlignment="1">
      <alignment horizontal="center" vertical="center"/>
      <protection/>
    </xf>
    <xf numFmtId="0" fontId="23" fillId="0" borderId="23" xfId="161" applyFont="1" applyFill="1" applyBorder="1" applyAlignment="1">
      <alignment vertical="center"/>
      <protection/>
    </xf>
    <xf numFmtId="168" fontId="37" fillId="0" borderId="26" xfId="161" applyNumberFormat="1" applyFont="1" applyFill="1" applyBorder="1" applyAlignment="1">
      <alignment vertical="center"/>
      <protection/>
    </xf>
    <xf numFmtId="3" fontId="37" fillId="0" borderId="34" xfId="161" applyNumberFormat="1" applyFont="1" applyFill="1" applyBorder="1" applyAlignment="1">
      <alignment vertical="center"/>
      <protection/>
    </xf>
    <xf numFmtId="168" fontId="23" fillId="0" borderId="26" xfId="161" applyNumberFormat="1" applyFont="1" applyFill="1" applyBorder="1" applyAlignment="1">
      <alignment vertical="center"/>
      <protection/>
    </xf>
    <xf numFmtId="0" fontId="23" fillId="0" borderId="35" xfId="161" applyFont="1" applyFill="1" applyBorder="1" applyAlignment="1">
      <alignment horizontal="center" vertical="center"/>
      <protection/>
    </xf>
    <xf numFmtId="0" fontId="23" fillId="0" borderId="36" xfId="161" applyFont="1" applyFill="1" applyBorder="1" applyAlignment="1">
      <alignment vertical="center" wrapText="1"/>
      <protection/>
    </xf>
    <xf numFmtId="0" fontId="23" fillId="0" borderId="36" xfId="161" applyFont="1" applyFill="1" applyBorder="1" applyAlignment="1">
      <alignment horizontal="center" vertical="center"/>
      <protection/>
    </xf>
    <xf numFmtId="3" fontId="23" fillId="0" borderId="37" xfId="161" applyNumberFormat="1" applyFont="1" applyFill="1" applyBorder="1" applyAlignment="1">
      <alignment vertical="center"/>
      <protection/>
    </xf>
    <xf numFmtId="3" fontId="30" fillId="0" borderId="26" xfId="161" applyNumberFormat="1" applyFont="1" applyBorder="1" applyAlignment="1">
      <alignment vertical="center"/>
      <protection/>
    </xf>
    <xf numFmtId="3" fontId="30" fillId="0" borderId="24" xfId="161" applyNumberFormat="1" applyFont="1" applyBorder="1" applyAlignment="1">
      <alignment vertical="center"/>
      <protection/>
    </xf>
    <xf numFmtId="0" fontId="30" fillId="0" borderId="23" xfId="161" applyFont="1" applyFill="1" applyBorder="1" applyAlignment="1">
      <alignment horizontal="center" vertical="center"/>
      <protection/>
    </xf>
    <xf numFmtId="0" fontId="30" fillId="0" borderId="23" xfId="161" applyFont="1" applyFill="1" applyBorder="1" applyAlignment="1">
      <alignment vertical="center"/>
      <protection/>
    </xf>
    <xf numFmtId="0" fontId="30" fillId="0" borderId="66" xfId="161" applyFont="1" applyFill="1" applyBorder="1" applyAlignment="1">
      <alignment horizontal="center" vertical="center"/>
      <protection/>
    </xf>
    <xf numFmtId="0" fontId="30" fillId="0" borderId="43" xfId="161" applyFont="1" applyFill="1" applyBorder="1" applyAlignment="1">
      <alignment vertical="center" wrapText="1"/>
      <protection/>
    </xf>
    <xf numFmtId="0" fontId="30" fillId="0" borderId="43" xfId="161" applyFont="1" applyFill="1" applyBorder="1" applyAlignment="1">
      <alignment horizontal="center" vertical="center"/>
      <protection/>
    </xf>
    <xf numFmtId="0" fontId="30" fillId="0" borderId="43" xfId="161" applyFont="1" applyFill="1" applyBorder="1" applyAlignment="1">
      <alignment vertical="center"/>
      <protection/>
    </xf>
    <xf numFmtId="3" fontId="30" fillId="0" borderId="44" xfId="161" applyNumberFormat="1" applyFont="1" applyFill="1" applyBorder="1" applyAlignment="1">
      <alignment vertical="center"/>
      <protection/>
    </xf>
    <xf numFmtId="3" fontId="23" fillId="0" borderId="20" xfId="161" applyNumberFormat="1" applyFont="1" applyBorder="1" applyAlignment="1">
      <alignment vertical="center"/>
      <protection/>
    </xf>
    <xf numFmtId="0" fontId="30" fillId="0" borderId="38" xfId="161" applyFont="1" applyFill="1" applyBorder="1" applyAlignment="1">
      <alignment horizontal="center" vertical="center"/>
      <protection/>
    </xf>
    <xf numFmtId="0" fontId="30" fillId="0" borderId="39" xfId="161" applyFont="1" applyFill="1" applyBorder="1" applyAlignment="1">
      <alignment vertical="center" wrapText="1"/>
      <protection/>
    </xf>
    <xf numFmtId="0" fontId="30" fillId="0" borderId="39" xfId="161" applyFont="1" applyFill="1" applyBorder="1" applyAlignment="1">
      <alignment horizontal="center" vertical="center"/>
      <protection/>
    </xf>
    <xf numFmtId="0" fontId="30" fillId="0" borderId="39" xfId="161" applyFont="1" applyFill="1" applyBorder="1" applyAlignment="1">
      <alignment vertical="center"/>
      <protection/>
    </xf>
    <xf numFmtId="3" fontId="47" fillId="0" borderId="40" xfId="161" applyNumberFormat="1" applyFont="1" applyFill="1" applyBorder="1" applyAlignment="1">
      <alignment vertical="center"/>
      <protection/>
    </xf>
    <xf numFmtId="4" fontId="23" fillId="0" borderId="26" xfId="161" applyNumberFormat="1" applyFont="1" applyFill="1" applyBorder="1" applyAlignment="1">
      <alignment horizontal="right" vertical="center"/>
      <protection/>
    </xf>
    <xf numFmtId="3" fontId="30" fillId="0" borderId="26" xfId="161" applyNumberFormat="1" applyFont="1" applyFill="1" applyBorder="1" applyAlignment="1">
      <alignment vertical="center"/>
      <protection/>
    </xf>
    <xf numFmtId="3" fontId="45" fillId="0" borderId="34" xfId="161" applyNumberFormat="1" applyFont="1" applyFill="1" applyBorder="1" applyAlignment="1">
      <alignment vertical="center"/>
      <protection/>
    </xf>
    <xf numFmtId="0" fontId="30" fillId="0" borderId="28" xfId="161" applyFont="1" applyFill="1" applyBorder="1" applyAlignment="1">
      <alignment horizontal="center" vertical="center"/>
      <protection/>
    </xf>
    <xf numFmtId="0" fontId="30" fillId="0" borderId="29" xfId="161" applyFont="1" applyFill="1" applyBorder="1" applyAlignment="1">
      <alignment vertical="center" wrapText="1"/>
      <protection/>
    </xf>
    <xf numFmtId="0" fontId="30" fillId="0" borderId="29" xfId="161" applyFont="1" applyFill="1" applyBorder="1" applyAlignment="1">
      <alignment horizontal="center" vertical="center"/>
      <protection/>
    </xf>
    <xf numFmtId="0" fontId="30" fillId="0" borderId="29" xfId="161" applyFont="1" applyFill="1" applyBorder="1" applyAlignment="1">
      <alignment vertical="center"/>
      <protection/>
    </xf>
    <xf numFmtId="3" fontId="30" fillId="0" borderId="55" xfId="161" applyNumberFormat="1" applyFont="1" applyFill="1" applyBorder="1" applyAlignment="1">
      <alignment vertical="center"/>
      <protection/>
    </xf>
    <xf numFmtId="0" fontId="30" fillId="49" borderId="20" xfId="161" applyFont="1" applyFill="1" applyBorder="1" applyAlignment="1">
      <alignment horizontal="center" vertical="center"/>
      <protection/>
    </xf>
    <xf numFmtId="0" fontId="30" fillId="49" borderId="20" xfId="161" applyFont="1" applyFill="1" applyBorder="1" applyAlignment="1">
      <alignment vertical="center"/>
      <protection/>
    </xf>
    <xf numFmtId="3" fontId="23" fillId="0" borderId="0" xfId="161" applyNumberFormat="1" applyFont="1">
      <alignment/>
      <protection/>
    </xf>
    <xf numFmtId="3" fontId="47" fillId="0" borderId="0" xfId="161" applyNumberFormat="1" applyFont="1">
      <alignment/>
      <protection/>
    </xf>
    <xf numFmtId="3" fontId="30" fillId="0" borderId="0" xfId="161" applyNumberFormat="1" applyFont="1">
      <alignment/>
      <protection/>
    </xf>
    <xf numFmtId="166" fontId="23" fillId="0" borderId="0" xfId="0" applyNumberFormat="1" applyFont="1" applyFill="1" applyAlignment="1">
      <alignment vertical="center" wrapText="1"/>
    </xf>
    <xf numFmtId="166" fontId="23" fillId="0" borderId="0" xfId="0" applyNumberFormat="1" applyFont="1" applyFill="1" applyAlignment="1">
      <alignment horizontal="center" vertical="center" wrapText="1"/>
    </xf>
    <xf numFmtId="0" fontId="30" fillId="0" borderId="29" xfId="175" applyFont="1" applyFill="1" applyBorder="1" applyAlignment="1">
      <alignment horizontal="center" vertical="center" wrapText="1"/>
      <protection/>
    </xf>
    <xf numFmtId="166" fontId="23" fillId="0" borderId="69" xfId="0" applyNumberFormat="1" applyFont="1" applyFill="1" applyBorder="1" applyAlignment="1">
      <alignment horizontal="center" vertical="center" wrapText="1"/>
    </xf>
    <xf numFmtId="166" fontId="23" fillId="0" borderId="23" xfId="0" applyNumberFormat="1" applyFont="1" applyFill="1" applyBorder="1" applyAlignment="1">
      <alignment vertical="center" wrapText="1"/>
    </xf>
    <xf numFmtId="1" fontId="23" fillId="0" borderId="45" xfId="0" applyNumberFormat="1" applyFont="1" applyFill="1" applyBorder="1" applyAlignment="1">
      <alignment horizontal="center" vertical="center" wrapText="1"/>
    </xf>
    <xf numFmtId="1" fontId="23" fillId="0" borderId="23" xfId="0" applyNumberFormat="1" applyFont="1" applyFill="1" applyBorder="1" applyAlignment="1">
      <alignment horizontal="center" vertical="center" wrapText="1"/>
    </xf>
    <xf numFmtId="166" fontId="23" fillId="0" borderId="23" xfId="0" applyNumberFormat="1" applyFont="1" applyFill="1" applyBorder="1" applyAlignment="1">
      <alignment horizontal="center" vertical="center" wrapText="1"/>
    </xf>
    <xf numFmtId="166" fontId="23" fillId="0" borderId="70" xfId="0" applyNumberFormat="1" applyFont="1" applyFill="1" applyBorder="1" applyAlignment="1">
      <alignment vertical="center" wrapText="1"/>
    </xf>
    <xf numFmtId="166" fontId="23" fillId="0" borderId="71" xfId="0" applyNumberFormat="1" applyFont="1" applyFill="1" applyBorder="1" applyAlignment="1">
      <alignment horizontal="center" vertical="center" wrapText="1"/>
    </xf>
    <xf numFmtId="1" fontId="23" fillId="0" borderId="26" xfId="0" applyNumberFormat="1" applyFont="1" applyFill="1" applyBorder="1" applyAlignment="1">
      <alignment horizontal="center" vertical="center" wrapText="1"/>
    </xf>
    <xf numFmtId="166" fontId="23" fillId="0" borderId="26" xfId="0" applyNumberFormat="1" applyFont="1" applyFill="1" applyBorder="1" applyAlignment="1">
      <alignment horizontal="center" vertical="center" wrapText="1"/>
    </xf>
    <xf numFmtId="166" fontId="23" fillId="0" borderId="26" xfId="0" applyNumberFormat="1" applyFont="1" applyFill="1" applyBorder="1" applyAlignment="1">
      <alignment vertical="center" wrapText="1"/>
    </xf>
    <xf numFmtId="166" fontId="23" fillId="0" borderId="72" xfId="0" applyNumberFormat="1" applyFont="1" applyFill="1" applyBorder="1" applyAlignment="1">
      <alignment vertical="center" wrapText="1"/>
    </xf>
    <xf numFmtId="166" fontId="51" fillId="0" borderId="26" xfId="208" applyNumberFormat="1" applyFont="1" applyFill="1" applyBorder="1" applyAlignment="1">
      <alignment horizontal="center" vertical="center" wrapText="1"/>
      <protection/>
    </xf>
    <xf numFmtId="166" fontId="23" fillId="0" borderId="36" xfId="0" applyNumberFormat="1" applyFont="1" applyFill="1" applyBorder="1" applyAlignment="1">
      <alignment vertical="center" wrapText="1"/>
    </xf>
    <xf numFmtId="1" fontId="23" fillId="0" borderId="36" xfId="0" applyNumberFormat="1" applyFont="1" applyFill="1" applyBorder="1" applyAlignment="1">
      <alignment horizontal="center" vertical="center" wrapText="1"/>
    </xf>
    <xf numFmtId="166" fontId="23" fillId="0" borderId="36" xfId="0" applyNumberFormat="1" applyFont="1" applyFill="1" applyBorder="1" applyAlignment="1">
      <alignment horizontal="center" vertical="center" wrapText="1"/>
    </xf>
    <xf numFmtId="166" fontId="23" fillId="0" borderId="36" xfId="0" applyNumberFormat="1" applyFont="1" applyFill="1" applyBorder="1" applyAlignment="1">
      <alignment horizontal="center" vertical="center"/>
    </xf>
    <xf numFmtId="166" fontId="23" fillId="0" borderId="36" xfId="0" applyNumberFormat="1" applyFont="1" applyFill="1" applyBorder="1" applyAlignment="1">
      <alignment vertical="center"/>
    </xf>
    <xf numFmtId="166" fontId="23" fillId="0" borderId="73" xfId="0" applyNumberFormat="1" applyFont="1" applyFill="1" applyBorder="1" applyAlignment="1">
      <alignment vertical="center" wrapText="1"/>
    </xf>
    <xf numFmtId="166" fontId="30" fillId="0" borderId="74" xfId="0" applyNumberFormat="1" applyFont="1" applyFill="1" applyBorder="1" applyAlignment="1">
      <alignment horizontal="center" vertical="center" wrapText="1"/>
    </xf>
    <xf numFmtId="166" fontId="30" fillId="0" borderId="75" xfId="0" applyNumberFormat="1" applyFont="1" applyFill="1" applyBorder="1" applyAlignment="1">
      <alignment vertical="center" wrapText="1"/>
    </xf>
    <xf numFmtId="166" fontId="30" fillId="0" borderId="75" xfId="0" applyNumberFormat="1" applyFont="1" applyFill="1" applyBorder="1" applyAlignment="1">
      <alignment horizontal="center" vertical="center" wrapText="1"/>
    </xf>
    <xf numFmtId="166" fontId="30" fillId="0" borderId="76" xfId="0" applyNumberFormat="1" applyFont="1" applyFill="1" applyBorder="1" applyAlignment="1">
      <alignment horizontal="center" vertical="center" wrapText="1"/>
    </xf>
    <xf numFmtId="166" fontId="23" fillId="0" borderId="23" xfId="0" applyNumberFormat="1" applyFont="1" applyFill="1" applyBorder="1" applyAlignment="1">
      <alignment vertical="center"/>
    </xf>
    <xf numFmtId="0" fontId="52" fillId="0" borderId="0" xfId="153" applyFont="1">
      <alignment/>
      <protection/>
    </xf>
    <xf numFmtId="169" fontId="52" fillId="0" borderId="0" xfId="105" applyNumberFormat="1" applyFont="1" applyFill="1" applyBorder="1" applyAlignment="1" applyProtection="1">
      <alignment/>
      <protection/>
    </xf>
    <xf numFmtId="3" fontId="52" fillId="0" borderId="0" xfId="153" applyNumberFormat="1" applyFont="1">
      <alignment/>
      <protection/>
    </xf>
    <xf numFmtId="169" fontId="55" fillId="0" borderId="0" xfId="105" applyNumberFormat="1" applyFont="1" applyFill="1" applyBorder="1" applyAlignment="1" applyProtection="1">
      <alignment horizontal="right"/>
      <protection/>
    </xf>
    <xf numFmtId="0" fontId="50" fillId="0" borderId="19" xfId="153" applyFont="1" applyBorder="1" applyAlignment="1">
      <alignment horizontal="center" vertical="center" wrapText="1"/>
      <protection/>
    </xf>
    <xf numFmtId="169" fontId="50" fillId="0" borderId="21" xfId="105" applyNumberFormat="1" applyFont="1" applyFill="1" applyBorder="1" applyAlignment="1" applyProtection="1">
      <alignment horizontal="center" vertical="center" wrapText="1"/>
      <protection/>
    </xf>
    <xf numFmtId="0" fontId="48" fillId="0" borderId="22" xfId="153" applyFont="1" applyBorder="1" applyAlignment="1">
      <alignment horizontal="center"/>
      <protection/>
    </xf>
    <xf numFmtId="169" fontId="48" fillId="0" borderId="24" xfId="105" applyNumberFormat="1" applyFont="1" applyFill="1" applyBorder="1" applyAlignment="1" applyProtection="1">
      <alignment/>
      <protection/>
    </xf>
    <xf numFmtId="0" fontId="48" fillId="0" borderId="25" xfId="153" applyFont="1" applyBorder="1" applyAlignment="1">
      <alignment horizontal="center"/>
      <protection/>
    </xf>
    <xf numFmtId="169" fontId="48" fillId="0" borderId="27" xfId="105" applyNumberFormat="1" applyFont="1" applyFill="1" applyBorder="1" applyAlignment="1" applyProtection="1">
      <alignment/>
      <protection/>
    </xf>
    <xf numFmtId="169" fontId="56" fillId="0" borderId="27" xfId="105" applyNumberFormat="1" applyFont="1" applyFill="1" applyBorder="1" applyAlignment="1" applyProtection="1">
      <alignment/>
      <protection/>
    </xf>
    <xf numFmtId="0" fontId="48" fillId="0" borderId="35" xfId="153" applyFont="1" applyBorder="1" applyAlignment="1">
      <alignment horizontal="center"/>
      <protection/>
    </xf>
    <xf numFmtId="169" fontId="48" fillId="0" borderId="77" xfId="105" applyNumberFormat="1" applyFont="1" applyFill="1" applyBorder="1" applyAlignment="1" applyProtection="1">
      <alignment/>
      <protection/>
    </xf>
    <xf numFmtId="0" fontId="50" fillId="0" borderId="19" xfId="153" applyFont="1" applyBorder="1" applyAlignment="1">
      <alignment horizontal="center"/>
      <protection/>
    </xf>
    <xf numFmtId="169" fontId="50" fillId="0" borderId="21" xfId="105" applyNumberFormat="1" applyFont="1" applyFill="1" applyBorder="1" applyAlignment="1" applyProtection="1">
      <alignment/>
      <protection/>
    </xf>
    <xf numFmtId="0" fontId="48" fillId="0" borderId="41" xfId="153" applyFont="1" applyBorder="1" applyAlignment="1">
      <alignment horizontal="center"/>
      <protection/>
    </xf>
    <xf numFmtId="169" fontId="50" fillId="0" borderId="51" xfId="105" applyNumberFormat="1" applyFont="1" applyFill="1" applyBorder="1" applyAlignment="1" applyProtection="1">
      <alignment/>
      <protection/>
    </xf>
    <xf numFmtId="3" fontId="57" fillId="0" borderId="0" xfId="153" applyNumberFormat="1" applyFont="1">
      <alignment/>
      <protection/>
    </xf>
    <xf numFmtId="0" fontId="57" fillId="0" borderId="0" xfId="153" applyFont="1">
      <alignment/>
      <protection/>
    </xf>
    <xf numFmtId="0" fontId="52" fillId="0" borderId="0" xfId="153" applyFont="1" applyBorder="1">
      <alignment/>
      <protection/>
    </xf>
    <xf numFmtId="0" fontId="23" fillId="0" borderId="0" xfId="212" applyFont="1" applyFill="1">
      <alignment/>
      <protection/>
    </xf>
    <xf numFmtId="0" fontId="0" fillId="0" borderId="0" xfId="0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 vertical="center" wrapText="1"/>
    </xf>
    <xf numFmtId="0" fontId="50" fillId="0" borderId="19" xfId="212" applyFont="1" applyFill="1" applyBorder="1" applyAlignment="1">
      <alignment horizontal="center" vertical="center" wrapText="1"/>
      <protection/>
    </xf>
    <xf numFmtId="0" fontId="50" fillId="0" borderId="20" xfId="212" applyFont="1" applyFill="1" applyBorder="1" applyAlignment="1">
      <alignment horizontal="center" vertical="center" wrapText="1"/>
      <protection/>
    </xf>
    <xf numFmtId="0" fontId="50" fillId="0" borderId="21" xfId="212" applyFont="1" applyFill="1" applyBorder="1" applyAlignment="1">
      <alignment horizontal="center" vertical="center" wrapText="1"/>
      <protection/>
    </xf>
    <xf numFmtId="0" fontId="23" fillId="0" borderId="0" xfId="212" applyFont="1" applyFill="1" applyAlignment="1">
      <alignment horizontal="center" vertical="top" wrapText="1"/>
      <protection/>
    </xf>
    <xf numFmtId="0" fontId="48" fillId="0" borderId="22" xfId="212" applyFont="1" applyFill="1" applyBorder="1" applyAlignment="1">
      <alignment horizontal="center"/>
      <protection/>
    </xf>
    <xf numFmtId="170" fontId="58" fillId="0" borderId="23" xfId="0" applyNumberFormat="1" applyFont="1" applyFill="1" applyBorder="1" applyAlignment="1">
      <alignment/>
    </xf>
    <xf numFmtId="3" fontId="48" fillId="0" borderId="24" xfId="212" applyNumberFormat="1" applyFont="1" applyFill="1" applyBorder="1" applyAlignment="1">
      <alignment horizontal="right"/>
      <protection/>
    </xf>
    <xf numFmtId="0" fontId="23" fillId="0" borderId="0" xfId="212" applyFont="1" applyFill="1" applyAlignment="1">
      <alignment vertical="center"/>
      <protection/>
    </xf>
    <xf numFmtId="0" fontId="48" fillId="0" borderId="25" xfId="212" applyFont="1" applyFill="1" applyBorder="1" applyAlignment="1">
      <alignment horizontal="center"/>
      <protection/>
    </xf>
    <xf numFmtId="170" fontId="58" fillId="0" borderId="26" xfId="0" applyNumberFormat="1" applyFont="1" applyFill="1" applyBorder="1" applyAlignment="1">
      <alignment/>
    </xf>
    <xf numFmtId="3" fontId="48" fillId="0" borderId="27" xfId="212" applyNumberFormat="1" applyFont="1" applyFill="1" applyBorder="1" applyAlignment="1">
      <alignment horizontal="right"/>
      <protection/>
    </xf>
    <xf numFmtId="0" fontId="48" fillId="0" borderId="35" xfId="212" applyFont="1" applyFill="1" applyBorder="1" applyAlignment="1">
      <alignment horizontal="center"/>
      <protection/>
    </xf>
    <xf numFmtId="170" fontId="58" fillId="0" borderId="36" xfId="0" applyNumberFormat="1" applyFont="1" applyFill="1" applyBorder="1" applyAlignment="1">
      <alignment/>
    </xf>
    <xf numFmtId="3" fontId="48" fillId="0" borderId="42" xfId="212" applyNumberFormat="1" applyFont="1" applyFill="1" applyBorder="1" applyAlignment="1">
      <alignment horizontal="right"/>
      <protection/>
    </xf>
    <xf numFmtId="0" fontId="50" fillId="0" borderId="19" xfId="212" applyFont="1" applyFill="1" applyBorder="1" applyAlignment="1">
      <alignment horizontal="center"/>
      <protection/>
    </xf>
    <xf numFmtId="0" fontId="50" fillId="0" borderId="20" xfId="212" applyFont="1" applyFill="1" applyBorder="1" applyAlignment="1">
      <alignment horizontal="left"/>
      <protection/>
    </xf>
    <xf numFmtId="3" fontId="50" fillId="0" borderId="21" xfId="212" applyNumberFormat="1" applyFont="1" applyFill="1" applyBorder="1" applyAlignment="1">
      <alignment horizontal="right"/>
      <protection/>
    </xf>
    <xf numFmtId="0" fontId="30" fillId="0" borderId="0" xfId="212" applyFont="1" applyFill="1" applyAlignment="1">
      <alignment vertical="center"/>
      <protection/>
    </xf>
    <xf numFmtId="0" fontId="30" fillId="0" borderId="0" xfId="212" applyFont="1" applyFill="1" applyBorder="1" applyAlignment="1">
      <alignment vertical="center"/>
      <protection/>
    </xf>
    <xf numFmtId="3" fontId="30" fillId="0" borderId="0" xfId="212" applyNumberFormat="1" applyFont="1" applyFill="1" applyBorder="1" applyAlignment="1">
      <alignment vertical="center"/>
      <protection/>
    </xf>
    <xf numFmtId="0" fontId="29" fillId="0" borderId="0" xfId="212" applyFont="1" applyFill="1" applyBorder="1" applyAlignment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50" fillId="0" borderId="0" xfId="212" applyFont="1" applyFill="1" applyBorder="1" applyAlignment="1">
      <alignment horizontal="center" vertical="center"/>
      <protection/>
    </xf>
    <xf numFmtId="0" fontId="48" fillId="0" borderId="0" xfId="212" applyFont="1" applyFill="1" applyBorder="1" applyAlignment="1">
      <alignment horizontal="center"/>
      <protection/>
    </xf>
    <xf numFmtId="170" fontId="58" fillId="0" borderId="0" xfId="0" applyNumberFormat="1" applyFont="1" applyFill="1" applyBorder="1" applyAlignment="1">
      <alignment/>
    </xf>
    <xf numFmtId="3" fontId="48" fillId="0" borderId="0" xfId="212" applyNumberFormat="1" applyFont="1" applyFill="1" applyBorder="1" applyAlignment="1">
      <alignment horizontal="right"/>
      <protection/>
    </xf>
    <xf numFmtId="0" fontId="50" fillId="0" borderId="0" xfId="212" applyFont="1" applyFill="1" applyBorder="1" applyAlignment="1">
      <alignment horizontal="center"/>
      <protection/>
    </xf>
    <xf numFmtId="0" fontId="50" fillId="0" borderId="0" xfId="212" applyFont="1" applyFill="1" applyBorder="1" applyAlignment="1">
      <alignment horizontal="left"/>
      <protection/>
    </xf>
    <xf numFmtId="3" fontId="50" fillId="0" borderId="0" xfId="212" applyNumberFormat="1" applyFont="1" applyFill="1" applyBorder="1" applyAlignment="1">
      <alignment horizontal="right"/>
      <protection/>
    </xf>
    <xf numFmtId="0" fontId="24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4" fillId="0" borderId="0" xfId="0" applyFont="1" applyBorder="1" applyAlignment="1">
      <alignment/>
    </xf>
    <xf numFmtId="166" fontId="50" fillId="0" borderId="0" xfId="209" applyNumberFormat="1" applyFont="1" applyBorder="1" applyAlignment="1">
      <alignment vertical="center"/>
      <protection/>
    </xf>
    <xf numFmtId="166" fontId="30" fillId="0" borderId="0" xfId="209" applyNumberFormat="1" applyFont="1" applyFill="1" applyBorder="1" applyAlignment="1">
      <alignment vertical="center"/>
      <protection/>
    </xf>
    <xf numFmtId="166" fontId="46" fillId="0" borderId="0" xfId="209" applyNumberFormat="1" applyFont="1" applyFill="1" applyBorder="1" applyAlignment="1">
      <alignment horizontal="right" vertical="center"/>
      <protection/>
    </xf>
    <xf numFmtId="166" fontId="30" fillId="0" borderId="0" xfId="209" applyNumberFormat="1" applyFont="1" applyBorder="1" applyAlignment="1">
      <alignment vertical="center" wrapText="1"/>
      <protection/>
    </xf>
    <xf numFmtId="166" fontId="30" fillId="0" borderId="0" xfId="209" applyNumberFormat="1" applyFont="1" applyBorder="1" applyAlignment="1">
      <alignment horizontal="center" vertical="center" wrapText="1"/>
      <protection/>
    </xf>
    <xf numFmtId="166" fontId="23" fillId="0" borderId="49" xfId="209" applyNumberFormat="1" applyFont="1" applyBorder="1" applyAlignment="1">
      <alignment horizontal="center" vertical="center" wrapText="1"/>
      <protection/>
    </xf>
    <xf numFmtId="166" fontId="23" fillId="0" borderId="49" xfId="209" applyNumberFormat="1" applyFont="1" applyFill="1" applyBorder="1" applyAlignment="1">
      <alignment horizontal="center" vertical="center" wrapText="1"/>
      <protection/>
    </xf>
    <xf numFmtId="166" fontId="23" fillId="0" borderId="0" xfId="209" applyNumberFormat="1" applyFont="1" applyBorder="1" applyAlignment="1">
      <alignment horizontal="center" vertical="center" wrapText="1"/>
      <protection/>
    </xf>
    <xf numFmtId="166" fontId="23" fillId="0" borderId="25" xfId="209" applyNumberFormat="1" applyFont="1" applyBorder="1" applyAlignment="1">
      <alignment horizontal="left" vertical="center" wrapText="1"/>
      <protection/>
    </xf>
    <xf numFmtId="166" fontId="23" fillId="0" borderId="26" xfId="209" applyNumberFormat="1" applyFont="1" applyBorder="1" applyAlignment="1">
      <alignment vertical="center"/>
      <protection/>
    </xf>
    <xf numFmtId="4" fontId="23" fillId="0" borderId="26" xfId="209" applyNumberFormat="1" applyFont="1" applyBorder="1" applyAlignment="1">
      <alignment vertical="center"/>
      <protection/>
    </xf>
    <xf numFmtId="2" fontId="23" fillId="0" borderId="26" xfId="209" applyNumberFormat="1" applyFont="1" applyBorder="1" applyAlignment="1">
      <alignment vertical="center"/>
      <protection/>
    </xf>
    <xf numFmtId="166" fontId="23" fillId="0" borderId="27" xfId="209" applyNumberFormat="1" applyFont="1" applyBorder="1" applyAlignment="1">
      <alignment vertical="center"/>
      <protection/>
    </xf>
    <xf numFmtId="166" fontId="23" fillId="0" borderId="25" xfId="209" applyNumberFormat="1" applyFont="1" applyFill="1" applyBorder="1" applyAlignment="1">
      <alignment horizontal="left" vertical="center"/>
      <protection/>
    </xf>
    <xf numFmtId="166" fontId="50" fillId="0" borderId="19" xfId="209" applyNumberFormat="1" applyFont="1" applyBorder="1" applyAlignment="1">
      <alignment vertical="center" wrapText="1"/>
      <protection/>
    </xf>
    <xf numFmtId="166" fontId="30" fillId="0" borderId="20" xfId="209" applyNumberFormat="1" applyFont="1" applyBorder="1" applyAlignment="1">
      <alignment vertical="center"/>
      <protection/>
    </xf>
    <xf numFmtId="166" fontId="30" fillId="0" borderId="21" xfId="209" applyNumberFormat="1" applyFont="1" applyBorder="1" applyAlignment="1">
      <alignment vertical="center"/>
      <protection/>
    </xf>
    <xf numFmtId="4" fontId="30" fillId="0" borderId="20" xfId="209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0" fontId="32" fillId="0" borderId="0" xfId="0" applyFont="1" applyFill="1" applyAlignment="1" applyProtection="1">
      <alignment vertical="top" wrapText="1"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166" fontId="30" fillId="0" borderId="0" xfId="208" applyNumberFormat="1" applyFont="1" applyFill="1" applyBorder="1" applyAlignment="1">
      <alignment horizontal="left" vertical="center"/>
      <protection/>
    </xf>
    <xf numFmtId="166" fontId="30" fillId="0" borderId="0" xfId="208" applyNumberFormat="1" applyFont="1" applyFill="1" applyBorder="1" applyAlignment="1">
      <alignment vertical="center" wrapText="1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9" fillId="0" borderId="0" xfId="0" applyFont="1" applyFill="1" applyBorder="1" applyAlignment="1" applyProtection="1">
      <alignment horizontal="center" vertical="center"/>
      <protection/>
    </xf>
    <xf numFmtId="171" fontId="23" fillId="0" borderId="0" xfId="208" applyNumberFormat="1" applyFont="1" applyFill="1" applyBorder="1" applyAlignment="1">
      <alignment horizontal="center" vertical="center" wrapText="1"/>
      <protection/>
    </xf>
    <xf numFmtId="166" fontId="23" fillId="0" borderId="0" xfId="208" applyNumberFormat="1" applyFont="1" applyFill="1" applyBorder="1" applyAlignment="1">
      <alignment vertical="center" wrapText="1"/>
      <protection/>
    </xf>
    <xf numFmtId="3" fontId="36" fillId="0" borderId="0" xfId="0" applyNumberFormat="1" applyFont="1" applyFill="1" applyBorder="1" applyAlignment="1" applyProtection="1">
      <alignment vertical="center"/>
      <protection/>
    </xf>
    <xf numFmtId="166" fontId="23" fillId="0" borderId="0" xfId="208" applyNumberFormat="1" applyFont="1" applyFill="1" applyBorder="1" applyAlignment="1">
      <alignment horizontal="center" vertical="center" wrapText="1"/>
      <protection/>
    </xf>
    <xf numFmtId="172" fontId="23" fillId="0" borderId="0" xfId="208" applyNumberFormat="1" applyFont="1" applyFill="1" applyBorder="1" applyAlignment="1">
      <alignment vertical="center" wrapText="1"/>
      <protection/>
    </xf>
    <xf numFmtId="10" fontId="23" fillId="0" borderId="0" xfId="208" applyNumberFormat="1" applyFont="1" applyFill="1" applyBorder="1" applyAlignment="1">
      <alignment horizontal="center" vertical="center"/>
      <protection/>
    </xf>
    <xf numFmtId="10" fontId="23" fillId="0" borderId="0" xfId="208" applyNumberFormat="1" applyFont="1" applyFill="1" applyBorder="1" applyAlignment="1">
      <alignment vertical="center"/>
      <protection/>
    </xf>
    <xf numFmtId="10" fontId="23" fillId="0" borderId="0" xfId="208" applyNumberFormat="1" applyFont="1" applyFill="1" applyBorder="1" applyAlignment="1">
      <alignment horizontal="left" vertical="center"/>
      <protection/>
    </xf>
    <xf numFmtId="166" fontId="24" fillId="0" borderId="0" xfId="208" applyNumberFormat="1" applyFont="1" applyAlignment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0" borderId="0" xfId="208" applyNumberFormat="1" applyFont="1" applyFill="1" applyBorder="1" applyAlignment="1">
      <alignment horizontal="center" vertical="center"/>
      <protection/>
    </xf>
    <xf numFmtId="0" fontId="23" fillId="0" borderId="0" xfId="208" applyNumberFormat="1" applyFont="1" applyFill="1" applyBorder="1" applyAlignment="1">
      <alignment vertical="center"/>
      <protection/>
    </xf>
    <xf numFmtId="0" fontId="23" fillId="0" borderId="0" xfId="208" applyNumberFormat="1" applyFont="1" applyFill="1" applyBorder="1" applyAlignment="1">
      <alignment horizontal="left" vertical="center"/>
      <protection/>
    </xf>
    <xf numFmtId="1" fontId="23" fillId="0" borderId="0" xfId="208" applyNumberFormat="1" applyFont="1" applyFill="1" applyBorder="1" applyAlignment="1">
      <alignment horizontal="center" vertical="center"/>
      <protection/>
    </xf>
    <xf numFmtId="166" fontId="23" fillId="0" borderId="0" xfId="208" applyNumberFormat="1" applyFont="1" applyFill="1" applyAlignment="1">
      <alignment vertical="center"/>
      <protection/>
    </xf>
    <xf numFmtId="166" fontId="23" fillId="0" borderId="0" xfId="208" applyNumberFormat="1" applyFont="1" applyFill="1" applyBorder="1" applyAlignment="1">
      <alignment vertical="center"/>
      <protection/>
    </xf>
    <xf numFmtId="3" fontId="60" fillId="0" borderId="47" xfId="207" applyNumberFormat="1" applyFont="1" applyFill="1" applyBorder="1" applyAlignment="1">
      <alignment horizontal="right" vertical="center"/>
      <protection/>
    </xf>
    <xf numFmtId="166" fontId="30" fillId="0" borderId="38" xfId="208" applyNumberFormat="1" applyFont="1" applyFill="1" applyBorder="1" applyAlignment="1">
      <alignment horizontal="center" vertical="center"/>
      <protection/>
    </xf>
    <xf numFmtId="166" fontId="30" fillId="0" borderId="39" xfId="208" applyNumberFormat="1" applyFont="1" applyFill="1" applyBorder="1" applyAlignment="1">
      <alignment horizontal="center" vertical="center" wrapText="1"/>
      <protection/>
    </xf>
    <xf numFmtId="166" fontId="30" fillId="0" borderId="39" xfId="208" applyNumberFormat="1" applyFont="1" applyFill="1" applyBorder="1" applyAlignment="1">
      <alignment horizontal="center" vertical="center"/>
      <protection/>
    </xf>
    <xf numFmtId="166" fontId="30" fillId="0" borderId="44" xfId="208" applyNumberFormat="1" applyFont="1" applyFill="1" applyBorder="1" applyAlignment="1">
      <alignment horizontal="center" vertical="center"/>
      <protection/>
    </xf>
    <xf numFmtId="166" fontId="30" fillId="0" borderId="78" xfId="208" applyNumberFormat="1" applyFont="1" applyFill="1" applyBorder="1" applyAlignment="1">
      <alignment horizontal="center" vertical="center"/>
      <protection/>
    </xf>
    <xf numFmtId="166" fontId="30" fillId="0" borderId="19" xfId="208" applyNumberFormat="1" applyFont="1" applyFill="1" applyBorder="1" applyAlignment="1">
      <alignment horizontal="center" vertical="center" wrapText="1"/>
      <protection/>
    </xf>
    <xf numFmtId="166" fontId="30" fillId="0" borderId="31" xfId="208" applyNumberFormat="1" applyFont="1" applyFill="1" applyBorder="1" applyAlignment="1">
      <alignment horizontal="right" vertical="center"/>
      <protection/>
    </xf>
    <xf numFmtId="166" fontId="30" fillId="0" borderId="21" xfId="208" applyNumberFormat="1" applyFont="1" applyFill="1" applyBorder="1" applyAlignment="1">
      <alignment horizontal="right" vertical="center"/>
      <protection/>
    </xf>
    <xf numFmtId="166" fontId="23" fillId="0" borderId="79" xfId="208" applyNumberFormat="1" applyFont="1" applyFill="1" applyBorder="1" applyAlignment="1">
      <alignment vertical="center" wrapText="1"/>
      <protection/>
    </xf>
    <xf numFmtId="166" fontId="23" fillId="0" borderId="80" xfId="208" applyNumberFormat="1" applyFont="1" applyFill="1" applyBorder="1" applyAlignment="1">
      <alignment vertical="center" wrapText="1"/>
      <protection/>
    </xf>
    <xf numFmtId="166" fontId="23" fillId="0" borderId="22" xfId="208" applyNumberFormat="1" applyFont="1" applyFill="1" applyBorder="1" applyAlignment="1">
      <alignment horizontal="left" vertical="center" wrapText="1"/>
      <protection/>
    </xf>
    <xf numFmtId="166" fontId="23" fillId="0" borderId="23" xfId="208" applyNumberFormat="1" applyFont="1" applyFill="1" applyBorder="1" applyAlignment="1">
      <alignment horizontal="right" vertical="center"/>
      <protection/>
    </xf>
    <xf numFmtId="166" fontId="23" fillId="0" borderId="32" xfId="208" applyNumberFormat="1" applyFont="1" applyFill="1" applyBorder="1" applyAlignment="1">
      <alignment horizontal="right" vertical="center"/>
      <protection/>
    </xf>
    <xf numFmtId="166" fontId="23" fillId="0" borderId="25" xfId="208" applyNumberFormat="1" applyFont="1" applyFill="1" applyBorder="1" applyAlignment="1">
      <alignment horizontal="left" vertical="center" wrapText="1"/>
      <protection/>
    </xf>
    <xf numFmtId="166" fontId="23" fillId="0" borderId="26" xfId="208" applyNumberFormat="1" applyFont="1" applyFill="1" applyBorder="1" applyAlignment="1">
      <alignment horizontal="right" vertical="center"/>
      <protection/>
    </xf>
    <xf numFmtId="166" fontId="23" fillId="0" borderId="34" xfId="208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6" fontId="23" fillId="0" borderId="28" xfId="208" applyNumberFormat="1" applyFont="1" applyFill="1" applyBorder="1" applyAlignment="1">
      <alignment horizontal="left" vertical="center" wrapText="1"/>
      <protection/>
    </xf>
    <xf numFmtId="166" fontId="23" fillId="0" borderId="29" xfId="208" applyNumberFormat="1" applyFont="1" applyFill="1" applyBorder="1" applyAlignment="1">
      <alignment horizontal="right" vertical="center"/>
      <protection/>
    </xf>
    <xf numFmtId="166" fontId="23" fillId="0" borderId="55" xfId="208" applyNumberFormat="1" applyFont="1" applyFill="1" applyBorder="1" applyAlignment="1">
      <alignment horizontal="right" vertical="center"/>
      <protection/>
    </xf>
    <xf numFmtId="166" fontId="23" fillId="0" borderId="53" xfId="208" applyNumberFormat="1" applyFont="1" applyFill="1" applyBorder="1" applyAlignment="1">
      <alignment horizontal="left" vertical="center" wrapText="1"/>
      <protection/>
    </xf>
    <xf numFmtId="166" fontId="23" fillId="0" borderId="53" xfId="208" applyNumberFormat="1" applyFont="1" applyFill="1" applyBorder="1" applyAlignment="1">
      <alignment horizontal="right" vertical="center"/>
      <protection/>
    </xf>
    <xf numFmtId="166" fontId="30" fillId="0" borderId="79" xfId="208" applyNumberFormat="1" applyFont="1" applyFill="1" applyBorder="1" applyAlignment="1">
      <alignment horizontal="center" vertical="center" wrapText="1"/>
      <protection/>
    </xf>
    <xf numFmtId="166" fontId="30" fillId="0" borderId="20" xfId="208" applyNumberFormat="1" applyFont="1" applyFill="1" applyBorder="1" applyAlignment="1">
      <alignment vertical="center" wrapText="1"/>
      <protection/>
    </xf>
    <xf numFmtId="166" fontId="30" fillId="0" borderId="21" xfId="208" applyNumberFormat="1" applyFont="1" applyFill="1" applyBorder="1" applyAlignment="1">
      <alignment vertical="center" wrapText="1"/>
      <protection/>
    </xf>
    <xf numFmtId="3" fontId="61" fillId="0" borderId="0" xfId="0" applyNumberFormat="1" applyFont="1" applyFill="1" applyBorder="1" applyAlignment="1" applyProtection="1">
      <alignment vertical="center"/>
      <protection/>
    </xf>
    <xf numFmtId="166" fontId="23" fillId="0" borderId="26" xfId="208" applyNumberFormat="1" applyFont="1" applyFill="1" applyBorder="1" applyAlignment="1">
      <alignment horizontal="right" vertical="center" wrapText="1"/>
      <protection/>
    </xf>
    <xf numFmtId="166" fontId="23" fillId="0" borderId="34" xfId="208" applyNumberFormat="1" applyFont="1" applyFill="1" applyBorder="1" applyAlignment="1">
      <alignment horizontal="right" vertical="center" wrapText="1"/>
      <protection/>
    </xf>
    <xf numFmtId="166" fontId="23" fillId="0" borderId="29" xfId="208" applyNumberFormat="1" applyFont="1" applyFill="1" applyBorder="1" applyAlignment="1">
      <alignment horizontal="right" vertical="center" wrapText="1"/>
      <protection/>
    </xf>
    <xf numFmtId="166" fontId="23" fillId="0" borderId="55" xfId="208" applyNumberFormat="1" applyFont="1" applyFill="1" applyBorder="1" applyAlignment="1">
      <alignment horizontal="right" vertical="center" wrapText="1"/>
      <protection/>
    </xf>
    <xf numFmtId="166" fontId="62" fillId="0" borderId="19" xfId="208" applyNumberFormat="1" applyFont="1" applyFill="1" applyBorder="1" applyAlignment="1">
      <alignment vertical="center" wrapText="1"/>
      <protection/>
    </xf>
    <xf numFmtId="166" fontId="62" fillId="0" borderId="20" xfId="208" applyNumberFormat="1" applyFont="1" applyFill="1" applyBorder="1" applyAlignment="1">
      <alignment horizontal="right" vertical="center" wrapText="1"/>
      <protection/>
    </xf>
    <xf numFmtId="166" fontId="62" fillId="0" borderId="31" xfId="208" applyNumberFormat="1" applyFont="1" applyFill="1" applyBorder="1" applyAlignment="1">
      <alignment horizontal="right" vertical="center" wrapText="1"/>
      <protection/>
    </xf>
    <xf numFmtId="166" fontId="48" fillId="0" borderId="0" xfId="208" applyNumberFormat="1" applyFont="1" applyFill="1" applyBorder="1" applyAlignment="1">
      <alignment horizontal="left" vertical="center" wrapText="1"/>
      <protection/>
    </xf>
    <xf numFmtId="166" fontId="48" fillId="0" borderId="0" xfId="208" applyNumberFormat="1" applyFont="1" applyFill="1" applyBorder="1" applyAlignment="1">
      <alignment horizontal="right" vertical="center" wrapText="1"/>
      <protection/>
    </xf>
    <xf numFmtId="166" fontId="48" fillId="0" borderId="0" xfId="208" applyNumberFormat="1" applyFont="1" applyAlignment="1">
      <alignment vertical="center"/>
      <protection/>
    </xf>
    <xf numFmtId="166" fontId="45" fillId="0" borderId="26" xfId="208" applyNumberFormat="1" applyFont="1" applyFill="1" applyBorder="1" applyAlignment="1">
      <alignment horizontal="right" vertical="center" wrapText="1"/>
      <protection/>
    </xf>
    <xf numFmtId="3" fontId="0" fillId="0" borderId="23" xfId="213" applyNumberFormat="1" applyFont="1" applyFill="1" applyBorder="1" applyProtection="1">
      <alignment/>
      <protection/>
    </xf>
    <xf numFmtId="3" fontId="0" fillId="0" borderId="33" xfId="213" applyNumberFormat="1" applyFont="1" applyFill="1" applyBorder="1" applyProtection="1">
      <alignment/>
      <protection/>
    </xf>
    <xf numFmtId="3" fontId="0" fillId="0" borderId="26" xfId="213" applyNumberFormat="1" applyFont="1" applyFill="1" applyBorder="1" applyProtection="1">
      <alignment/>
      <protection/>
    </xf>
    <xf numFmtId="3" fontId="0" fillId="0" borderId="27" xfId="213" applyNumberFormat="1" applyFont="1" applyFill="1" applyBorder="1" applyProtection="1">
      <alignment/>
      <protection/>
    </xf>
    <xf numFmtId="166" fontId="38" fillId="0" borderId="34" xfId="213" applyNumberFormat="1" applyFont="1" applyFill="1" applyBorder="1" applyAlignment="1" applyProtection="1">
      <alignment horizontal="right" vertical="center" wrapText="1"/>
      <protection locked="0"/>
    </xf>
    <xf numFmtId="166" fontId="38" fillId="0" borderId="37" xfId="213" applyNumberFormat="1" applyFont="1" applyFill="1" applyBorder="1" applyAlignment="1" applyProtection="1">
      <alignment horizontal="right" vertical="center" wrapText="1"/>
      <protection locked="0"/>
    </xf>
    <xf numFmtId="3" fontId="0" fillId="0" borderId="24" xfId="213" applyNumberFormat="1" applyFont="1" applyFill="1" applyBorder="1" applyProtection="1">
      <alignment/>
      <protection/>
    </xf>
    <xf numFmtId="166" fontId="38" fillId="0" borderId="37" xfId="213" applyNumberFormat="1" applyFont="1" applyFill="1" applyBorder="1" applyAlignment="1" applyProtection="1">
      <alignment horizontal="right" vertical="center" wrapText="1" indent="1"/>
      <protection locked="0"/>
    </xf>
    <xf numFmtId="166" fontId="35" fillId="0" borderId="31" xfId="213" applyNumberFormat="1" applyFont="1" applyFill="1" applyBorder="1" applyAlignment="1" applyProtection="1">
      <alignment horizontal="right" vertical="center" wrapText="1" indent="1"/>
      <protection/>
    </xf>
    <xf numFmtId="166" fontId="35" fillId="0" borderId="21" xfId="213" applyNumberFormat="1" applyFont="1" applyFill="1" applyBorder="1" applyAlignment="1" applyProtection="1">
      <alignment horizontal="right" vertical="center" wrapText="1" indent="1"/>
      <protection/>
    </xf>
    <xf numFmtId="166" fontId="0" fillId="0" borderId="40" xfId="213" applyNumberFormat="1" applyFont="1" applyFill="1" applyBorder="1" applyAlignment="1" applyProtection="1">
      <alignment vertical="center" wrapText="1"/>
      <protection/>
    </xf>
    <xf numFmtId="166" fontId="0" fillId="0" borderId="37" xfId="213" applyNumberFormat="1" applyFont="1" applyFill="1" applyBorder="1" applyAlignment="1" applyProtection="1">
      <alignment vertical="center" wrapText="1"/>
      <protection locked="0"/>
    </xf>
    <xf numFmtId="3" fontId="0" fillId="0" borderId="36" xfId="213" applyNumberFormat="1" applyFont="1" applyFill="1" applyBorder="1" applyProtection="1">
      <alignment/>
      <protection/>
    </xf>
    <xf numFmtId="166" fontId="0" fillId="0" borderId="34" xfId="213" applyNumberFormat="1" applyFont="1" applyFill="1" applyBorder="1" applyAlignment="1" applyProtection="1">
      <alignment vertical="center" wrapText="1"/>
      <protection locked="0"/>
    </xf>
    <xf numFmtId="166" fontId="0" fillId="0" borderId="37" xfId="213" applyNumberFormat="1" applyFont="1" applyFill="1" applyBorder="1" applyAlignment="1" applyProtection="1">
      <alignment vertical="center" wrapText="1"/>
      <protection locked="0"/>
    </xf>
    <xf numFmtId="166" fontId="35" fillId="0" borderId="31" xfId="213" applyNumberFormat="1" applyFont="1" applyFill="1" applyBorder="1" applyAlignment="1" applyProtection="1">
      <alignment vertical="center" wrapText="1"/>
      <protection locked="0"/>
    </xf>
    <xf numFmtId="49" fontId="0" fillId="0" borderId="22" xfId="213" applyNumberFormat="1" applyFont="1" applyFill="1" applyBorder="1" applyAlignment="1" applyProtection="1">
      <alignment horizontal="left" vertical="center" wrapText="1" indent="1"/>
      <protection/>
    </xf>
    <xf numFmtId="166" fontId="0" fillId="0" borderId="32" xfId="213" applyNumberFormat="1" applyFont="1" applyFill="1" applyBorder="1" applyAlignment="1" applyProtection="1">
      <alignment vertical="center" wrapText="1"/>
      <protection locked="0"/>
    </xf>
    <xf numFmtId="49" fontId="0" fillId="0" borderId="25" xfId="213" applyNumberFormat="1" applyFont="1" applyFill="1" applyBorder="1" applyAlignment="1" applyProtection="1">
      <alignment horizontal="left" vertical="center" wrapText="1" indent="1"/>
      <protection/>
    </xf>
    <xf numFmtId="49" fontId="0" fillId="0" borderId="35" xfId="213" applyNumberFormat="1" applyFont="1" applyFill="1" applyBorder="1" applyAlignment="1" applyProtection="1">
      <alignment horizontal="left" vertical="center" wrapText="1" indent="1"/>
      <protection/>
    </xf>
    <xf numFmtId="3" fontId="0" fillId="0" borderId="42" xfId="213" applyNumberFormat="1" applyFont="1" applyFill="1" applyBorder="1" applyProtection="1">
      <alignment/>
      <protection/>
    </xf>
    <xf numFmtId="166" fontId="35" fillId="0" borderId="31" xfId="213" applyNumberFormat="1" applyFont="1" applyFill="1" applyBorder="1" applyAlignment="1" applyProtection="1">
      <alignment vertical="center" wrapText="1"/>
      <protection/>
    </xf>
    <xf numFmtId="166" fontId="0" fillId="0" borderId="32" xfId="213" applyNumberFormat="1" applyFont="1" applyFill="1" applyBorder="1" applyAlignment="1" applyProtection="1">
      <alignment vertical="center" wrapText="1"/>
      <protection/>
    </xf>
    <xf numFmtId="166" fontId="0" fillId="0" borderId="34" xfId="213" applyNumberFormat="1" applyFont="1" applyFill="1" applyBorder="1" applyAlignment="1" applyProtection="1">
      <alignment vertical="center" wrapText="1"/>
      <protection/>
    </xf>
    <xf numFmtId="0" fontId="37" fillId="0" borderId="36" xfId="0" applyFont="1" applyBorder="1" applyAlignment="1" applyProtection="1">
      <alignment horizontal="left" vertical="center" wrapText="1" indent="5"/>
      <protection/>
    </xf>
    <xf numFmtId="0" fontId="35" fillId="0" borderId="45" xfId="213" applyFont="1" applyFill="1" applyBorder="1" applyAlignment="1" applyProtection="1">
      <alignment horizontal="center" vertical="center" wrapText="1"/>
      <protection/>
    </xf>
    <xf numFmtId="0" fontId="35" fillId="0" borderId="77" xfId="213" applyFont="1" applyFill="1" applyBorder="1" applyAlignment="1" applyProtection="1">
      <alignment horizontal="center" vertical="center" wrapText="1"/>
      <protection/>
    </xf>
    <xf numFmtId="166" fontId="0" fillId="0" borderId="27" xfId="213" applyNumberFormat="1" applyFont="1" applyFill="1" applyBorder="1" applyAlignment="1" applyProtection="1">
      <alignment vertical="center" wrapText="1"/>
      <protection locked="0"/>
    </xf>
    <xf numFmtId="166" fontId="40" fillId="0" borderId="34" xfId="213" applyNumberFormat="1" applyFont="1" applyFill="1" applyBorder="1" applyAlignment="1" applyProtection="1">
      <alignment vertical="center"/>
      <protection locked="0"/>
    </xf>
    <xf numFmtId="166" fontId="41" fillId="0" borderId="31" xfId="213" applyNumberFormat="1" applyFont="1" applyFill="1" applyBorder="1" applyAlignment="1" applyProtection="1">
      <alignment vertical="center" wrapText="1"/>
      <protection locked="0"/>
    </xf>
    <xf numFmtId="3" fontId="38" fillId="0" borderId="42" xfId="213" applyNumberFormat="1" applyFont="1" applyFill="1" applyBorder="1" applyProtection="1">
      <alignment/>
      <protection/>
    </xf>
    <xf numFmtId="166" fontId="35" fillId="0" borderId="56" xfId="213" applyNumberFormat="1" applyFont="1" applyFill="1" applyBorder="1" applyAlignment="1" applyProtection="1">
      <alignment vertical="center" wrapText="1"/>
      <protection/>
    </xf>
    <xf numFmtId="166" fontId="35" fillId="0" borderId="56" xfId="213" applyNumberFormat="1" applyFont="1" applyFill="1" applyBorder="1" applyAlignment="1" applyProtection="1">
      <alignment vertical="center" wrapText="1"/>
      <protection/>
    </xf>
    <xf numFmtId="0" fontId="0" fillId="0" borderId="35" xfId="213" applyFont="1" applyFill="1" applyBorder="1" applyAlignment="1" applyProtection="1">
      <alignment horizontal="center" vertical="center" wrapText="1"/>
      <protection/>
    </xf>
    <xf numFmtId="0" fontId="0" fillId="0" borderId="36" xfId="213" applyFont="1" applyFill="1" applyBorder="1" applyAlignment="1" applyProtection="1">
      <alignment horizontal="left" vertical="center" wrapText="1"/>
      <protection/>
    </xf>
    <xf numFmtId="0" fontId="0" fillId="0" borderId="36" xfId="213" applyFont="1" applyFill="1" applyBorder="1" applyAlignment="1" applyProtection="1">
      <alignment horizontal="center" vertical="center" wrapText="1"/>
      <protection/>
    </xf>
    <xf numFmtId="0" fontId="0" fillId="0" borderId="48" xfId="213" applyFont="1" applyFill="1" applyBorder="1" applyAlignment="1" applyProtection="1">
      <alignment horizontal="center" vertical="center" wrapText="1"/>
      <protection/>
    </xf>
    <xf numFmtId="0" fontId="30" fillId="0" borderId="49" xfId="0" applyFont="1" applyBorder="1" applyAlignment="1" applyProtection="1">
      <alignment horizontal="left" vertical="center" wrapText="1"/>
      <protection/>
    </xf>
    <xf numFmtId="0" fontId="30" fillId="0" borderId="49" xfId="0" applyFont="1" applyBorder="1" applyAlignment="1" applyProtection="1">
      <alignment horizontal="left" vertical="center" wrapText="1" indent="1"/>
      <protection/>
    </xf>
    <xf numFmtId="166" fontId="30" fillId="0" borderId="50" xfId="0" applyNumberFormat="1" applyFont="1" applyBorder="1" applyAlignment="1" applyProtection="1">
      <alignment vertical="center" wrapText="1"/>
      <protection/>
    </xf>
    <xf numFmtId="166" fontId="30" fillId="0" borderId="51" xfId="0" applyNumberFormat="1" applyFont="1" applyBorder="1" applyAlignment="1" applyProtection="1">
      <alignment vertical="center" wrapText="1"/>
      <protection/>
    </xf>
    <xf numFmtId="166" fontId="26" fillId="0" borderId="0" xfId="213" applyNumberFormat="1" applyFont="1" applyFill="1" applyAlignment="1" applyProtection="1">
      <alignment horizontal="right" vertical="center" indent="1"/>
      <protection/>
    </xf>
    <xf numFmtId="0" fontId="0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49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166" fontId="48" fillId="0" borderId="0" xfId="210" applyNumberFormat="1" applyFont="1" applyFill="1" applyBorder="1" applyAlignment="1" applyProtection="1">
      <alignment horizontal="center" vertical="center"/>
      <protection/>
    </xf>
    <xf numFmtId="166" fontId="56" fillId="0" borderId="0" xfId="210" applyNumberFormat="1" applyFont="1" applyFill="1" applyBorder="1" applyAlignment="1" applyProtection="1">
      <alignment vertical="center"/>
      <protection/>
    </xf>
    <xf numFmtId="49" fontId="56" fillId="0" borderId="0" xfId="210" applyNumberFormat="1" applyFont="1" applyFill="1" applyBorder="1" applyAlignment="1" applyProtection="1">
      <alignment vertical="center"/>
      <protection/>
    </xf>
    <xf numFmtId="166" fontId="56" fillId="0" borderId="0" xfId="210" applyNumberFormat="1" applyFont="1" applyFill="1" applyBorder="1" applyAlignment="1" applyProtection="1">
      <alignment horizontal="center" vertical="center"/>
      <protection/>
    </xf>
    <xf numFmtId="166" fontId="56" fillId="0" borderId="0" xfId="0" applyNumberFormat="1" applyFont="1" applyFill="1" applyBorder="1" applyAlignment="1">
      <alignment horizontal="center" vertical="center"/>
    </xf>
    <xf numFmtId="166" fontId="56" fillId="0" borderId="0" xfId="206" applyNumberFormat="1" applyFont="1" applyBorder="1" applyAlignment="1">
      <alignment horizontal="center" vertical="center"/>
      <protection/>
    </xf>
    <xf numFmtId="166" fontId="56" fillId="0" borderId="0" xfId="210" applyNumberFormat="1" applyFont="1" applyFill="1" applyBorder="1" applyAlignment="1" applyProtection="1">
      <alignment horizontal="left" vertical="center" indent="1"/>
      <protection/>
    </xf>
    <xf numFmtId="49" fontId="56" fillId="0" borderId="0" xfId="210" applyNumberFormat="1" applyFont="1" applyFill="1" applyBorder="1" applyAlignment="1" applyProtection="1">
      <alignment horizontal="left" vertical="center" indent="1"/>
      <protection/>
    </xf>
    <xf numFmtId="166" fontId="56" fillId="0" borderId="0" xfId="210" applyNumberFormat="1" applyFont="1" applyFill="1" applyBorder="1" applyAlignment="1" applyProtection="1">
      <alignment horizontal="center" vertical="center" wrapText="1"/>
      <protection/>
    </xf>
    <xf numFmtId="166" fontId="30" fillId="0" borderId="19" xfId="210" applyNumberFormat="1" applyFont="1" applyFill="1" applyBorder="1" applyAlignment="1" applyProtection="1">
      <alignment horizontal="center" vertical="center" wrapText="1"/>
      <protection/>
    </xf>
    <xf numFmtId="166" fontId="30" fillId="0" borderId="20" xfId="210" applyNumberFormat="1" applyFont="1" applyFill="1" applyBorder="1" applyAlignment="1" applyProtection="1">
      <alignment horizontal="center" vertical="center" wrapText="1"/>
      <protection/>
    </xf>
    <xf numFmtId="49" fontId="30" fillId="0" borderId="20" xfId="210" applyNumberFormat="1" applyFont="1" applyFill="1" applyBorder="1" applyAlignment="1" applyProtection="1">
      <alignment horizontal="center" vertical="center" wrapText="1"/>
      <protection/>
    </xf>
    <xf numFmtId="166" fontId="30" fillId="0" borderId="20" xfId="206" applyNumberFormat="1" applyFont="1" applyBorder="1" applyAlignment="1">
      <alignment horizontal="center" vertical="center" wrapText="1"/>
      <protection/>
    </xf>
    <xf numFmtId="166" fontId="30" fillId="0" borderId="20" xfId="0" applyNumberFormat="1" applyFont="1" applyFill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166" fontId="30" fillId="0" borderId="5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6" fontId="30" fillId="0" borderId="38" xfId="210" applyNumberFormat="1" applyFont="1" applyFill="1" applyBorder="1" applyAlignment="1" applyProtection="1">
      <alignment horizontal="center" vertical="center" wrapText="1"/>
      <protection/>
    </xf>
    <xf numFmtId="166" fontId="30" fillId="0" borderId="39" xfId="210" applyNumberFormat="1" applyFont="1" applyFill="1" applyBorder="1" applyAlignment="1" applyProtection="1">
      <alignment horizontal="center" vertical="center" wrapText="1"/>
      <protection/>
    </xf>
    <xf numFmtId="49" fontId="30" fillId="0" borderId="39" xfId="210" applyNumberFormat="1" applyFont="1" applyFill="1" applyBorder="1" applyAlignment="1" applyProtection="1">
      <alignment horizontal="center" vertical="center" wrapText="1"/>
      <protection/>
    </xf>
    <xf numFmtId="166" fontId="23" fillId="0" borderId="39" xfId="210" applyNumberFormat="1" applyFont="1" applyFill="1" applyBorder="1" applyAlignment="1" applyProtection="1">
      <alignment horizontal="center" vertical="center" wrapText="1"/>
      <protection/>
    </xf>
    <xf numFmtId="166" fontId="23" fillId="0" borderId="39" xfId="206" applyNumberFormat="1" applyFont="1" applyBorder="1" applyAlignment="1">
      <alignment horizontal="center" vertical="center" wrapText="1"/>
      <protection/>
    </xf>
    <xf numFmtId="166" fontId="23" fillId="0" borderId="39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166" fontId="30" fillId="0" borderId="59" xfId="0" applyNumberFormat="1" applyFont="1" applyFill="1" applyBorder="1" applyAlignment="1">
      <alignment horizontal="center" vertical="center" wrapText="1"/>
    </xf>
    <xf numFmtId="166" fontId="30" fillId="0" borderId="25" xfId="210" applyNumberFormat="1" applyFont="1" applyFill="1" applyBorder="1" applyAlignment="1" applyProtection="1">
      <alignment horizontal="center" vertical="center" wrapText="1"/>
      <protection/>
    </xf>
    <xf numFmtId="166" fontId="30" fillId="0" borderId="26" xfId="210" applyNumberFormat="1" applyFont="1" applyFill="1" applyBorder="1" applyAlignment="1" applyProtection="1">
      <alignment horizontal="center" vertical="center" wrapText="1"/>
      <protection/>
    </xf>
    <xf numFmtId="49" fontId="30" fillId="0" borderId="26" xfId="210" applyNumberFormat="1" applyFont="1" applyFill="1" applyBorder="1" applyAlignment="1" applyProtection="1">
      <alignment horizontal="center" vertical="center" wrapText="1"/>
      <protection/>
    </xf>
    <xf numFmtId="166" fontId="23" fillId="0" borderId="26" xfId="210" applyNumberFormat="1" applyFont="1" applyFill="1" applyBorder="1" applyAlignment="1" applyProtection="1">
      <alignment horizontal="center" vertical="center" wrapText="1"/>
      <protection/>
    </xf>
    <xf numFmtId="166" fontId="23" fillId="0" borderId="26" xfId="206" applyNumberFormat="1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center" vertical="center" wrapText="1"/>
    </xf>
    <xf numFmtId="166" fontId="30" fillId="0" borderId="61" xfId="0" applyNumberFormat="1" applyFont="1" applyFill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 vertical="center" wrapText="1"/>
    </xf>
    <xf numFmtId="166" fontId="30" fillId="0" borderId="28" xfId="210" applyNumberFormat="1" applyFont="1" applyFill="1" applyBorder="1" applyAlignment="1" applyProtection="1">
      <alignment horizontal="center" vertical="center" wrapText="1"/>
      <protection/>
    </xf>
    <xf numFmtId="166" fontId="30" fillId="0" borderId="29" xfId="210" applyNumberFormat="1" applyFont="1" applyFill="1" applyBorder="1" applyAlignment="1" applyProtection="1">
      <alignment horizontal="center" vertical="center" wrapText="1"/>
      <protection/>
    </xf>
    <xf numFmtId="49" fontId="30" fillId="0" borderId="29" xfId="210" applyNumberFormat="1" applyFont="1" applyFill="1" applyBorder="1" applyAlignment="1" applyProtection="1">
      <alignment horizontal="center" vertical="center" wrapText="1"/>
      <protection/>
    </xf>
    <xf numFmtId="166" fontId="23" fillId="0" borderId="29" xfId="210" applyNumberFormat="1" applyFont="1" applyFill="1" applyBorder="1" applyAlignment="1" applyProtection="1">
      <alignment horizontal="center" vertical="center" wrapText="1"/>
      <protection/>
    </xf>
    <xf numFmtId="166" fontId="23" fillId="0" borderId="29" xfId="206" applyNumberFormat="1" applyFont="1" applyBorder="1" applyAlignment="1">
      <alignment horizontal="center" vertical="center" wrapText="1"/>
      <protection/>
    </xf>
    <xf numFmtId="166" fontId="23" fillId="0" borderId="29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166" fontId="30" fillId="0" borderId="63" xfId="0" applyNumberFormat="1" applyFont="1" applyFill="1" applyBorder="1" applyAlignment="1">
      <alignment horizontal="center" vertical="center" wrapText="1"/>
    </xf>
    <xf numFmtId="166" fontId="30" fillId="0" borderId="19" xfId="210" applyNumberFormat="1" applyFont="1" applyFill="1" applyBorder="1" applyAlignment="1" applyProtection="1">
      <alignment horizontal="center" vertical="center"/>
      <protection/>
    </xf>
    <xf numFmtId="166" fontId="30" fillId="0" borderId="20" xfId="210" applyNumberFormat="1" applyFont="1" applyFill="1" applyBorder="1" applyAlignment="1" applyProtection="1">
      <alignment horizontal="center" vertical="center"/>
      <protection/>
    </xf>
    <xf numFmtId="49" fontId="30" fillId="49" borderId="20" xfId="210" applyNumberFormat="1" applyFont="1" applyFill="1" applyBorder="1" applyAlignment="1" applyProtection="1">
      <alignment horizontal="left" vertical="center" wrapText="1" indent="2"/>
      <protection/>
    </xf>
    <xf numFmtId="166" fontId="30" fillId="0" borderId="31" xfId="210" applyNumberFormat="1" applyFont="1" applyFill="1" applyBorder="1" applyAlignment="1" applyProtection="1">
      <alignment horizontal="center" vertical="center"/>
      <protection/>
    </xf>
    <xf numFmtId="166" fontId="30" fillId="0" borderId="56" xfId="21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/>
    </xf>
    <xf numFmtId="166" fontId="23" fillId="0" borderId="0" xfId="210" applyNumberFormat="1" applyFont="1" applyFill="1" applyBorder="1" applyAlignment="1" applyProtection="1">
      <alignment horizontal="center" vertical="center" wrapText="1"/>
      <protection/>
    </xf>
    <xf numFmtId="166" fontId="37" fillId="0" borderId="0" xfId="206" applyNumberFormat="1" applyFont="1" applyBorder="1" applyAlignment="1">
      <alignment vertical="center"/>
      <protection/>
    </xf>
    <xf numFmtId="49" fontId="37" fillId="0" borderId="0" xfId="206" applyNumberFormat="1" applyFont="1" applyBorder="1" applyAlignment="1">
      <alignment vertical="center"/>
      <protection/>
    </xf>
    <xf numFmtId="166" fontId="37" fillId="0" borderId="0" xfId="206" applyNumberFormat="1" applyFont="1" applyBorder="1" applyAlignment="1">
      <alignment horizontal="center" vertical="center"/>
      <protection/>
    </xf>
    <xf numFmtId="166" fontId="37" fillId="0" borderId="0" xfId="0" applyNumberFormat="1" applyFont="1" applyFill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37" fillId="0" borderId="0" xfId="206" applyNumberFormat="1" applyFont="1" applyBorder="1" applyAlignment="1">
      <alignment vertical="center" wrapText="1"/>
      <protection/>
    </xf>
    <xf numFmtId="49" fontId="37" fillId="0" borderId="0" xfId="210" applyNumberFormat="1" applyFont="1" applyFill="1" applyBorder="1" applyAlignment="1" applyProtection="1">
      <alignment vertical="center" wrapText="1"/>
      <protection/>
    </xf>
    <xf numFmtId="166" fontId="37" fillId="0" borderId="0" xfId="206" applyNumberFormat="1" applyFont="1" applyBorder="1" applyAlignment="1">
      <alignment horizontal="center" vertical="center" wrapText="1"/>
      <protection/>
    </xf>
    <xf numFmtId="166" fontId="48" fillId="0" borderId="0" xfId="210" applyNumberFormat="1" applyFont="1" applyFill="1" applyBorder="1" applyAlignment="1" applyProtection="1">
      <alignment horizontal="center" vertical="center" wrapText="1"/>
      <protection/>
    </xf>
    <xf numFmtId="166" fontId="56" fillId="0" borderId="0" xfId="206" applyNumberFormat="1" applyFont="1" applyBorder="1" applyAlignment="1">
      <alignment vertical="center" wrapText="1"/>
      <protection/>
    </xf>
    <xf numFmtId="49" fontId="56" fillId="0" borderId="0" xfId="210" applyNumberFormat="1" applyFont="1" applyFill="1" applyBorder="1" applyAlignment="1" applyProtection="1">
      <alignment vertical="center" wrapText="1"/>
      <protection/>
    </xf>
    <xf numFmtId="166" fontId="56" fillId="0" borderId="0" xfId="206" applyNumberFormat="1" applyFont="1" applyBorder="1" applyAlignment="1">
      <alignment horizontal="center" vertical="center" wrapText="1"/>
      <protection/>
    </xf>
    <xf numFmtId="166" fontId="56" fillId="0" borderId="0" xfId="206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/>
    </xf>
    <xf numFmtId="0" fontId="35" fillId="0" borderId="20" xfId="0" applyFont="1" applyBorder="1" applyAlignment="1">
      <alignment horizontal="center" vertical="center" wrapText="1"/>
    </xf>
    <xf numFmtId="166" fontId="30" fillId="0" borderId="31" xfId="0" applyNumberFormat="1" applyFont="1" applyFill="1" applyBorder="1" applyAlignment="1">
      <alignment horizontal="center" vertical="center" wrapText="1"/>
    </xf>
    <xf numFmtId="166" fontId="23" fillId="0" borderId="40" xfId="0" applyNumberFormat="1" applyFont="1" applyFill="1" applyBorder="1" applyAlignment="1">
      <alignment horizontal="center" vertical="center" wrapText="1"/>
    </xf>
    <xf numFmtId="166" fontId="23" fillId="0" borderId="34" xfId="0" applyNumberFormat="1" applyFont="1" applyFill="1" applyBorder="1" applyAlignment="1">
      <alignment horizontal="center" vertical="center" wrapText="1"/>
    </xf>
    <xf numFmtId="166" fontId="63" fillId="0" borderId="26" xfId="210" applyNumberFormat="1" applyFont="1" applyFill="1" applyBorder="1" applyAlignment="1" applyProtection="1">
      <alignment horizontal="center" vertical="center" wrapText="1"/>
      <protection/>
    </xf>
    <xf numFmtId="166" fontId="63" fillId="0" borderId="26" xfId="206" applyNumberFormat="1" applyFont="1" applyBorder="1" applyAlignment="1">
      <alignment horizontal="center" vertical="center" wrapText="1"/>
      <protection/>
    </xf>
    <xf numFmtId="166" fontId="63" fillId="0" borderId="26" xfId="0" applyNumberFormat="1" applyFont="1" applyFill="1" applyBorder="1" applyAlignment="1">
      <alignment horizontal="center" vertical="center" wrapText="1"/>
    </xf>
    <xf numFmtId="166" fontId="23" fillId="55" borderId="26" xfId="210" applyNumberFormat="1" applyFont="1" applyFill="1" applyBorder="1" applyAlignment="1" applyProtection="1">
      <alignment horizontal="center" vertical="center" wrapText="1"/>
      <protection/>
    </xf>
    <xf numFmtId="166" fontId="23" fillId="0" borderId="55" xfId="0" applyNumberFormat="1" applyFont="1" applyFill="1" applyBorder="1" applyAlignment="1">
      <alignment horizontal="center" vertical="center" wrapText="1"/>
    </xf>
    <xf numFmtId="166" fontId="37" fillId="0" borderId="0" xfId="210" applyNumberFormat="1" applyFont="1" applyFill="1" applyBorder="1" applyAlignment="1" applyProtection="1">
      <alignment vertical="center" wrapText="1"/>
      <protection/>
    </xf>
    <xf numFmtId="166" fontId="56" fillId="0" borderId="0" xfId="21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32" fillId="0" borderId="0" xfId="0" applyFont="1" applyFill="1" applyAlignment="1">
      <alignment vertical="center"/>
    </xf>
    <xf numFmtId="0" fontId="35" fillId="0" borderId="56" xfId="0" applyFont="1" applyFill="1" applyBorder="1" applyAlignment="1" applyProtection="1">
      <alignment horizontal="center" vertical="center" wrapText="1"/>
      <protection/>
    </xf>
    <xf numFmtId="0" fontId="35" fillId="0" borderId="56" xfId="213" applyFont="1" applyFill="1" applyBorder="1" applyAlignment="1" applyProtection="1">
      <alignment horizontal="center" vertical="center" wrapText="1"/>
      <protection/>
    </xf>
    <xf numFmtId="0" fontId="35" fillId="0" borderId="52" xfId="213" applyFont="1" applyFill="1" applyBorder="1" applyAlignment="1" applyProtection="1">
      <alignment horizontal="center" vertical="center" wrapText="1"/>
      <protection/>
    </xf>
    <xf numFmtId="0" fontId="35" fillId="0" borderId="56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 applyProtection="1">
      <alignment horizontal="center" vertical="center" wrapText="1"/>
      <protection/>
    </xf>
    <xf numFmtId="0" fontId="43" fillId="0" borderId="52" xfId="0" applyFont="1" applyFill="1" applyBorder="1" applyAlignment="1" applyProtection="1">
      <alignment horizontal="center" vertical="center" wrapText="1"/>
      <protection/>
    </xf>
    <xf numFmtId="0" fontId="43" fillId="0" borderId="5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58" fillId="0" borderId="59" xfId="0" applyFont="1" applyFill="1" applyBorder="1" applyAlignment="1" applyProtection="1">
      <alignment horizontal="center" vertical="center" wrapText="1"/>
      <protection/>
    </xf>
    <xf numFmtId="0" fontId="23" fillId="0" borderId="59" xfId="0" applyFont="1" applyBorder="1" applyAlignment="1">
      <alignment vertical="center" wrapText="1"/>
    </xf>
    <xf numFmtId="166" fontId="58" fillId="0" borderId="79" xfId="0" applyNumberFormat="1" applyFont="1" applyFill="1" applyBorder="1" applyAlignment="1" applyProtection="1">
      <alignment horizontal="right" vertical="center" wrapText="1"/>
      <protection/>
    </xf>
    <xf numFmtId="166" fontId="58" fillId="0" borderId="39" xfId="0" applyNumberFormat="1" applyFont="1" applyFill="1" applyBorder="1" applyAlignment="1" applyProtection="1">
      <alignment horizontal="right" vertical="center" wrapText="1"/>
      <protection/>
    </xf>
    <xf numFmtId="3" fontId="35" fillId="0" borderId="39" xfId="0" applyNumberFormat="1" applyFont="1" applyFill="1" applyBorder="1" applyAlignment="1">
      <alignment horizontal="center" vertical="center" wrapText="1"/>
    </xf>
    <xf numFmtId="3" fontId="35" fillId="0" borderId="81" xfId="0" applyNumberFormat="1" applyFont="1" applyFill="1" applyBorder="1" applyAlignment="1">
      <alignment horizontal="center" vertical="center" wrapText="1"/>
    </xf>
    <xf numFmtId="0" fontId="58" fillId="0" borderId="61" xfId="0" applyFont="1" applyFill="1" applyBorder="1" applyAlignment="1" applyProtection="1">
      <alignment horizontal="center" vertical="center" wrapText="1"/>
      <protection/>
    </xf>
    <xf numFmtId="0" fontId="23" fillId="0" borderId="61" xfId="0" applyFont="1" applyBorder="1" applyAlignment="1">
      <alignment vertical="center" wrapText="1"/>
    </xf>
    <xf numFmtId="166" fontId="58" fillId="0" borderId="68" xfId="0" applyNumberFormat="1" applyFont="1" applyFill="1" applyBorder="1" applyAlignment="1" applyProtection="1">
      <alignment horizontal="right" vertical="center" wrapText="1"/>
      <protection/>
    </xf>
    <xf numFmtId="166" fontId="58" fillId="0" borderId="26" xfId="0" applyNumberFormat="1" applyFont="1" applyFill="1" applyBorder="1" applyAlignment="1" applyProtection="1">
      <alignment horizontal="right" vertical="center" wrapText="1"/>
      <protection/>
    </xf>
    <xf numFmtId="3" fontId="35" fillId="0" borderId="26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58" fillId="0" borderId="67" xfId="0" applyFont="1" applyFill="1" applyBorder="1" applyAlignment="1" applyProtection="1">
      <alignment horizontal="center" vertical="center" wrapText="1"/>
      <protection/>
    </xf>
    <xf numFmtId="0" fontId="23" fillId="0" borderId="67" xfId="0" applyFont="1" applyBorder="1" applyAlignment="1">
      <alignment vertical="center" wrapText="1"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166" fontId="58" fillId="0" borderId="82" xfId="0" applyNumberFormat="1" applyFont="1" applyFill="1" applyBorder="1" applyAlignment="1" applyProtection="1">
      <alignment horizontal="right" vertical="center" wrapText="1"/>
      <protection/>
    </xf>
    <xf numFmtId="166" fontId="58" fillId="0" borderId="36" xfId="0" applyNumberFormat="1" applyFont="1" applyFill="1" applyBorder="1" applyAlignment="1" applyProtection="1">
      <alignment horizontal="right" vertical="center" wrapText="1"/>
      <protection/>
    </xf>
    <xf numFmtId="3" fontId="35" fillId="0" borderId="36" xfId="0" applyNumberFormat="1" applyFont="1" applyFill="1" applyBorder="1" applyAlignment="1">
      <alignment horizontal="center" vertical="center" wrapText="1"/>
    </xf>
    <xf numFmtId="0" fontId="64" fillId="0" borderId="56" xfId="0" applyFont="1" applyFill="1" applyBorder="1" applyAlignment="1" applyProtection="1">
      <alignment horizontal="center" vertical="center" wrapText="1"/>
      <protection/>
    </xf>
    <xf numFmtId="0" fontId="30" fillId="0" borderId="56" xfId="0" applyFont="1" applyFill="1" applyBorder="1" applyAlignment="1">
      <alignment horizontal="left" vertical="center" wrapText="1"/>
    </xf>
    <xf numFmtId="166" fontId="64" fillId="0" borderId="52" xfId="0" applyNumberFormat="1" applyFont="1" applyFill="1" applyBorder="1" applyAlignment="1" applyProtection="1">
      <alignment horizontal="right" vertical="center" wrapText="1"/>
      <protection/>
    </xf>
    <xf numFmtId="166" fontId="64" fillId="0" borderId="20" xfId="0" applyNumberFormat="1" applyFont="1" applyFill="1" applyBorder="1" applyAlignment="1" applyProtection="1">
      <alignment horizontal="right" vertical="center" wrapText="1"/>
      <protection/>
    </xf>
    <xf numFmtId="166" fontId="64" fillId="0" borderId="20" xfId="0" applyNumberFormat="1" applyFont="1" applyFill="1" applyBorder="1" applyAlignment="1" applyProtection="1">
      <alignment horizontal="right" vertical="center" wrapText="1"/>
      <protection/>
    </xf>
    <xf numFmtId="3" fontId="35" fillId="0" borderId="20" xfId="0" applyNumberFormat="1" applyFont="1" applyFill="1" applyBorder="1" applyAlignment="1">
      <alignment horizontal="center" vertical="center" wrapText="1"/>
    </xf>
    <xf numFmtId="0" fontId="58" fillId="0" borderId="65" xfId="0" applyFont="1" applyFill="1" applyBorder="1" applyAlignment="1" applyProtection="1">
      <alignment horizontal="center" vertical="center" wrapText="1"/>
      <protection/>
    </xf>
    <xf numFmtId="0" fontId="23" fillId="0" borderId="65" xfId="0" applyFont="1" applyBorder="1" applyAlignment="1">
      <alignment vertical="center" wrapText="1"/>
    </xf>
    <xf numFmtId="166" fontId="64" fillId="0" borderId="83" xfId="0" applyNumberFormat="1" applyFont="1" applyFill="1" applyBorder="1" applyAlignment="1" applyProtection="1">
      <alignment horizontal="right" vertical="center" wrapText="1"/>
      <protection/>
    </xf>
    <xf numFmtId="166" fontId="64" fillId="0" borderId="23" xfId="0" applyNumberFormat="1" applyFont="1" applyFill="1" applyBorder="1" applyAlignment="1" applyProtection="1">
      <alignment horizontal="right" vertical="center" wrapText="1"/>
      <protection/>
    </xf>
    <xf numFmtId="166" fontId="64" fillId="0" borderId="23" xfId="0" applyNumberFormat="1" applyFont="1" applyFill="1" applyBorder="1" applyAlignment="1" applyProtection="1">
      <alignment horizontal="right" vertical="center" wrapText="1"/>
      <protection/>
    </xf>
    <xf numFmtId="3" fontId="35" fillId="0" borderId="23" xfId="0" applyNumberFormat="1" applyFont="1" applyFill="1" applyBorder="1" applyAlignment="1">
      <alignment horizontal="center" vertical="center" wrapText="1"/>
    </xf>
    <xf numFmtId="166" fontId="64" fillId="0" borderId="68" xfId="0" applyNumberFormat="1" applyFont="1" applyFill="1" applyBorder="1" applyAlignment="1" applyProtection="1">
      <alignment horizontal="right" vertical="center" wrapText="1"/>
      <protection/>
    </xf>
    <xf numFmtId="166" fontId="64" fillId="0" borderId="26" xfId="0" applyNumberFormat="1" applyFont="1" applyFill="1" applyBorder="1" applyAlignment="1" applyProtection="1">
      <alignment horizontal="right" vertical="center" wrapText="1"/>
      <protection/>
    </xf>
    <xf numFmtId="166" fontId="64" fillId="0" borderId="26" xfId="0" applyNumberFormat="1" applyFont="1" applyFill="1" applyBorder="1" applyAlignment="1" applyProtection="1">
      <alignment horizontal="right" vertical="center" wrapText="1"/>
      <protection/>
    </xf>
    <xf numFmtId="166" fontId="64" fillId="0" borderId="82" xfId="0" applyNumberFormat="1" applyFont="1" applyFill="1" applyBorder="1" applyAlignment="1" applyProtection="1">
      <alignment horizontal="right" vertical="center" wrapText="1"/>
      <protection/>
    </xf>
    <xf numFmtId="166" fontId="64" fillId="0" borderId="36" xfId="0" applyNumberFormat="1" applyFont="1" applyFill="1" applyBorder="1" applyAlignment="1" applyProtection="1">
      <alignment horizontal="right" vertical="center" wrapText="1"/>
      <protection/>
    </xf>
    <xf numFmtId="166" fontId="64" fillId="0" borderId="36" xfId="0" applyNumberFormat="1" applyFont="1" applyFill="1" applyBorder="1" applyAlignment="1" applyProtection="1">
      <alignment horizontal="right" vertical="center" wrapText="1"/>
      <protection/>
    </xf>
    <xf numFmtId="0" fontId="30" fillId="0" borderId="56" xfId="0" applyFont="1" applyFill="1" applyBorder="1" applyAlignment="1">
      <alignment vertical="center" wrapText="1"/>
    </xf>
    <xf numFmtId="0" fontId="64" fillId="0" borderId="56" xfId="0" applyFont="1" applyFill="1" applyBorder="1" applyAlignment="1" applyProtection="1">
      <alignment horizontal="center" vertical="center" wrapText="1"/>
      <protection/>
    </xf>
    <xf numFmtId="0" fontId="23" fillId="0" borderId="65" xfId="0" applyFont="1" applyBorder="1" applyAlignment="1">
      <alignment vertical="center"/>
    </xf>
    <xf numFmtId="0" fontId="23" fillId="0" borderId="65" xfId="0" applyFont="1" applyBorder="1" applyAlignment="1">
      <alignment horizontal="center" vertical="center"/>
    </xf>
    <xf numFmtId="166" fontId="0" fillId="0" borderId="83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23" fillId="0" borderId="61" xfId="0" applyFont="1" applyBorder="1" applyAlignment="1">
      <alignment vertical="center"/>
    </xf>
    <xf numFmtId="0" fontId="23" fillId="0" borderId="61" xfId="0" applyFont="1" applyBorder="1" applyAlignment="1">
      <alignment horizontal="center" vertical="center"/>
    </xf>
    <xf numFmtId="166" fontId="0" fillId="0" borderId="68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6" xfId="0" applyNumberFormat="1" applyFont="1" applyFill="1" applyBorder="1" applyAlignment="1">
      <alignment vertical="center" wrapText="1"/>
    </xf>
    <xf numFmtId="0" fontId="37" fillId="0" borderId="61" xfId="0" applyFont="1" applyBorder="1" applyAlignment="1">
      <alignment horizontal="left" vertical="center" indent="2"/>
    </xf>
    <xf numFmtId="0" fontId="37" fillId="0" borderId="61" xfId="0" applyFont="1" applyBorder="1" applyAlignment="1">
      <alignment horizontal="center" vertical="center"/>
    </xf>
    <xf numFmtId="166" fontId="38" fillId="0" borderId="68" xfId="0" applyNumberFormat="1" applyFont="1" applyFill="1" applyBorder="1" applyAlignment="1" applyProtection="1">
      <alignment horizontal="right" vertical="center" wrapText="1"/>
      <protection locked="0"/>
    </xf>
    <xf numFmtId="166" fontId="38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26" xfId="0" applyNumberFormat="1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23" fillId="0" borderId="61" xfId="0" applyFont="1" applyBorder="1" applyAlignment="1">
      <alignment horizontal="left" vertical="center"/>
    </xf>
    <xf numFmtId="3" fontId="0" fillId="0" borderId="81" xfId="0" applyNumberFormat="1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23" fillId="0" borderId="67" xfId="0" applyFont="1" applyBorder="1" applyAlignment="1">
      <alignment horizontal="center" vertical="center"/>
    </xf>
    <xf numFmtId="166" fontId="35" fillId="0" borderId="82" xfId="0" applyNumberFormat="1" applyFont="1" applyFill="1" applyBorder="1" applyAlignment="1" applyProtection="1">
      <alignment horizontal="right" vertical="center" wrapText="1"/>
      <protection/>
    </xf>
    <xf numFmtId="166" fontId="35" fillId="0" borderId="36" xfId="0" applyNumberFormat="1" applyFont="1" applyFill="1" applyBorder="1" applyAlignment="1" applyProtection="1">
      <alignment horizontal="right" vertical="center" wrapText="1"/>
      <protection/>
    </xf>
    <xf numFmtId="3" fontId="38" fillId="0" borderId="36" xfId="0" applyNumberFormat="1" applyFont="1" applyFill="1" applyBorder="1" applyAlignment="1">
      <alignment vertical="center" wrapText="1"/>
    </xf>
    <xf numFmtId="0" fontId="35" fillId="0" borderId="56" xfId="213" applyFont="1" applyFill="1" applyBorder="1" applyAlignment="1" applyProtection="1">
      <alignment horizontal="left" vertical="center" wrapText="1"/>
      <protection/>
    </xf>
    <xf numFmtId="166" fontId="35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35" fillId="0" borderId="52" xfId="0" applyNumberFormat="1" applyFont="1" applyFill="1" applyBorder="1" applyAlignment="1" applyProtection="1">
      <alignment horizontal="right" vertical="center" wrapText="1"/>
      <protection locked="0"/>
    </xf>
    <xf numFmtId="166" fontId="35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5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84" xfId="0" applyFont="1" applyFill="1" applyBorder="1" applyAlignment="1" applyProtection="1">
      <alignment horizontal="center" vertical="center" wrapText="1"/>
      <protection/>
    </xf>
    <xf numFmtId="0" fontId="35" fillId="0" borderId="84" xfId="213" applyFont="1" applyFill="1" applyBorder="1" applyAlignment="1" applyProtection="1">
      <alignment horizontal="left" vertical="center" wrapText="1"/>
      <protection/>
    </xf>
    <xf numFmtId="166" fontId="35" fillId="0" borderId="84" xfId="0" applyNumberFormat="1" applyFont="1" applyFill="1" applyBorder="1" applyAlignment="1" applyProtection="1">
      <alignment horizontal="center" vertical="center" wrapText="1"/>
      <protection locked="0"/>
    </xf>
    <xf numFmtId="166" fontId="35" fillId="0" borderId="85" xfId="0" applyNumberFormat="1" applyFont="1" applyFill="1" applyBorder="1" applyAlignment="1" applyProtection="1">
      <alignment horizontal="right" vertical="center" wrapText="1"/>
      <protection locked="0"/>
    </xf>
    <xf numFmtId="166" fontId="35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39" fillId="0" borderId="45" xfId="0" applyNumberFormat="1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166" fontId="0" fillId="0" borderId="52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20" xfId="0" applyNumberFormat="1" applyFont="1" applyFill="1" applyBorder="1" applyAlignment="1">
      <alignment vertical="center" wrapText="1"/>
    </xf>
    <xf numFmtId="0" fontId="64" fillId="0" borderId="86" xfId="0" applyFont="1" applyFill="1" applyBorder="1" applyAlignment="1" applyProtection="1">
      <alignment horizontal="center" vertical="center" wrapText="1"/>
      <protection/>
    </xf>
    <xf numFmtId="0" fontId="35" fillId="0" borderId="86" xfId="213" applyFont="1" applyFill="1" applyBorder="1" applyAlignment="1" applyProtection="1">
      <alignment horizontal="left" vertical="center" wrapText="1"/>
      <protection/>
    </xf>
    <xf numFmtId="166" fontId="35" fillId="0" borderId="86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87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38" fillId="0" borderId="45" xfId="0" applyNumberFormat="1" applyFont="1" applyFill="1" applyBorder="1" applyAlignment="1">
      <alignment vertical="center" wrapText="1"/>
    </xf>
    <xf numFmtId="0" fontId="0" fillId="0" borderId="61" xfId="213" applyFont="1" applyFill="1" applyBorder="1" applyAlignment="1" applyProtection="1">
      <alignment horizontal="left" vertical="center" wrapText="1"/>
      <protection/>
    </xf>
    <xf numFmtId="0" fontId="0" fillId="0" borderId="88" xfId="213" applyFont="1" applyFill="1" applyBorder="1" applyAlignment="1" applyProtection="1">
      <alignment horizontal="center" vertical="center" wrapText="1"/>
      <protection/>
    </xf>
    <xf numFmtId="166" fontId="0" fillId="0" borderId="68" xfId="213" applyNumberFormat="1" applyFont="1" applyFill="1" applyBorder="1" applyAlignment="1" applyProtection="1">
      <alignment horizontal="right" vertical="center" wrapText="1"/>
      <protection locked="0"/>
    </xf>
    <xf numFmtId="166" fontId="0" fillId="0" borderId="26" xfId="213" applyNumberFormat="1" applyFont="1" applyFill="1" applyBorder="1" applyAlignment="1" applyProtection="1">
      <alignment horizontal="right" vertical="center" wrapText="1"/>
      <protection locked="0"/>
    </xf>
    <xf numFmtId="0" fontId="38" fillId="0" borderId="61" xfId="213" applyFont="1" applyFill="1" applyBorder="1" applyAlignment="1" applyProtection="1">
      <alignment horizontal="left" vertical="center" wrapText="1" indent="4"/>
      <protection/>
    </xf>
    <xf numFmtId="0" fontId="38" fillId="0" borderId="88" xfId="213" applyFont="1" applyFill="1" applyBorder="1" applyAlignment="1" applyProtection="1">
      <alignment horizontal="center" vertical="center" wrapText="1"/>
      <protection/>
    </xf>
    <xf numFmtId="166" fontId="38" fillId="0" borderId="68" xfId="213" applyNumberFormat="1" applyFont="1" applyFill="1" applyBorder="1" applyAlignment="1" applyProtection="1">
      <alignment horizontal="right" vertical="center" wrapText="1"/>
      <protection locked="0"/>
    </xf>
    <xf numFmtId="166" fontId="38" fillId="0" borderId="26" xfId="213" applyNumberFormat="1" applyFont="1" applyFill="1" applyBorder="1" applyAlignment="1" applyProtection="1">
      <alignment horizontal="right" vertical="center" wrapText="1"/>
      <protection locked="0"/>
    </xf>
    <xf numFmtId="0" fontId="38" fillId="0" borderId="61" xfId="213" applyFont="1" applyFill="1" applyBorder="1" applyAlignment="1" applyProtection="1">
      <alignment horizontal="left" vertical="center" wrapText="1" indent="1"/>
      <protection/>
    </xf>
    <xf numFmtId="0" fontId="38" fillId="0" borderId="67" xfId="213" applyFont="1" applyFill="1" applyBorder="1" applyAlignment="1" applyProtection="1">
      <alignment horizontal="left" vertical="center" wrapText="1" indent="6"/>
      <protection/>
    </xf>
    <xf numFmtId="0" fontId="38" fillId="0" borderId="89" xfId="213" applyFont="1" applyFill="1" applyBorder="1" applyAlignment="1" applyProtection="1">
      <alignment horizontal="center" vertical="center" wrapText="1"/>
      <protection/>
    </xf>
    <xf numFmtId="166" fontId="38" fillId="0" borderId="82" xfId="213" applyNumberFormat="1" applyFont="1" applyFill="1" applyBorder="1" applyAlignment="1" applyProtection="1">
      <alignment horizontal="right" vertical="center" wrapText="1"/>
      <protection locked="0"/>
    </xf>
    <xf numFmtId="166" fontId="38" fillId="0" borderId="36" xfId="213" applyNumberFormat="1" applyFont="1" applyFill="1" applyBorder="1" applyAlignment="1" applyProtection="1">
      <alignment horizontal="right" vertical="center" wrapText="1"/>
      <protection locked="0"/>
    </xf>
    <xf numFmtId="0" fontId="35" fillId="0" borderId="53" xfId="213" applyFont="1" applyFill="1" applyBorder="1" applyAlignment="1" applyProtection="1">
      <alignment horizontal="center" vertical="center" wrapText="1"/>
      <protection/>
    </xf>
    <xf numFmtId="166" fontId="35" fillId="0" borderId="52" xfId="213" applyNumberFormat="1" applyFont="1" applyFill="1" applyBorder="1" applyAlignment="1" applyProtection="1">
      <alignment horizontal="right" vertical="center" wrapText="1"/>
      <protection/>
    </xf>
    <xf numFmtId="3" fontId="35" fillId="0" borderId="20" xfId="213" applyNumberFormat="1" applyFont="1" applyFill="1" applyBorder="1" applyAlignment="1" applyProtection="1">
      <alignment horizontal="right" vertic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213" applyFont="1" applyFill="1" applyBorder="1" applyAlignment="1" applyProtection="1">
      <alignment horizontal="left" vertical="center" wrapText="1"/>
      <protection/>
    </xf>
    <xf numFmtId="0" fontId="35" fillId="0" borderId="0" xfId="213" applyFont="1" applyFill="1" applyBorder="1" applyAlignment="1" applyProtection="1">
      <alignment horizontal="center" vertical="center" wrapText="1"/>
      <protection/>
    </xf>
    <xf numFmtId="166" fontId="35" fillId="0" borderId="0" xfId="213" applyNumberFormat="1" applyFont="1" applyFill="1" applyBorder="1" applyAlignment="1" applyProtection="1">
      <alignment horizontal="right" vertical="center" wrapText="1" indent="1"/>
      <protection/>
    </xf>
    <xf numFmtId="166" fontId="64" fillId="0" borderId="47" xfId="213" applyNumberFormat="1" applyFont="1" applyFill="1" applyBorder="1" applyAlignment="1" applyProtection="1">
      <alignment horizontal="center" vertical="center"/>
      <protection/>
    </xf>
    <xf numFmtId="0" fontId="35" fillId="0" borderId="86" xfId="213" applyFont="1" applyFill="1" applyBorder="1" applyAlignment="1" applyProtection="1">
      <alignment horizontal="center" vertical="center" wrapText="1"/>
      <protection/>
    </xf>
    <xf numFmtId="0" fontId="35" fillId="0" borderId="84" xfId="213" applyFont="1" applyFill="1" applyBorder="1" applyAlignment="1" applyProtection="1">
      <alignment horizontal="center" vertical="center" wrapText="1"/>
      <protection/>
    </xf>
    <xf numFmtId="0" fontId="35" fillId="0" borderId="85" xfId="213" applyFont="1" applyFill="1" applyBorder="1" applyAlignment="1" applyProtection="1">
      <alignment horizontal="center" vertical="center" wrapText="1"/>
      <protection/>
    </xf>
    <xf numFmtId="0" fontId="35" fillId="0" borderId="86" xfId="0" applyFont="1" applyFill="1" applyBorder="1" applyAlignment="1">
      <alignment horizontal="center" vertical="center" wrapText="1"/>
    </xf>
    <xf numFmtId="0" fontId="43" fillId="0" borderId="56" xfId="213" applyFont="1" applyFill="1" applyBorder="1" applyAlignment="1" applyProtection="1">
      <alignment horizontal="center" vertical="center" wrapText="1"/>
      <protection/>
    </xf>
    <xf numFmtId="0" fontId="43" fillId="0" borderId="52" xfId="213" applyFont="1" applyFill="1" applyBorder="1" applyAlignment="1" applyProtection="1">
      <alignment horizontal="center" vertical="center" wrapText="1"/>
      <protection/>
    </xf>
    <xf numFmtId="49" fontId="0" fillId="0" borderId="65" xfId="213" applyNumberFormat="1" applyFont="1" applyFill="1" applyBorder="1" applyAlignment="1" applyProtection="1">
      <alignment horizontal="center" vertical="center" wrapText="1"/>
      <protection/>
    </xf>
    <xf numFmtId="0" fontId="0" fillId="0" borderId="65" xfId="213" applyFont="1" applyFill="1" applyBorder="1" applyAlignment="1" applyProtection="1">
      <alignment horizontal="left" vertical="center" wrapText="1" indent="1"/>
      <protection/>
    </xf>
    <xf numFmtId="0" fontId="0" fillId="0" borderId="65" xfId="213" applyFont="1" applyFill="1" applyBorder="1" applyAlignment="1" applyProtection="1">
      <alignment horizontal="center" vertical="center" wrapText="1"/>
      <protection/>
    </xf>
    <xf numFmtId="166" fontId="0" fillId="0" borderId="83" xfId="213" applyNumberFormat="1" applyFont="1" applyFill="1" applyBorder="1" applyAlignment="1" applyProtection="1">
      <alignment vertical="center" wrapText="1"/>
      <protection locked="0"/>
    </xf>
    <xf numFmtId="166" fontId="0" fillId="0" borderId="39" xfId="213" applyNumberFormat="1" applyFont="1" applyFill="1" applyBorder="1" applyAlignment="1" applyProtection="1">
      <alignment vertical="center" wrapText="1"/>
      <protection locked="0"/>
    </xf>
    <xf numFmtId="166" fontId="0" fillId="0" borderId="90" xfId="213" applyNumberFormat="1" applyFont="1" applyFill="1" applyBorder="1" applyAlignment="1" applyProtection="1">
      <alignment vertical="center" wrapText="1"/>
      <protection locked="0"/>
    </xf>
    <xf numFmtId="3" fontId="0" fillId="0" borderId="23" xfId="0" applyNumberFormat="1" applyFont="1" applyFill="1" applyBorder="1" applyAlignment="1">
      <alignment vertical="center" wrapText="1"/>
    </xf>
    <xf numFmtId="3" fontId="0" fillId="0" borderId="24" xfId="0" applyNumberFormat="1" applyFont="1" applyFill="1" applyBorder="1" applyAlignment="1">
      <alignment vertical="center" wrapText="1"/>
    </xf>
    <xf numFmtId="49" fontId="0" fillId="0" borderId="61" xfId="213" applyNumberFormat="1" applyFont="1" applyFill="1" applyBorder="1" applyAlignment="1" applyProtection="1">
      <alignment horizontal="center" vertical="center" wrapText="1"/>
      <protection/>
    </xf>
    <xf numFmtId="0" fontId="0" fillId="0" borderId="61" xfId="213" applyFont="1" applyFill="1" applyBorder="1" applyAlignment="1" applyProtection="1">
      <alignment horizontal="left" vertical="center" wrapText="1" indent="1"/>
      <protection/>
    </xf>
    <xf numFmtId="0" fontId="0" fillId="0" borderId="61" xfId="213" applyFont="1" applyFill="1" applyBorder="1" applyAlignment="1" applyProtection="1">
      <alignment horizontal="center" vertical="center" wrapText="1"/>
      <protection/>
    </xf>
    <xf numFmtId="166" fontId="0" fillId="0" borderId="68" xfId="213" applyNumberFormat="1" applyFont="1" applyFill="1" applyBorder="1" applyAlignment="1" applyProtection="1">
      <alignment vertical="center" wrapText="1"/>
      <protection locked="0"/>
    </xf>
    <xf numFmtId="166" fontId="0" fillId="0" borderId="26" xfId="213" applyNumberFormat="1" applyFont="1" applyFill="1" applyBorder="1" applyAlignment="1" applyProtection="1">
      <alignment vertical="center" wrapText="1"/>
      <protection locked="0"/>
    </xf>
    <xf numFmtId="3" fontId="0" fillId="0" borderId="26" xfId="0" applyNumberFormat="1" applyFont="1" applyFill="1" applyBorder="1" applyAlignment="1">
      <alignment vertical="center" wrapText="1"/>
    </xf>
    <xf numFmtId="49" fontId="0" fillId="0" borderId="67" xfId="213" applyNumberFormat="1" applyFont="1" applyFill="1" applyBorder="1" applyAlignment="1" applyProtection="1">
      <alignment horizontal="center" vertical="center" wrapText="1"/>
      <protection/>
    </xf>
    <xf numFmtId="0" fontId="0" fillId="0" borderId="67" xfId="213" applyFont="1" applyFill="1" applyBorder="1" applyAlignment="1" applyProtection="1">
      <alignment horizontal="left" vertical="center" wrapText="1" indent="1"/>
      <protection/>
    </xf>
    <xf numFmtId="0" fontId="0" fillId="0" borderId="67" xfId="213" applyFont="1" applyFill="1" applyBorder="1" applyAlignment="1" applyProtection="1">
      <alignment horizontal="center" vertical="center" wrapText="1"/>
      <protection/>
    </xf>
    <xf numFmtId="166" fontId="0" fillId="0" borderId="82" xfId="213" applyNumberFormat="1" applyFont="1" applyFill="1" applyBorder="1" applyAlignment="1" applyProtection="1">
      <alignment vertical="center" wrapText="1"/>
      <protection locked="0"/>
    </xf>
    <xf numFmtId="166" fontId="0" fillId="0" borderId="36" xfId="213" applyNumberFormat="1" applyFont="1" applyFill="1" applyBorder="1" applyAlignment="1" applyProtection="1">
      <alignment vertical="center" wrapText="1"/>
      <protection locked="0"/>
    </xf>
    <xf numFmtId="166" fontId="0" fillId="0" borderId="0" xfId="213" applyNumberFormat="1" applyFont="1" applyFill="1" applyBorder="1" applyAlignment="1" applyProtection="1">
      <alignment vertical="center" wrapText="1"/>
      <protection locked="0"/>
    </xf>
    <xf numFmtId="3" fontId="0" fillId="0" borderId="36" xfId="0" applyNumberFormat="1" applyFont="1" applyFill="1" applyBorder="1" applyAlignment="1">
      <alignment vertical="center" wrapText="1"/>
    </xf>
    <xf numFmtId="49" fontId="35" fillId="0" borderId="56" xfId="213" applyNumberFormat="1" applyFont="1" applyFill="1" applyBorder="1" applyAlignment="1" applyProtection="1">
      <alignment horizontal="center" vertical="center" wrapText="1"/>
      <protection/>
    </xf>
    <xf numFmtId="0" fontId="35" fillId="0" borderId="56" xfId="213" applyFont="1" applyFill="1" applyBorder="1" applyAlignment="1" applyProtection="1">
      <alignment vertical="center" wrapText="1"/>
      <protection/>
    </xf>
    <xf numFmtId="166" fontId="35" fillId="0" borderId="52" xfId="213" applyNumberFormat="1" applyFont="1" applyFill="1" applyBorder="1" applyAlignment="1" applyProtection="1">
      <alignment vertical="center" wrapText="1"/>
      <protection locked="0"/>
    </xf>
    <xf numFmtId="166" fontId="35" fillId="0" borderId="56" xfId="213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>
      <alignment horizontal="center" vertical="center" wrapText="1"/>
    </xf>
    <xf numFmtId="166" fontId="0" fillId="0" borderId="23" xfId="213" applyNumberFormat="1" applyFont="1" applyFill="1" applyBorder="1" applyAlignment="1" applyProtection="1">
      <alignment vertical="center" wrapText="1"/>
      <protection locked="0"/>
    </xf>
    <xf numFmtId="3" fontId="38" fillId="0" borderId="23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166" fontId="0" fillId="0" borderId="88" xfId="213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166" fontId="0" fillId="0" borderId="89" xfId="213" applyNumberFormat="1" applyFont="1" applyFill="1" applyBorder="1" applyAlignment="1" applyProtection="1">
      <alignment vertical="center" wrapText="1"/>
      <protection locked="0"/>
    </xf>
    <xf numFmtId="0" fontId="35" fillId="0" borderId="56" xfId="213" applyFont="1" applyFill="1" applyBorder="1" applyAlignment="1" applyProtection="1">
      <alignment horizontal="left" vertical="center" wrapText="1" indent="1"/>
      <protection/>
    </xf>
    <xf numFmtId="166" fontId="35" fillId="0" borderId="53" xfId="213" applyNumberFormat="1" applyFont="1" applyFill="1" applyBorder="1" applyAlignment="1" applyProtection="1">
      <alignment vertical="center" wrapText="1"/>
      <protection locked="0"/>
    </xf>
    <xf numFmtId="3" fontId="0" fillId="0" borderId="20" xfId="0" applyNumberFormat="1" applyFont="1" applyFill="1" applyBorder="1" applyAlignment="1">
      <alignment vertical="center" wrapText="1"/>
    </xf>
    <xf numFmtId="0" fontId="35" fillId="0" borderId="56" xfId="213" applyFont="1" applyFill="1" applyBorder="1" applyAlignment="1" applyProtection="1">
      <alignment horizontal="left" vertical="center" wrapText="1" indent="1"/>
      <protection/>
    </xf>
    <xf numFmtId="166" fontId="35" fillId="0" borderId="19" xfId="213" applyNumberFormat="1" applyFont="1" applyFill="1" applyBorder="1" applyAlignment="1" applyProtection="1">
      <alignment vertical="center" wrapText="1"/>
      <protection/>
    </xf>
    <xf numFmtId="166" fontId="35" fillId="0" borderId="20" xfId="213" applyNumberFormat="1" applyFont="1" applyFill="1" applyBorder="1" applyAlignment="1" applyProtection="1">
      <alignment vertical="center" wrapText="1"/>
      <protection/>
    </xf>
    <xf numFmtId="0" fontId="35" fillId="0" borderId="65" xfId="213" applyFont="1" applyFill="1" applyBorder="1" applyAlignment="1" applyProtection="1">
      <alignment horizontal="center" vertical="center" wrapText="1"/>
      <protection/>
    </xf>
    <xf numFmtId="0" fontId="35" fillId="0" borderId="61" xfId="213" applyFont="1" applyFill="1" applyBorder="1" applyAlignment="1" applyProtection="1">
      <alignment horizontal="left" vertical="center" wrapText="1" indent="1"/>
      <protection/>
    </xf>
    <xf numFmtId="0" fontId="35" fillId="0" borderId="84" xfId="213" applyFont="1" applyFill="1" applyBorder="1" applyAlignment="1" applyProtection="1">
      <alignment horizontal="center" vertical="center" wrapText="1"/>
      <protection/>
    </xf>
    <xf numFmtId="166" fontId="35" fillId="0" borderId="25" xfId="213" applyNumberFormat="1" applyFont="1" applyFill="1" applyBorder="1" applyAlignment="1" applyProtection="1">
      <alignment vertical="center" wrapText="1"/>
      <protection/>
    </xf>
    <xf numFmtId="166" fontId="35" fillId="0" borderId="26" xfId="213" applyNumberFormat="1" applyFont="1" applyFill="1" applyBorder="1" applyAlignment="1" applyProtection="1">
      <alignment vertical="center" wrapText="1"/>
      <protection/>
    </xf>
    <xf numFmtId="3" fontId="35" fillId="0" borderId="20" xfId="0" applyNumberFormat="1" applyFont="1" applyFill="1" applyBorder="1" applyAlignment="1">
      <alignment vertical="center" wrapText="1"/>
    </xf>
    <xf numFmtId="0" fontId="35" fillId="0" borderId="86" xfId="213" applyFont="1" applyFill="1" applyBorder="1" applyAlignment="1" applyProtection="1">
      <alignment horizontal="center" vertical="center" wrapText="1"/>
      <protection/>
    </xf>
    <xf numFmtId="0" fontId="35" fillId="0" borderId="86" xfId="213" applyFont="1" applyFill="1" applyBorder="1" applyAlignment="1" applyProtection="1">
      <alignment horizontal="left" vertical="center" wrapText="1" indent="1"/>
      <protection/>
    </xf>
    <xf numFmtId="166" fontId="35" fillId="0" borderId="48" xfId="213" applyNumberFormat="1" applyFont="1" applyFill="1" applyBorder="1" applyAlignment="1" applyProtection="1">
      <alignment vertical="center" wrapText="1"/>
      <protection/>
    </xf>
    <xf numFmtId="166" fontId="35" fillId="0" borderId="49" xfId="213" applyNumberFormat="1" applyFont="1" applyFill="1" applyBorder="1" applyAlignment="1" applyProtection="1">
      <alignment vertical="center" wrapText="1"/>
      <protection/>
    </xf>
    <xf numFmtId="49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213" applyFont="1" applyFill="1" applyBorder="1" applyAlignment="1" applyProtection="1">
      <alignment horizontal="left" vertical="center" wrapText="1" indent="1"/>
      <protection/>
    </xf>
    <xf numFmtId="166" fontId="3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6" fontId="30" fillId="0" borderId="21" xfId="0" applyNumberFormat="1" applyFont="1" applyFill="1" applyBorder="1" applyAlignment="1">
      <alignment horizontal="center" vertical="center" wrapText="1"/>
    </xf>
    <xf numFmtId="166" fontId="23" fillId="0" borderId="25" xfId="210" applyNumberFormat="1" applyFont="1" applyFill="1" applyBorder="1" applyAlignment="1" applyProtection="1">
      <alignment horizontal="center" vertical="center" wrapText="1"/>
      <protection/>
    </xf>
    <xf numFmtId="166" fontId="23" fillId="0" borderId="26" xfId="210" applyNumberFormat="1" applyFont="1" applyFill="1" applyBorder="1" applyAlignment="1" applyProtection="1">
      <alignment vertical="center" wrapText="1"/>
      <protection/>
    </xf>
    <xf numFmtId="49" fontId="23" fillId="0" borderId="26" xfId="210" applyNumberFormat="1" applyFont="1" applyFill="1" applyBorder="1" applyAlignment="1" applyProtection="1">
      <alignment horizontal="left" vertical="center" wrapText="1" indent="2"/>
      <protection/>
    </xf>
    <xf numFmtId="166" fontId="23" fillId="0" borderId="26" xfId="210" applyNumberFormat="1" applyFont="1" applyFill="1" applyBorder="1" applyAlignment="1" applyProtection="1">
      <alignment horizontal="center" vertical="center"/>
      <protection/>
    </xf>
    <xf numFmtId="166" fontId="23" fillId="0" borderId="26" xfId="0" applyNumberFormat="1" applyFont="1" applyFill="1" applyBorder="1" applyAlignment="1">
      <alignment horizontal="center" vertical="center"/>
    </xf>
    <xf numFmtId="166" fontId="23" fillId="0" borderId="26" xfId="206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166" fontId="35" fillId="0" borderId="27" xfId="0" applyNumberFormat="1" applyFont="1" applyBorder="1" applyAlignment="1">
      <alignment horizontal="center" vertical="center"/>
    </xf>
    <xf numFmtId="166" fontId="23" fillId="0" borderId="35" xfId="210" applyNumberFormat="1" applyFont="1" applyFill="1" applyBorder="1" applyAlignment="1" applyProtection="1">
      <alignment horizontal="center" vertical="center" wrapText="1"/>
      <protection/>
    </xf>
    <xf numFmtId="166" fontId="23" fillId="0" borderId="36" xfId="210" applyNumberFormat="1" applyFont="1" applyFill="1" applyBorder="1" applyAlignment="1" applyProtection="1">
      <alignment vertical="center" wrapText="1"/>
      <protection/>
    </xf>
    <xf numFmtId="49" fontId="23" fillId="0" borderId="36" xfId="210" applyNumberFormat="1" applyFont="1" applyFill="1" applyBorder="1" applyAlignment="1" applyProtection="1">
      <alignment horizontal="left" vertical="center" wrapText="1" indent="2"/>
      <protection/>
    </xf>
    <xf numFmtId="166" fontId="23" fillId="0" borderId="36" xfId="210" applyNumberFormat="1" applyFont="1" applyFill="1" applyBorder="1" applyAlignment="1" applyProtection="1">
      <alignment horizontal="center" vertical="center"/>
      <protection/>
    </xf>
    <xf numFmtId="166" fontId="23" fillId="0" borderId="36" xfId="206" applyNumberFormat="1" applyFont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166" fontId="23" fillId="0" borderId="28" xfId="210" applyNumberFormat="1" applyFont="1" applyFill="1" applyBorder="1" applyAlignment="1" applyProtection="1">
      <alignment horizontal="center" vertical="center" wrapText="1"/>
      <protection/>
    </xf>
    <xf numFmtId="166" fontId="23" fillId="0" borderId="29" xfId="210" applyNumberFormat="1" applyFont="1" applyFill="1" applyBorder="1" applyAlignment="1" applyProtection="1">
      <alignment vertical="center" wrapText="1"/>
      <protection/>
    </xf>
    <xf numFmtId="49" fontId="23" fillId="0" borderId="29" xfId="210" applyNumberFormat="1" applyFont="1" applyFill="1" applyBorder="1" applyAlignment="1" applyProtection="1">
      <alignment horizontal="left" vertical="center" wrapText="1" indent="2"/>
      <protection/>
    </xf>
    <xf numFmtId="166" fontId="23" fillId="0" borderId="29" xfId="210" applyNumberFormat="1" applyFont="1" applyFill="1" applyBorder="1" applyAlignment="1" applyProtection="1">
      <alignment horizontal="center" vertical="center"/>
      <protection/>
    </xf>
    <xf numFmtId="166" fontId="23" fillId="0" borderId="29" xfId="0" applyNumberFormat="1" applyFont="1" applyFill="1" applyBorder="1" applyAlignment="1">
      <alignment horizontal="center" vertical="center"/>
    </xf>
    <xf numFmtId="166" fontId="23" fillId="0" borderId="29" xfId="206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66" fontId="35" fillId="0" borderId="30" xfId="0" applyNumberFormat="1" applyFont="1" applyBorder="1" applyAlignment="1">
      <alignment horizontal="center" vertical="center"/>
    </xf>
    <xf numFmtId="166" fontId="30" fillId="0" borderId="20" xfId="210" applyNumberFormat="1" applyFont="1" applyFill="1" applyBorder="1" applyAlignment="1" applyProtection="1">
      <alignment vertical="center"/>
      <protection/>
    </xf>
    <xf numFmtId="166" fontId="30" fillId="0" borderId="21" xfId="210" applyNumberFormat="1" applyFont="1" applyFill="1" applyBorder="1" applyAlignment="1" applyProtection="1">
      <alignment horizontal="center" vertical="center"/>
      <protection/>
    </xf>
    <xf numFmtId="166" fontId="23" fillId="55" borderId="26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6" fontId="0" fillId="0" borderId="61" xfId="0" applyNumberFormat="1" applyFont="1" applyBorder="1" applyAlignment="1">
      <alignment horizontal="center" vertical="center"/>
    </xf>
    <xf numFmtId="166" fontId="23" fillId="55" borderId="36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6" fontId="23" fillId="55" borderId="29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166" fontId="35" fillId="0" borderId="56" xfId="0" applyNumberFormat="1" applyFont="1" applyBorder="1" applyAlignment="1">
      <alignment horizontal="center" vertical="center"/>
    </xf>
    <xf numFmtId="0" fontId="26" fillId="0" borderId="0" xfId="215" applyFill="1" applyProtection="1">
      <alignment/>
      <protection/>
    </xf>
    <xf numFmtId="0" fontId="26" fillId="0" borderId="0" xfId="215" applyFill="1" applyProtection="1">
      <alignment/>
      <protection locked="0"/>
    </xf>
    <xf numFmtId="0" fontId="67" fillId="0" borderId="0" xfId="215" applyFont="1" applyFill="1" applyProtection="1">
      <alignment/>
      <protection locked="0"/>
    </xf>
    <xf numFmtId="0" fontId="38" fillId="0" borderId="0" xfId="0" applyFont="1" applyFill="1" applyAlignment="1">
      <alignment horizontal="right"/>
    </xf>
    <xf numFmtId="0" fontId="59" fillId="0" borderId="19" xfId="215" applyFont="1" applyFill="1" applyBorder="1" applyAlignment="1" applyProtection="1">
      <alignment horizontal="center" vertical="center" wrapText="1"/>
      <protection/>
    </xf>
    <xf numFmtId="0" fontId="59" fillId="0" borderId="20" xfId="215" applyFont="1" applyFill="1" applyBorder="1" applyAlignment="1" applyProtection="1">
      <alignment horizontal="center" vertical="center"/>
      <protection/>
    </xf>
    <xf numFmtId="0" fontId="59" fillId="0" borderId="21" xfId="215" applyFont="1" applyFill="1" applyBorder="1" applyAlignment="1" applyProtection="1">
      <alignment horizontal="center" vertical="center"/>
      <protection/>
    </xf>
    <xf numFmtId="0" fontId="36" fillId="0" borderId="41" xfId="215" applyFont="1" applyFill="1" applyBorder="1" applyAlignment="1" applyProtection="1">
      <alignment horizontal="left" vertical="center" indent="1"/>
      <protection/>
    </xf>
    <xf numFmtId="0" fontId="26" fillId="0" borderId="0" xfId="215" applyFill="1" applyAlignment="1" applyProtection="1">
      <alignment vertical="center"/>
      <protection/>
    </xf>
    <xf numFmtId="0" fontId="36" fillId="0" borderId="38" xfId="215" applyFont="1" applyFill="1" applyBorder="1" applyAlignment="1" applyProtection="1">
      <alignment horizontal="left" vertical="center" indent="1"/>
      <protection/>
    </xf>
    <xf numFmtId="0" fontId="36" fillId="0" borderId="39" xfId="215" applyFont="1" applyFill="1" applyBorder="1" applyAlignment="1" applyProtection="1">
      <alignment horizontal="left" vertical="center" indent="1"/>
      <protection/>
    </xf>
    <xf numFmtId="166" fontId="36" fillId="0" borderId="39" xfId="215" applyNumberFormat="1" applyFont="1" applyFill="1" applyBorder="1" applyAlignment="1" applyProtection="1">
      <alignment vertical="center"/>
      <protection locked="0"/>
    </xf>
    <xf numFmtId="166" fontId="36" fillId="0" borderId="33" xfId="215" applyNumberFormat="1" applyFont="1" applyFill="1" applyBorder="1" applyAlignment="1" applyProtection="1">
      <alignment vertical="center"/>
      <protection/>
    </xf>
    <xf numFmtId="0" fontId="26" fillId="0" borderId="0" xfId="215" applyFill="1" applyAlignment="1" applyProtection="1">
      <alignment vertical="center"/>
      <protection locked="0"/>
    </xf>
    <xf numFmtId="0" fontId="36" fillId="0" borderId="25" xfId="215" applyFont="1" applyFill="1" applyBorder="1" applyAlignment="1" applyProtection="1">
      <alignment horizontal="left" vertical="center" indent="1"/>
      <protection/>
    </xf>
    <xf numFmtId="0" fontId="36" fillId="0" borderId="26" xfId="215" applyFont="1" applyFill="1" applyBorder="1" applyAlignment="1" applyProtection="1">
      <alignment horizontal="left" vertical="center" wrapText="1" indent="1"/>
      <protection/>
    </xf>
    <xf numFmtId="166" fontId="36" fillId="0" borderId="26" xfId="215" applyNumberFormat="1" applyFont="1" applyFill="1" applyBorder="1" applyAlignment="1" applyProtection="1">
      <alignment vertical="center"/>
      <protection locked="0"/>
    </xf>
    <xf numFmtId="166" fontId="36" fillId="0" borderId="27" xfId="215" applyNumberFormat="1" applyFont="1" applyFill="1" applyBorder="1" applyAlignment="1" applyProtection="1">
      <alignment vertical="center"/>
      <protection/>
    </xf>
    <xf numFmtId="0" fontId="36" fillId="0" borderId="26" xfId="215" applyFont="1" applyFill="1" applyBorder="1" applyAlignment="1" applyProtection="1">
      <alignment horizontal="left" vertical="center" indent="1"/>
      <protection/>
    </xf>
    <xf numFmtId="0" fontId="36" fillId="0" borderId="35" xfId="215" applyFont="1" applyFill="1" applyBorder="1" applyAlignment="1" applyProtection="1">
      <alignment horizontal="left" vertical="center" indent="1"/>
      <protection/>
    </xf>
    <xf numFmtId="0" fontId="36" fillId="0" borderId="36" xfId="215" applyFont="1" applyFill="1" applyBorder="1" applyAlignment="1" applyProtection="1">
      <alignment horizontal="left" vertical="center" wrapText="1" indent="1"/>
      <protection/>
    </xf>
    <xf numFmtId="166" fontId="36" fillId="0" borderId="36" xfId="215" applyNumberFormat="1" applyFont="1" applyFill="1" applyBorder="1" applyAlignment="1" applyProtection="1">
      <alignment vertical="center"/>
      <protection locked="0"/>
    </xf>
    <xf numFmtId="166" fontId="36" fillId="0" borderId="42" xfId="215" applyNumberFormat="1" applyFont="1" applyFill="1" applyBorder="1" applyAlignment="1" applyProtection="1">
      <alignment vertical="center"/>
      <protection/>
    </xf>
    <xf numFmtId="0" fontId="36" fillId="0" borderId="19" xfId="215" applyFont="1" applyFill="1" applyBorder="1" applyAlignment="1" applyProtection="1">
      <alignment horizontal="left" vertical="center" indent="1"/>
      <protection/>
    </xf>
    <xf numFmtId="0" fontId="59" fillId="0" borderId="20" xfId="215" applyFont="1" applyFill="1" applyBorder="1" applyAlignment="1" applyProtection="1">
      <alignment horizontal="left" vertical="center" indent="1"/>
      <protection/>
    </xf>
    <xf numFmtId="166" fontId="43" fillId="0" borderId="20" xfId="215" applyNumberFormat="1" applyFont="1" applyFill="1" applyBorder="1" applyAlignment="1" applyProtection="1">
      <alignment vertical="center"/>
      <protection/>
    </xf>
    <xf numFmtId="166" fontId="43" fillId="0" borderId="21" xfId="215" applyNumberFormat="1" applyFont="1" applyFill="1" applyBorder="1" applyAlignment="1" applyProtection="1">
      <alignment vertical="center"/>
      <protection/>
    </xf>
    <xf numFmtId="166" fontId="36" fillId="0" borderId="26" xfId="215" applyNumberFormat="1" applyFont="1" applyFill="1" applyBorder="1" applyAlignment="1" applyProtection="1">
      <alignment vertical="center"/>
      <protection locked="0"/>
    </xf>
    <xf numFmtId="166" fontId="36" fillId="0" borderId="27" xfId="215" applyNumberFormat="1" applyFont="1" applyFill="1" applyBorder="1" applyAlignment="1" applyProtection="1">
      <alignment vertical="center"/>
      <protection/>
    </xf>
    <xf numFmtId="0" fontId="36" fillId="0" borderId="28" xfId="215" applyFont="1" applyFill="1" applyBorder="1" applyAlignment="1" applyProtection="1">
      <alignment horizontal="left" vertical="center" indent="1"/>
      <protection/>
    </xf>
    <xf numFmtId="0" fontId="36" fillId="0" borderId="29" xfId="215" applyFont="1" applyFill="1" applyBorder="1" applyAlignment="1" applyProtection="1">
      <alignment horizontal="left" vertical="center" indent="1"/>
      <protection/>
    </xf>
    <xf numFmtId="166" fontId="36" fillId="0" borderId="29" xfId="215" applyNumberFormat="1" applyFont="1" applyFill="1" applyBorder="1" applyAlignment="1" applyProtection="1">
      <alignment vertical="center"/>
      <protection locked="0"/>
    </xf>
    <xf numFmtId="0" fontId="43" fillId="0" borderId="19" xfId="215" applyFont="1" applyFill="1" applyBorder="1" applyAlignment="1" applyProtection="1">
      <alignment horizontal="left" vertical="center" indent="1"/>
      <protection/>
    </xf>
    <xf numFmtId="0" fontId="43" fillId="0" borderId="48" xfId="215" applyFont="1" applyFill="1" applyBorder="1" applyAlignment="1" applyProtection="1">
      <alignment horizontal="left" vertical="center" indent="1"/>
      <protection/>
    </xf>
    <xf numFmtId="0" fontId="59" fillId="0" borderId="49" xfId="215" applyFont="1" applyFill="1" applyBorder="1" applyAlignment="1" applyProtection="1">
      <alignment horizontal="left" vertical="center" indent="1"/>
      <protection/>
    </xf>
    <xf numFmtId="166" fontId="43" fillId="0" borderId="49" xfId="215" applyNumberFormat="1" applyFont="1" applyFill="1" applyBorder="1" applyProtection="1">
      <alignment/>
      <protection/>
    </xf>
    <xf numFmtId="166" fontId="43" fillId="0" borderId="51" xfId="215" applyNumberFormat="1" applyFont="1" applyFill="1" applyBorder="1" applyProtection="1">
      <alignment/>
      <protection/>
    </xf>
    <xf numFmtId="0" fontId="0" fillId="0" borderId="0" xfId="215" applyFont="1" applyFill="1" applyProtection="1">
      <alignment/>
      <protection/>
    </xf>
    <xf numFmtId="0" fontId="64" fillId="0" borderId="0" xfId="215" applyFont="1" applyFill="1" applyProtection="1">
      <alignment/>
      <protection locked="0"/>
    </xf>
    <xf numFmtId="0" fontId="32" fillId="0" borderId="0" xfId="215" applyFont="1" applyFill="1" applyProtection="1">
      <alignment/>
      <protection locked="0"/>
    </xf>
    <xf numFmtId="0" fontId="0" fillId="0" borderId="0" xfId="0" applyFill="1" applyAlignment="1">
      <alignment horizontal="center" vertical="center" wrapText="1"/>
    </xf>
    <xf numFmtId="166" fontId="65" fillId="0" borderId="0" xfId="0" applyNumberFormat="1" applyFont="1" applyFill="1" applyAlignment="1">
      <alignment horizontal="center" vertical="center" wrapText="1"/>
    </xf>
    <xf numFmtId="166" fontId="65" fillId="0" borderId="0" xfId="0" applyNumberFormat="1" applyFont="1" applyFill="1" applyAlignment="1">
      <alignment vertical="center" wrapText="1"/>
    </xf>
    <xf numFmtId="166" fontId="38" fillId="0" borderId="0" xfId="0" applyNumberFormat="1" applyFont="1" applyFill="1" applyAlignment="1">
      <alignment horizontal="right" vertical="center"/>
    </xf>
    <xf numFmtId="0" fontId="35" fillId="0" borderId="91" xfId="0" applyFont="1" applyFill="1" applyBorder="1" applyAlignment="1">
      <alignment horizontal="center" vertical="center" wrapText="1"/>
    </xf>
    <xf numFmtId="0" fontId="35" fillId="0" borderId="92" xfId="0" applyFont="1" applyFill="1" applyBorder="1" applyAlignment="1">
      <alignment horizontal="center" vertical="center" wrapText="1"/>
    </xf>
    <xf numFmtId="0" fontId="35" fillId="0" borderId="9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3" fillId="0" borderId="91" xfId="0" applyFont="1" applyFill="1" applyBorder="1" applyAlignment="1">
      <alignment horizontal="center" vertical="center" wrapText="1"/>
    </xf>
    <xf numFmtId="0" fontId="43" fillId="0" borderId="94" xfId="0" applyFont="1" applyFill="1" applyBorder="1" applyAlignment="1">
      <alignment horizontal="center" vertical="center" wrapText="1"/>
    </xf>
    <xf numFmtId="0" fontId="43" fillId="0" borderId="92" xfId="0" applyFont="1" applyFill="1" applyBorder="1" applyAlignment="1">
      <alignment horizontal="center" vertical="center" wrapText="1"/>
    </xf>
    <xf numFmtId="0" fontId="43" fillId="0" borderId="93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right" vertical="center" wrapText="1" indent="1"/>
    </xf>
    <xf numFmtId="0" fontId="51" fillId="0" borderId="96" xfId="0" applyFont="1" applyBorder="1" applyAlignment="1" applyProtection="1">
      <alignment horizontal="left" vertical="center" wrapText="1" indent="1"/>
      <protection locked="0"/>
    </xf>
    <xf numFmtId="166" fontId="0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9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9" xfId="0" applyFont="1" applyFill="1" applyBorder="1" applyAlignment="1">
      <alignment horizontal="right" vertical="center" wrapText="1" indent="1"/>
    </xf>
    <xf numFmtId="0" fontId="51" fillId="0" borderId="56" xfId="0" applyFont="1" applyBorder="1" applyAlignment="1" applyProtection="1">
      <alignment horizontal="left" vertical="center" wrapText="1" indent="1"/>
      <protection locked="0"/>
    </xf>
    <xf numFmtId="166" fontId="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0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1" xfId="0" applyFont="1" applyFill="1" applyBorder="1" applyAlignment="1">
      <alignment horizontal="right" vertical="center" wrapText="1" indent="1"/>
    </xf>
    <xf numFmtId="166" fontId="0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102" xfId="0" applyFont="1" applyFill="1" applyBorder="1" applyAlignment="1">
      <alignment horizontal="center" vertical="center" wrapText="1"/>
    </xf>
    <xf numFmtId="0" fontId="35" fillId="0" borderId="103" xfId="0" applyFont="1" applyFill="1" applyBorder="1" applyAlignment="1">
      <alignment horizontal="left" vertical="center" wrapText="1" indent="1"/>
    </xf>
    <xf numFmtId="166" fontId="35" fillId="0" borderId="103" xfId="0" applyNumberFormat="1" applyFont="1" applyFill="1" applyBorder="1" applyAlignment="1">
      <alignment horizontal="right" vertical="center" wrapText="1" indent="1"/>
    </xf>
    <xf numFmtId="166" fontId="35" fillId="0" borderId="104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28" fillId="0" borderId="0" xfId="214" applyFont="1" applyFill="1" applyBorder="1" applyAlignment="1">
      <alignment horizontal="center" vertical="center" wrapText="1"/>
      <protection/>
    </xf>
    <xf numFmtId="0" fontId="68" fillId="0" borderId="0" xfId="214" applyFont="1" applyFill="1" applyBorder="1" applyAlignment="1">
      <alignment horizontal="center" vertical="center" wrapText="1"/>
      <protection/>
    </xf>
    <xf numFmtId="0" fontId="29" fillId="0" borderId="0" xfId="214" applyFont="1" applyFill="1" applyBorder="1" applyAlignment="1">
      <alignment horizontal="center" vertical="center" wrapText="1"/>
      <protection/>
    </xf>
    <xf numFmtId="0" fontId="24" fillId="0" borderId="0" xfId="214" applyFont="1" applyFill="1" applyBorder="1" applyAlignment="1">
      <alignment horizontal="center" vertical="center" wrapText="1"/>
      <protection/>
    </xf>
    <xf numFmtId="0" fontId="37" fillId="0" borderId="0" xfId="214" applyFont="1" applyFill="1" applyBorder="1" applyAlignment="1">
      <alignment horizontal="right" vertical="center" wrapText="1"/>
      <protection/>
    </xf>
    <xf numFmtId="0" fontId="30" fillId="0" borderId="19" xfId="214" applyFont="1" applyFill="1" applyBorder="1" applyAlignment="1">
      <alignment horizontal="center" vertical="center" wrapText="1"/>
      <protection/>
    </xf>
    <xf numFmtId="0" fontId="30" fillId="0" borderId="20" xfId="214" applyFont="1" applyFill="1" applyBorder="1" applyAlignment="1">
      <alignment horizontal="center" vertical="center" wrapText="1"/>
      <protection/>
    </xf>
    <xf numFmtId="0" fontId="30" fillId="0" borderId="21" xfId="214" applyFont="1" applyFill="1" applyBorder="1" applyAlignment="1">
      <alignment horizontal="center" vertical="center" wrapText="1"/>
      <protection/>
    </xf>
    <xf numFmtId="0" fontId="23" fillId="0" borderId="41" xfId="214" applyFont="1" applyFill="1" applyBorder="1" applyAlignment="1">
      <alignment horizontal="center" vertical="center" wrapText="1"/>
      <protection/>
    </xf>
    <xf numFmtId="0" fontId="23" fillId="0" borderId="45" xfId="214" applyFont="1" applyFill="1" applyBorder="1" applyAlignment="1">
      <alignment horizontal="left" vertical="center" wrapText="1"/>
      <protection/>
    </xf>
    <xf numFmtId="0" fontId="23" fillId="0" borderId="45" xfId="214" applyFont="1" applyFill="1" applyBorder="1" applyAlignment="1">
      <alignment horizontal="center" vertical="center" wrapText="1"/>
      <protection/>
    </xf>
    <xf numFmtId="0" fontId="30" fillId="0" borderId="77" xfId="214" applyNumberFormat="1" applyFont="1" applyFill="1" applyBorder="1" applyAlignment="1">
      <alignment horizontal="center" vertical="center"/>
      <protection/>
    </xf>
    <xf numFmtId="49" fontId="62" fillId="0" borderId="19" xfId="214" applyNumberFormat="1" applyFont="1" applyFill="1" applyBorder="1">
      <alignment/>
      <protection/>
    </xf>
    <xf numFmtId="0" fontId="30" fillId="0" borderId="20" xfId="214" applyFont="1" applyFill="1" applyBorder="1" applyAlignment="1">
      <alignment vertical="center"/>
      <protection/>
    </xf>
    <xf numFmtId="0" fontId="30" fillId="0" borderId="20" xfId="214" applyNumberFormat="1" applyFont="1" applyFill="1" applyBorder="1" applyAlignment="1">
      <alignment horizontal="center" vertical="center"/>
      <protection/>
    </xf>
    <xf numFmtId="0" fontId="30" fillId="0" borderId="21" xfId="214" applyNumberFormat="1" applyFont="1" applyFill="1" applyBorder="1" applyAlignment="1">
      <alignment horizontal="center" vertical="center"/>
      <protection/>
    </xf>
    <xf numFmtId="0" fontId="52" fillId="0" borderId="0" xfId="184" applyFont="1" applyAlignment="1">
      <alignment horizontal="center"/>
      <protection/>
    </xf>
    <xf numFmtId="0" fontId="52" fillId="0" borderId="0" xfId="184" applyFont="1">
      <alignment/>
      <protection/>
    </xf>
    <xf numFmtId="0" fontId="52" fillId="0" borderId="0" xfId="184" applyFont="1" applyFill="1">
      <alignment/>
      <protection/>
    </xf>
    <xf numFmtId="0" fontId="52" fillId="0" borderId="0" xfId="184" applyFont="1" applyFill="1" applyBorder="1" applyAlignment="1">
      <alignment horizontal="right"/>
      <protection/>
    </xf>
    <xf numFmtId="0" fontId="52" fillId="0" borderId="0" xfId="184" applyFont="1" applyAlignment="1">
      <alignment vertical="center"/>
      <protection/>
    </xf>
    <xf numFmtId="0" fontId="52" fillId="0" borderId="0" xfId="184" applyFont="1" applyBorder="1" applyAlignment="1">
      <alignment horizontal="center"/>
      <protection/>
    </xf>
    <xf numFmtId="0" fontId="52" fillId="0" borderId="0" xfId="184" applyFont="1" applyBorder="1">
      <alignment/>
      <protection/>
    </xf>
    <xf numFmtId="0" fontId="55" fillId="0" borderId="0" xfId="184" applyFont="1" applyFill="1" applyBorder="1" applyAlignment="1">
      <alignment horizontal="right"/>
      <protection/>
    </xf>
    <xf numFmtId="0" fontId="54" fillId="0" borderId="19" xfId="184" applyFont="1" applyBorder="1" applyAlignment="1">
      <alignment horizontal="center" vertical="center"/>
      <protection/>
    </xf>
    <xf numFmtId="0" fontId="54" fillId="0" borderId="20" xfId="184" applyFont="1" applyBorder="1" applyAlignment="1">
      <alignment horizontal="center" vertical="center"/>
      <protection/>
    </xf>
    <xf numFmtId="0" fontId="54" fillId="0" borderId="21" xfId="184" applyFont="1" applyFill="1" applyBorder="1" applyAlignment="1">
      <alignment horizontal="center" vertical="center" wrapText="1"/>
      <protection/>
    </xf>
    <xf numFmtId="0" fontId="64" fillId="0" borderId="20" xfId="213" applyFont="1" applyFill="1" applyBorder="1" applyAlignment="1" applyProtection="1">
      <alignment horizontal="center" vertical="center" wrapText="1"/>
      <protection/>
    </xf>
    <xf numFmtId="0" fontId="64" fillId="0" borderId="21" xfId="213" applyFont="1" applyFill="1" applyBorder="1" applyAlignment="1" applyProtection="1">
      <alignment horizontal="center" vertical="center" wrapText="1"/>
      <protection/>
    </xf>
    <xf numFmtId="0" fontId="52" fillId="0" borderId="0" xfId="184" applyFont="1" applyAlignment="1">
      <alignment horizontal="center" vertical="center"/>
      <protection/>
    </xf>
    <xf numFmtId="0" fontId="52" fillId="0" borderId="22" xfId="184" applyFont="1" applyBorder="1" applyAlignment="1">
      <alignment horizontal="center"/>
      <protection/>
    </xf>
    <xf numFmtId="0" fontId="52" fillId="0" borderId="23" xfId="184" applyFont="1" applyBorder="1" applyAlignment="1">
      <alignment wrapText="1"/>
      <protection/>
    </xf>
    <xf numFmtId="3" fontId="52" fillId="0" borderId="33" xfId="184" applyNumberFormat="1" applyFont="1" applyFill="1" applyBorder="1" applyAlignment="1">
      <alignment/>
      <protection/>
    </xf>
    <xf numFmtId="0" fontId="52" fillId="0" borderId="56" xfId="184" applyFont="1" applyBorder="1">
      <alignment/>
      <protection/>
    </xf>
    <xf numFmtId="0" fontId="52" fillId="0" borderId="35" xfId="184" applyFont="1" applyBorder="1" applyAlignment="1">
      <alignment horizontal="center"/>
      <protection/>
    </xf>
    <xf numFmtId="0" fontId="52" fillId="0" borderId="36" xfId="184" applyFont="1" applyBorder="1">
      <alignment/>
      <protection/>
    </xf>
    <xf numFmtId="3" fontId="48" fillId="0" borderId="77" xfId="184" applyNumberFormat="1" applyFont="1" applyFill="1" applyBorder="1" applyAlignment="1">
      <alignment/>
      <protection/>
    </xf>
    <xf numFmtId="3" fontId="52" fillId="0" borderId="56" xfId="184" applyNumberFormat="1" applyFont="1" applyBorder="1">
      <alignment/>
      <protection/>
    </xf>
    <xf numFmtId="0" fontId="54" fillId="0" borderId="19" xfId="184" applyFont="1" applyBorder="1" applyAlignment="1">
      <alignment horizontal="center"/>
      <protection/>
    </xf>
    <xf numFmtId="0" fontId="50" fillId="0" borderId="20" xfId="184" applyFont="1" applyBorder="1">
      <alignment/>
      <protection/>
    </xf>
    <xf numFmtId="3" fontId="50" fillId="0" borderId="21" xfId="184" applyNumberFormat="1" applyFont="1" applyFill="1" applyBorder="1">
      <alignment/>
      <protection/>
    </xf>
    <xf numFmtId="0" fontId="54" fillId="0" borderId="0" xfId="184" applyFont="1">
      <alignment/>
      <protection/>
    </xf>
    <xf numFmtId="0" fontId="52" fillId="0" borderId="0" xfId="184" applyFont="1" applyFill="1" applyBorder="1">
      <alignment/>
      <protection/>
    </xf>
    <xf numFmtId="3" fontId="52" fillId="0" borderId="24" xfId="184" applyNumberFormat="1" applyFont="1" applyFill="1" applyBorder="1">
      <alignment/>
      <protection/>
    </xf>
    <xf numFmtId="0" fontId="52" fillId="0" borderId="25" xfId="184" applyFont="1" applyBorder="1" applyAlignment="1">
      <alignment horizontal="center"/>
      <protection/>
    </xf>
    <xf numFmtId="0" fontId="52" fillId="0" borderId="26" xfId="184" applyFont="1" applyBorder="1" applyAlignment="1">
      <alignment wrapText="1"/>
      <protection/>
    </xf>
    <xf numFmtId="3" fontId="52" fillId="0" borderId="27" xfId="184" applyNumberFormat="1" applyFont="1" applyFill="1" applyBorder="1">
      <alignment/>
      <protection/>
    </xf>
    <xf numFmtId="0" fontId="52" fillId="0" borderId="36" xfId="184" applyFont="1" applyBorder="1" applyAlignment="1">
      <alignment wrapText="1"/>
      <protection/>
    </xf>
    <xf numFmtId="3" fontId="52" fillId="0" borderId="42" xfId="184" applyNumberFormat="1" applyFont="1" applyFill="1" applyBorder="1">
      <alignment/>
      <protection/>
    </xf>
    <xf numFmtId="0" fontId="52" fillId="0" borderId="28" xfId="184" applyFont="1" applyBorder="1" applyAlignment="1">
      <alignment horizontal="center"/>
      <protection/>
    </xf>
    <xf numFmtId="0" fontId="54" fillId="0" borderId="48" xfId="184" applyFont="1" applyBorder="1" applyAlignment="1">
      <alignment horizontal="center"/>
      <protection/>
    </xf>
    <xf numFmtId="0" fontId="54" fillId="0" borderId="20" xfId="184" applyFont="1" applyBorder="1" applyAlignment="1">
      <alignment horizontal="left"/>
      <protection/>
    </xf>
    <xf numFmtId="3" fontId="54" fillId="0" borderId="21" xfId="184" applyNumberFormat="1" applyFont="1" applyBorder="1">
      <alignment/>
      <protection/>
    </xf>
    <xf numFmtId="0" fontId="54" fillId="0" borderId="22" xfId="184" applyFont="1" applyBorder="1" applyAlignment="1">
      <alignment horizontal="center"/>
      <protection/>
    </xf>
    <xf numFmtId="0" fontId="54" fillId="0" borderId="20" xfId="184" applyFont="1" applyBorder="1">
      <alignment/>
      <protection/>
    </xf>
    <xf numFmtId="3" fontId="54" fillId="0" borderId="97" xfId="184" applyNumberFormat="1" applyFont="1" applyBorder="1">
      <alignment/>
      <protection/>
    </xf>
    <xf numFmtId="0" fontId="53" fillId="0" borderId="105" xfId="184" applyFont="1" applyBorder="1" applyAlignment="1">
      <alignment/>
      <protection/>
    </xf>
    <xf numFmtId="0" fontId="53" fillId="0" borderId="0" xfId="184" applyFont="1" applyBorder="1" applyAlignment="1">
      <alignment/>
      <protection/>
    </xf>
    <xf numFmtId="0" fontId="35" fillId="0" borderId="19" xfId="213" applyFont="1" applyFill="1" applyBorder="1" applyAlignment="1" applyProtection="1">
      <alignment horizontal="center" vertical="center" wrapText="1"/>
      <protection/>
    </xf>
    <xf numFmtId="0" fontId="36" fillId="0" borderId="19" xfId="213" applyFont="1" applyFill="1" applyBorder="1" applyAlignment="1" applyProtection="1">
      <alignment horizontal="center" vertical="center" wrapText="1"/>
      <protection/>
    </xf>
    <xf numFmtId="0" fontId="36" fillId="0" borderId="20" xfId="213" applyFont="1" applyFill="1" applyBorder="1" applyAlignment="1" applyProtection="1">
      <alignment horizontal="center" vertical="center" wrapText="1"/>
      <protection/>
    </xf>
    <xf numFmtId="0" fontId="36" fillId="0" borderId="31" xfId="213" applyFont="1" applyFill="1" applyBorder="1" applyAlignment="1" applyProtection="1">
      <alignment horizontal="center" vertical="center" wrapText="1"/>
      <protection/>
    </xf>
    <xf numFmtId="0" fontId="36" fillId="0" borderId="21" xfId="213" applyFont="1" applyFill="1" applyBorder="1" applyAlignment="1" applyProtection="1">
      <alignment horizontal="center" vertical="center" wrapText="1"/>
      <protection/>
    </xf>
    <xf numFmtId="0" fontId="0" fillId="0" borderId="22" xfId="213" applyFont="1" applyFill="1" applyBorder="1" applyAlignment="1" applyProtection="1">
      <alignment horizontal="center" vertical="center" wrapText="1"/>
      <protection/>
    </xf>
    <xf numFmtId="0" fontId="23" fillId="0" borderId="23" xfId="0" applyFont="1" applyBorder="1" applyAlignment="1" applyProtection="1">
      <alignment horizontal="left" vertical="center" wrapText="1" indent="1"/>
      <protection/>
    </xf>
    <xf numFmtId="166" fontId="0" fillId="0" borderId="24" xfId="213" applyNumberFormat="1" applyFont="1" applyFill="1" applyBorder="1" applyAlignment="1" applyProtection="1">
      <alignment vertical="center" wrapText="1"/>
      <protection locked="0"/>
    </xf>
    <xf numFmtId="0" fontId="0" fillId="0" borderId="25" xfId="213" applyFont="1" applyFill="1" applyBorder="1" applyAlignment="1" applyProtection="1">
      <alignment horizontal="center" vertical="center" wrapText="1"/>
      <protection/>
    </xf>
    <xf numFmtId="0" fontId="0" fillId="0" borderId="26" xfId="213" applyFont="1" applyFill="1" applyBorder="1" applyAlignment="1" applyProtection="1">
      <alignment horizontal="left" vertical="center" wrapText="1" indent="1"/>
      <protection/>
    </xf>
    <xf numFmtId="0" fontId="23" fillId="0" borderId="26" xfId="0" applyFont="1" applyBorder="1" applyAlignment="1" applyProtection="1">
      <alignment horizontal="left" vertical="center" wrapText="1" indent="1"/>
      <protection/>
    </xf>
    <xf numFmtId="166" fontId="0" fillId="0" borderId="26" xfId="213" applyNumberFormat="1" applyFont="1" applyFill="1" applyBorder="1" applyAlignment="1" applyProtection="1">
      <alignment vertical="center" wrapText="1"/>
      <protection/>
    </xf>
    <xf numFmtId="0" fontId="0" fillId="0" borderId="35" xfId="213" applyFont="1" applyFill="1" applyBorder="1" applyAlignment="1" applyProtection="1">
      <alignment horizontal="center" vertical="center" wrapText="1"/>
      <protection/>
    </xf>
    <xf numFmtId="0" fontId="0" fillId="0" borderId="36" xfId="213" applyFont="1" applyFill="1" applyBorder="1" applyAlignment="1" applyProtection="1">
      <alignment horizontal="left" vertical="center" wrapText="1" indent="1"/>
      <protection/>
    </xf>
    <xf numFmtId="166" fontId="0" fillId="0" borderId="36" xfId="213" applyNumberFormat="1" applyFont="1" applyFill="1" applyBorder="1" applyAlignment="1" applyProtection="1">
      <alignment vertical="center" wrapText="1"/>
      <protection locked="0"/>
    </xf>
    <xf numFmtId="166" fontId="0" fillId="0" borderId="30" xfId="213" applyNumberFormat="1" applyFont="1" applyFill="1" applyBorder="1" applyAlignment="1" applyProtection="1">
      <alignment vertical="center" wrapText="1"/>
      <protection locked="0"/>
    </xf>
    <xf numFmtId="0" fontId="35" fillId="0" borderId="20" xfId="213" applyFont="1" applyFill="1" applyBorder="1" applyAlignment="1" applyProtection="1">
      <alignment horizontal="left" vertical="center" wrapText="1" indent="1"/>
      <protection/>
    </xf>
    <xf numFmtId="0" fontId="32" fillId="0" borderId="0" xfId="213" applyFont="1" applyFill="1" applyBorder="1" applyAlignment="1" applyProtection="1">
      <alignment horizontal="center" vertical="center" wrapText="1"/>
      <protection/>
    </xf>
    <xf numFmtId="0" fontId="32" fillId="0" borderId="0" xfId="213" applyFont="1" applyFill="1" applyBorder="1" applyAlignment="1" applyProtection="1">
      <alignment vertical="center" wrapText="1"/>
      <protection/>
    </xf>
    <xf numFmtId="166" fontId="32" fillId="0" borderId="0" xfId="213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213" applyFont="1" applyFill="1" applyBorder="1" applyAlignment="1" applyProtection="1">
      <alignment horizontal="right" vertical="center" wrapText="1" indent="1"/>
      <protection/>
    </xf>
    <xf numFmtId="166" fontId="36" fillId="0" borderId="0" xfId="21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213" applyFont="1" applyFill="1" applyBorder="1" applyProtection="1">
      <alignment/>
      <protection/>
    </xf>
    <xf numFmtId="0" fontId="0" fillId="0" borderId="25" xfId="213" applyFont="1" applyFill="1" applyBorder="1" applyAlignment="1" applyProtection="1">
      <alignment horizontal="left" vertical="center" wrapText="1" indent="1"/>
      <protection/>
    </xf>
    <xf numFmtId="0" fontId="0" fillId="0" borderId="26" xfId="213" applyFont="1" applyFill="1" applyBorder="1" applyAlignment="1" applyProtection="1">
      <alignment vertical="center" wrapText="1"/>
      <protection/>
    </xf>
    <xf numFmtId="0" fontId="0" fillId="0" borderId="26" xfId="213" applyFont="1" applyFill="1" applyBorder="1" applyAlignment="1" applyProtection="1">
      <alignment vertical="center" wrapText="1"/>
      <protection/>
    </xf>
    <xf numFmtId="0" fontId="0" fillId="0" borderId="26" xfId="213" applyFont="1" applyFill="1" applyBorder="1" applyAlignment="1" applyProtection="1">
      <alignment horizontal="left" vertical="center" wrapText="1" indent="1"/>
      <protection/>
    </xf>
    <xf numFmtId="166" fontId="0" fillId="0" borderId="26" xfId="213" applyNumberFormat="1" applyFont="1" applyFill="1" applyBorder="1" applyAlignment="1" applyProtection="1">
      <alignment vertical="center" wrapText="1"/>
      <protection/>
    </xf>
    <xf numFmtId="0" fontId="0" fillId="0" borderId="35" xfId="213" applyFont="1" applyFill="1" applyBorder="1" applyAlignment="1" applyProtection="1">
      <alignment horizontal="left" vertical="center" wrapText="1" indent="1"/>
      <protection/>
    </xf>
    <xf numFmtId="0" fontId="0" fillId="0" borderId="36" xfId="213" applyFont="1" applyFill="1" applyBorder="1" applyAlignment="1" applyProtection="1">
      <alignment horizontal="left" vertical="center" wrapText="1" indent="1"/>
      <protection/>
    </xf>
    <xf numFmtId="166" fontId="23" fillId="0" borderId="36" xfId="0" applyNumberFormat="1" applyFont="1" applyBorder="1" applyAlignment="1" applyProtection="1">
      <alignment vertical="center" wrapText="1"/>
      <protection locked="0"/>
    </xf>
    <xf numFmtId="0" fontId="30" fillId="0" borderId="19" xfId="0" applyFont="1" applyBorder="1" applyAlignment="1" applyProtection="1">
      <alignment horizontal="left" vertical="center" wrapText="1" indent="1"/>
      <protection/>
    </xf>
    <xf numFmtId="166" fontId="30" fillId="0" borderId="20" xfId="0" applyNumberFormat="1" applyFont="1" applyBorder="1" applyAlignment="1" applyProtection="1">
      <alignment vertical="center" wrapText="1"/>
      <protection/>
    </xf>
    <xf numFmtId="0" fontId="52" fillId="0" borderId="0" xfId="183" applyFont="1">
      <alignment/>
      <protection/>
    </xf>
    <xf numFmtId="0" fontId="48" fillId="0" borderId="0" xfId="183" applyFont="1">
      <alignment/>
      <protection/>
    </xf>
    <xf numFmtId="0" fontId="54" fillId="0" borderId="0" xfId="183" applyFont="1" applyAlignment="1">
      <alignment horizontal="center" vertical="center" wrapText="1"/>
      <protection/>
    </xf>
    <xf numFmtId="0" fontId="50" fillId="0" borderId="29" xfId="183" applyFont="1" applyBorder="1" applyAlignment="1">
      <alignment horizontal="center"/>
      <protection/>
    </xf>
    <xf numFmtId="0" fontId="50" fillId="0" borderId="30" xfId="183" applyFont="1" applyBorder="1" applyAlignment="1">
      <alignment horizontal="center"/>
      <protection/>
    </xf>
    <xf numFmtId="0" fontId="69" fillId="0" borderId="0" xfId="183" applyFont="1">
      <alignment/>
      <protection/>
    </xf>
    <xf numFmtId="0" fontId="48" fillId="0" borderId="65" xfId="183" applyFont="1" applyBorder="1" applyAlignment="1">
      <alignment horizontal="left" vertical="center" wrapText="1"/>
      <protection/>
    </xf>
    <xf numFmtId="3" fontId="48" fillId="0" borderId="90" xfId="183" applyNumberFormat="1" applyFont="1" applyBorder="1" applyAlignment="1">
      <alignment horizontal="center" vertical="center"/>
      <protection/>
    </xf>
    <xf numFmtId="0" fontId="48" fillId="0" borderId="65" xfId="183" applyFont="1" applyBorder="1" applyAlignment="1">
      <alignment horizontal="center" vertical="center" wrapText="1"/>
      <protection/>
    </xf>
    <xf numFmtId="3" fontId="48" fillId="0" borderId="23" xfId="183" applyNumberFormat="1" applyFont="1" applyBorder="1" applyAlignment="1">
      <alignment horizontal="center" vertical="center"/>
      <protection/>
    </xf>
    <xf numFmtId="3" fontId="48" fillId="0" borderId="24" xfId="183" applyNumberFormat="1" applyFont="1" applyBorder="1" applyAlignment="1">
      <alignment horizontal="center" vertical="center"/>
      <protection/>
    </xf>
    <xf numFmtId="3" fontId="48" fillId="0" borderId="89" xfId="183" applyNumberFormat="1" applyFont="1" applyBorder="1" applyAlignment="1">
      <alignment horizontal="center" vertical="center"/>
      <protection/>
    </xf>
    <xf numFmtId="0" fontId="48" fillId="0" borderId="67" xfId="183" applyFont="1" applyBorder="1" applyAlignment="1">
      <alignment horizontal="center" vertical="center" wrapText="1"/>
      <protection/>
    </xf>
    <xf numFmtId="3" fontId="48" fillId="0" borderId="36" xfId="183" applyNumberFormat="1" applyFont="1" applyBorder="1" applyAlignment="1">
      <alignment horizontal="center" vertical="center"/>
      <protection/>
    </xf>
    <xf numFmtId="3" fontId="48" fillId="0" borderId="42" xfId="183" applyNumberFormat="1" applyFont="1" applyBorder="1" applyAlignment="1">
      <alignment horizontal="center" vertical="center"/>
      <protection/>
    </xf>
    <xf numFmtId="0" fontId="70" fillId="0" borderId="0" xfId="183" applyFont="1" applyAlignment="1">
      <alignment horizontal="center" vertical="center" wrapText="1"/>
      <protection/>
    </xf>
    <xf numFmtId="0" fontId="70" fillId="0" borderId="0" xfId="183" applyFont="1">
      <alignment/>
      <protection/>
    </xf>
    <xf numFmtId="0" fontId="50" fillId="0" borderId="56" xfId="183" applyFont="1" applyBorder="1" applyAlignment="1">
      <alignment horizontal="left" vertical="center"/>
      <protection/>
    </xf>
    <xf numFmtId="3" fontId="50" fillId="0" borderId="53" xfId="183" applyNumberFormat="1" applyFont="1" applyBorder="1" applyAlignment="1">
      <alignment horizontal="center" vertical="center"/>
      <protection/>
    </xf>
    <xf numFmtId="0" fontId="50" fillId="49" borderId="56" xfId="183" applyFont="1" applyFill="1" applyBorder="1" applyAlignment="1">
      <alignment horizontal="center" vertical="center"/>
      <protection/>
    </xf>
    <xf numFmtId="3" fontId="50" fillId="0" borderId="20" xfId="183" applyNumberFormat="1" applyFont="1" applyBorder="1" applyAlignment="1">
      <alignment horizontal="center" vertical="center"/>
      <protection/>
    </xf>
    <xf numFmtId="3" fontId="50" fillId="0" borderId="21" xfId="183" applyNumberFormat="1" applyFont="1" applyBorder="1" applyAlignment="1">
      <alignment horizontal="center" vertical="center"/>
      <protection/>
    </xf>
    <xf numFmtId="0" fontId="54" fillId="0" borderId="0" xfId="183" applyFont="1" applyAlignment="1">
      <alignment horizontal="center" vertical="center"/>
      <protection/>
    </xf>
    <xf numFmtId="0" fontId="52" fillId="0" borderId="0" xfId="185" applyFont="1">
      <alignment/>
      <protection/>
    </xf>
    <xf numFmtId="0" fontId="54" fillId="0" borderId="0" xfId="185" applyFont="1">
      <alignment/>
      <protection/>
    </xf>
    <xf numFmtId="0" fontId="53" fillId="0" borderId="0" xfId="185" applyFont="1" applyAlignment="1">
      <alignment horizontal="center" vertical="center" wrapText="1"/>
      <protection/>
    </xf>
    <xf numFmtId="0" fontId="69" fillId="0" borderId="0" xfId="185" applyFont="1" applyAlignment="1">
      <alignment horizontal="right"/>
      <protection/>
    </xf>
    <xf numFmtId="0" fontId="54" fillId="0" borderId="0" xfId="185" applyFont="1" applyAlignment="1">
      <alignment horizontal="center" vertical="center"/>
      <protection/>
    </xf>
    <xf numFmtId="0" fontId="52" fillId="0" borderId="83" xfId="185" applyFont="1" applyBorder="1" applyAlignment="1">
      <alignment horizontal="center" vertical="center"/>
      <protection/>
    </xf>
    <xf numFmtId="0" fontId="51" fillId="0" borderId="65" xfId="185" applyFont="1" applyBorder="1">
      <alignment/>
      <protection/>
    </xf>
    <xf numFmtId="166" fontId="52" fillId="0" borderId="24" xfId="105" applyNumberFormat="1" applyFont="1" applyFill="1" applyBorder="1" applyAlignment="1" applyProtection="1">
      <alignment horizontal="right" vertical="center"/>
      <protection/>
    </xf>
    <xf numFmtId="3" fontId="52" fillId="0" borderId="56" xfId="185" applyNumberFormat="1" applyFont="1" applyBorder="1" applyAlignment="1">
      <alignment vertical="center"/>
      <protection/>
    </xf>
    <xf numFmtId="0" fontId="52" fillId="0" borderId="68" xfId="185" applyFont="1" applyBorder="1" applyAlignment="1">
      <alignment horizontal="center" vertical="center"/>
      <protection/>
    </xf>
    <xf numFmtId="0" fontId="51" fillId="0" borderId="61" xfId="185" applyFont="1" applyBorder="1" applyAlignment="1">
      <alignment wrapText="1"/>
      <protection/>
    </xf>
    <xf numFmtId="166" fontId="52" fillId="0" borderId="27" xfId="105" applyNumberFormat="1" applyFont="1" applyFill="1" applyBorder="1" applyAlignment="1" applyProtection="1">
      <alignment horizontal="right" vertical="center"/>
      <protection/>
    </xf>
    <xf numFmtId="3" fontId="52" fillId="0" borderId="56" xfId="185" applyNumberFormat="1" applyFont="1" applyBorder="1">
      <alignment/>
      <protection/>
    </xf>
    <xf numFmtId="0" fontId="51" fillId="0" borderId="61" xfId="185" applyFont="1" applyBorder="1">
      <alignment/>
      <protection/>
    </xf>
    <xf numFmtId="166" fontId="52" fillId="0" borderId="27" xfId="105" applyNumberFormat="1" applyFont="1" applyFill="1" applyBorder="1" applyAlignment="1" applyProtection="1">
      <alignment horizontal="right"/>
      <protection/>
    </xf>
    <xf numFmtId="0" fontId="52" fillId="0" borderId="82" xfId="185" applyFont="1" applyBorder="1" applyAlignment="1">
      <alignment horizontal="center" vertical="center"/>
      <protection/>
    </xf>
    <xf numFmtId="0" fontId="51" fillId="0" borderId="67" xfId="185" applyFont="1" applyBorder="1" applyAlignment="1">
      <alignment wrapText="1"/>
      <protection/>
    </xf>
    <xf numFmtId="166" fontId="52" fillId="0" borderId="42" xfId="105" applyNumberFormat="1" applyFont="1" applyFill="1" applyBorder="1" applyAlignment="1" applyProtection="1">
      <alignment horizontal="right"/>
      <protection/>
    </xf>
    <xf numFmtId="0" fontId="54" fillId="0" borderId="52" xfId="185" applyFont="1" applyBorder="1" applyAlignment="1">
      <alignment horizontal="center" vertical="center"/>
      <protection/>
    </xf>
    <xf numFmtId="0" fontId="71" fillId="0" borderId="56" xfId="185" applyFont="1" applyFill="1" applyBorder="1">
      <alignment/>
      <protection/>
    </xf>
    <xf numFmtId="166" fontId="54" fillId="0" borderId="21" xfId="105" applyNumberFormat="1" applyFont="1" applyFill="1" applyBorder="1" applyAlignment="1" applyProtection="1">
      <alignment horizontal="right"/>
      <protection/>
    </xf>
    <xf numFmtId="3" fontId="54" fillId="0" borderId="56" xfId="185" applyNumberFormat="1" applyFont="1" applyBorder="1" applyAlignment="1">
      <alignment vertical="center"/>
      <protection/>
    </xf>
    <xf numFmtId="0" fontId="54" fillId="0" borderId="85" xfId="185" applyFont="1" applyBorder="1" applyAlignment="1">
      <alignment horizontal="center" vertical="center"/>
      <protection/>
    </xf>
    <xf numFmtId="0" fontId="71" fillId="0" borderId="84" xfId="185" applyFont="1" applyFill="1" applyBorder="1" applyAlignment="1">
      <alignment wrapText="1"/>
      <protection/>
    </xf>
    <xf numFmtId="166" fontId="54" fillId="0" borderId="77" xfId="105" applyNumberFormat="1" applyFont="1" applyFill="1" applyBorder="1" applyAlignment="1" applyProtection="1">
      <alignment horizontal="right"/>
      <protection/>
    </xf>
    <xf numFmtId="0" fontId="71" fillId="0" borderId="56" xfId="185" applyFont="1" applyFill="1" applyBorder="1" applyAlignment="1">
      <alignment wrapText="1"/>
      <protection/>
    </xf>
    <xf numFmtId="3" fontId="54" fillId="0" borderId="56" xfId="185" applyNumberFormat="1" applyFont="1" applyBorder="1">
      <alignment/>
      <protection/>
    </xf>
    <xf numFmtId="0" fontId="51" fillId="0" borderId="65" xfId="185" applyFont="1" applyFill="1" applyBorder="1" applyAlignment="1">
      <alignment wrapText="1"/>
      <protection/>
    </xf>
    <xf numFmtId="166" fontId="52" fillId="0" borderId="24" xfId="105" applyNumberFormat="1" applyFont="1" applyFill="1" applyBorder="1" applyAlignment="1" applyProtection="1">
      <alignment horizontal="right"/>
      <protection/>
    </xf>
    <xf numFmtId="0" fontId="51" fillId="0" borderId="61" xfId="185" applyFont="1" applyFill="1" applyBorder="1" applyAlignment="1">
      <alignment wrapText="1"/>
      <protection/>
    </xf>
    <xf numFmtId="0" fontId="51" fillId="0" borderId="67" xfId="185" applyFont="1" applyFill="1" applyBorder="1" applyAlignment="1">
      <alignment wrapText="1"/>
      <protection/>
    </xf>
    <xf numFmtId="166" fontId="54" fillId="0" borderId="21" xfId="185" applyNumberFormat="1" applyFont="1" applyBorder="1" applyAlignment="1">
      <alignment horizontal="right"/>
      <protection/>
    </xf>
    <xf numFmtId="0" fontId="52" fillId="0" borderId="52" xfId="185" applyFont="1" applyBorder="1" applyAlignment="1">
      <alignment horizontal="center" vertical="center"/>
      <protection/>
    </xf>
    <xf numFmtId="0" fontId="71" fillId="0" borderId="56" xfId="185" applyFont="1" applyBorder="1" applyAlignment="1">
      <alignment wrapText="1"/>
      <protection/>
    </xf>
    <xf numFmtId="0" fontId="2" fillId="0" borderId="0" xfId="186">
      <alignment/>
      <protection/>
    </xf>
    <xf numFmtId="169" fontId="0" fillId="0" borderId="0" xfId="102" applyNumberFormat="1" applyFont="1" applyFill="1" applyBorder="1" applyAlignment="1" applyProtection="1">
      <alignment/>
      <protection/>
    </xf>
    <xf numFmtId="166" fontId="64" fillId="0" borderId="0" xfId="213" applyNumberFormat="1" applyFont="1" applyFill="1" applyBorder="1" applyAlignment="1" applyProtection="1">
      <alignment horizontal="center" vertical="center"/>
      <protection/>
    </xf>
    <xf numFmtId="169" fontId="64" fillId="0" borderId="0" xfId="102" applyNumberFormat="1" applyFont="1" applyFill="1" applyBorder="1" applyAlignment="1" applyProtection="1">
      <alignment horizontal="center" vertical="center"/>
      <protection/>
    </xf>
    <xf numFmtId="169" fontId="38" fillId="0" borderId="0" xfId="102" applyNumberFormat="1" applyFont="1" applyFill="1" applyBorder="1" applyAlignment="1" applyProtection="1">
      <alignment horizontal="right"/>
      <protection/>
    </xf>
    <xf numFmtId="169" fontId="35" fillId="0" borderId="20" xfId="102" applyNumberFormat="1" applyFont="1" applyFill="1" applyBorder="1" applyAlignment="1" applyProtection="1">
      <alignment horizontal="center" vertical="center" wrapText="1"/>
      <protection/>
    </xf>
    <xf numFmtId="169" fontId="35" fillId="0" borderId="21" xfId="102" applyNumberFormat="1" applyFont="1" applyFill="1" applyBorder="1" applyAlignment="1" applyProtection="1">
      <alignment horizontal="center" vertical="center" wrapText="1"/>
      <protection/>
    </xf>
    <xf numFmtId="0" fontId="2" fillId="0" borderId="0" xfId="186" applyAlignment="1">
      <alignment vertical="center"/>
      <protection/>
    </xf>
    <xf numFmtId="0" fontId="43" fillId="0" borderId="0" xfId="213" applyFont="1" applyFill="1" applyBorder="1" applyAlignment="1" applyProtection="1">
      <alignment horizontal="center" vertical="center" wrapText="1"/>
      <protection/>
    </xf>
    <xf numFmtId="1" fontId="36" fillId="0" borderId="19" xfId="213" applyNumberFormat="1" applyFont="1" applyFill="1" applyBorder="1" applyAlignment="1" applyProtection="1">
      <alignment horizontal="center" vertical="center"/>
      <protection/>
    </xf>
    <xf numFmtId="1" fontId="36" fillId="0" borderId="20" xfId="213" applyNumberFormat="1" applyFont="1" applyFill="1" applyBorder="1" applyAlignment="1" applyProtection="1">
      <alignment horizontal="center" vertical="center"/>
      <protection/>
    </xf>
    <xf numFmtId="1" fontId="36" fillId="0" borderId="20" xfId="102" applyNumberFormat="1" applyFont="1" applyFill="1" applyBorder="1" applyAlignment="1" applyProtection="1">
      <alignment horizontal="center" vertical="center"/>
      <protection/>
    </xf>
    <xf numFmtId="1" fontId="36" fillId="0" borderId="21" xfId="102" applyNumberFormat="1" applyFont="1" applyFill="1" applyBorder="1" applyAlignment="1" applyProtection="1">
      <alignment horizontal="center" vertical="center"/>
      <protection/>
    </xf>
    <xf numFmtId="0" fontId="36" fillId="0" borderId="22" xfId="213" applyFont="1" applyFill="1" applyBorder="1" applyAlignment="1" applyProtection="1">
      <alignment horizontal="center" vertical="center"/>
      <protection/>
    </xf>
    <xf numFmtId="0" fontId="52" fillId="0" borderId="23" xfId="186" applyFont="1" applyFill="1" applyBorder="1" applyAlignment="1">
      <alignment wrapText="1"/>
      <protection/>
    </xf>
    <xf numFmtId="169" fontId="52" fillId="0" borderId="23" xfId="102" applyNumberFormat="1" applyFont="1" applyFill="1" applyBorder="1" applyAlignment="1" applyProtection="1">
      <alignment horizontal="center" vertical="center"/>
      <protection/>
    </xf>
    <xf numFmtId="169" fontId="58" fillId="0" borderId="24" xfId="102" applyNumberFormat="1" applyFont="1" applyFill="1" applyBorder="1" applyAlignment="1" applyProtection="1">
      <alignment vertical="center"/>
      <protection locked="0"/>
    </xf>
    <xf numFmtId="0" fontId="36" fillId="0" borderId="25" xfId="213" applyFont="1" applyFill="1" applyBorder="1" applyAlignment="1" applyProtection="1">
      <alignment horizontal="center" vertical="center"/>
      <protection/>
    </xf>
    <xf numFmtId="0" fontId="52" fillId="0" borderId="26" xfId="186" applyFont="1" applyFill="1" applyBorder="1" applyAlignment="1">
      <alignment wrapText="1"/>
      <protection/>
    </xf>
    <xf numFmtId="169" fontId="52" fillId="0" borderId="26" xfId="102" applyNumberFormat="1" applyFont="1" applyFill="1" applyBorder="1" applyAlignment="1" applyProtection="1">
      <alignment horizontal="center" vertical="center"/>
      <protection/>
    </xf>
    <xf numFmtId="169" fontId="58" fillId="0" borderId="27" xfId="102" applyNumberFormat="1" applyFont="1" applyFill="1" applyBorder="1" applyAlignment="1" applyProtection="1">
      <alignment vertical="center"/>
      <protection locked="0"/>
    </xf>
    <xf numFmtId="0" fontId="52" fillId="0" borderId="26" xfId="186" applyFont="1" applyBorder="1" applyAlignment="1">
      <alignment wrapText="1"/>
      <protection/>
    </xf>
    <xf numFmtId="169" fontId="52" fillId="0" borderId="26" xfId="102" applyNumberFormat="1" applyFont="1" applyFill="1" applyBorder="1" applyAlignment="1" applyProtection="1">
      <alignment vertical="center"/>
      <protection/>
    </xf>
    <xf numFmtId="0" fontId="51" fillId="0" borderId="26" xfId="186" applyFont="1" applyBorder="1" applyAlignment="1">
      <alignment vertical="center" wrapText="1"/>
      <protection/>
    </xf>
    <xf numFmtId="169" fontId="51" fillId="0" borderId="26" xfId="102" applyNumberFormat="1" applyFont="1" applyFill="1" applyBorder="1" applyAlignment="1" applyProtection="1">
      <alignment horizontal="center" vertical="center"/>
      <protection/>
    </xf>
    <xf numFmtId="169" fontId="0" fillId="0" borderId="27" xfId="102" applyNumberFormat="1" applyFont="1" applyFill="1" applyBorder="1" applyAlignment="1" applyProtection="1">
      <alignment vertical="center"/>
      <protection locked="0"/>
    </xf>
    <xf numFmtId="0" fontId="51" fillId="0" borderId="26" xfId="186" applyFont="1" applyBorder="1" applyAlignment="1">
      <alignment vertical="center" wrapText="1" shrinkToFit="1"/>
      <protection/>
    </xf>
    <xf numFmtId="169" fontId="51" fillId="0" borderId="26" xfId="102" applyNumberFormat="1" applyFont="1" applyFill="1" applyBorder="1" applyAlignment="1" applyProtection="1">
      <alignment vertical="center"/>
      <protection/>
    </xf>
    <xf numFmtId="0" fontId="36" fillId="0" borderId="41" xfId="213" applyFont="1" applyFill="1" applyBorder="1" applyAlignment="1" applyProtection="1">
      <alignment horizontal="center" vertical="center"/>
      <protection/>
    </xf>
    <xf numFmtId="0" fontId="51" fillId="0" borderId="36" xfId="186" applyFont="1" applyBorder="1" applyAlignment="1">
      <alignment vertical="center" wrapText="1" shrinkToFit="1"/>
      <protection/>
    </xf>
    <xf numFmtId="169" fontId="51" fillId="0" borderId="36" xfId="102" applyNumberFormat="1" applyFont="1" applyFill="1" applyBorder="1" applyAlignment="1" applyProtection="1">
      <alignment vertical="center"/>
      <protection/>
    </xf>
    <xf numFmtId="169" fontId="0" fillId="0" borderId="42" xfId="102" applyNumberFormat="1" applyFont="1" applyFill="1" applyBorder="1" applyAlignment="1" applyProtection="1">
      <alignment vertical="center"/>
      <protection locked="0"/>
    </xf>
    <xf numFmtId="0" fontId="43" fillId="0" borderId="19" xfId="213" applyFont="1" applyFill="1" applyBorder="1" applyAlignment="1" applyProtection="1">
      <alignment horizontal="center" vertical="center"/>
      <protection/>
    </xf>
    <xf numFmtId="0" fontId="35" fillId="0" borderId="20" xfId="213" applyFont="1" applyFill="1" applyBorder="1" applyAlignment="1" applyProtection="1">
      <alignment vertical="center" wrapText="1"/>
      <protection locked="0"/>
    </xf>
    <xf numFmtId="169" fontId="35" fillId="0" borderId="20" xfId="102" applyNumberFormat="1" applyFont="1" applyFill="1" applyBorder="1" applyAlignment="1" applyProtection="1">
      <alignment vertical="center"/>
      <protection locked="0"/>
    </xf>
    <xf numFmtId="169" fontId="35" fillId="0" borderId="21" xfId="102" applyNumberFormat="1" applyFont="1" applyFill="1" applyBorder="1" applyAlignment="1" applyProtection="1">
      <alignment vertical="center"/>
      <protection locked="0"/>
    </xf>
    <xf numFmtId="0" fontId="23" fillId="0" borderId="45" xfId="186" applyFont="1" applyFill="1" applyBorder="1" applyAlignment="1">
      <alignment wrapText="1"/>
      <protection/>
    </xf>
    <xf numFmtId="169" fontId="23" fillId="0" borderId="45" xfId="102" applyNumberFormat="1" applyFont="1" applyFill="1" applyBorder="1" applyAlignment="1" applyProtection="1">
      <alignment horizontal="center"/>
      <protection/>
    </xf>
    <xf numFmtId="169" fontId="0" fillId="0" borderId="77" xfId="102" applyNumberFormat="1" applyFont="1" applyFill="1" applyBorder="1" applyAlignment="1" applyProtection="1">
      <alignment vertical="center"/>
      <protection locked="0"/>
    </xf>
    <xf numFmtId="0" fontId="23" fillId="0" borderId="23" xfId="186" applyFont="1" applyBorder="1" applyAlignment="1">
      <alignment wrapText="1"/>
      <protection/>
    </xf>
    <xf numFmtId="169" fontId="23" fillId="0" borderId="23" xfId="102" applyNumberFormat="1" applyFont="1" applyFill="1" applyBorder="1" applyAlignment="1" applyProtection="1">
      <alignment horizontal="center"/>
      <protection/>
    </xf>
    <xf numFmtId="169" fontId="0" fillId="0" borderId="24" xfId="102" applyNumberFormat="1" applyFont="1" applyFill="1" applyBorder="1" applyAlignment="1" applyProtection="1">
      <alignment vertical="center"/>
      <protection locked="0"/>
    </xf>
    <xf numFmtId="0" fontId="23" fillId="0" borderId="26" xfId="186" applyFont="1" applyBorder="1" applyAlignment="1">
      <alignment wrapText="1"/>
      <protection/>
    </xf>
    <xf numFmtId="169" fontId="23" fillId="0" borderId="26" xfId="102" applyNumberFormat="1" applyFont="1" applyFill="1" applyBorder="1" applyAlignment="1" applyProtection="1">
      <alignment horizontal="center"/>
      <protection/>
    </xf>
    <xf numFmtId="0" fontId="23" fillId="0" borderId="26" xfId="186" applyFont="1" applyFill="1" applyBorder="1" applyAlignment="1">
      <alignment wrapText="1"/>
      <protection/>
    </xf>
    <xf numFmtId="0" fontId="36" fillId="0" borderId="35" xfId="213" applyFont="1" applyFill="1" applyBorder="1" applyAlignment="1" applyProtection="1">
      <alignment horizontal="center" vertical="center"/>
      <protection/>
    </xf>
    <xf numFmtId="0" fontId="23" fillId="0" borderId="36" xfId="186" applyFont="1" applyFill="1" applyBorder="1" applyAlignment="1">
      <alignment wrapText="1"/>
      <protection/>
    </xf>
    <xf numFmtId="169" fontId="20" fillId="0" borderId="36" xfId="102" applyNumberFormat="1" applyFont="1" applyFill="1" applyBorder="1" applyAlignment="1" applyProtection="1">
      <alignment/>
      <protection/>
    </xf>
    <xf numFmtId="0" fontId="43" fillId="0" borderId="48" xfId="213" applyFont="1" applyFill="1" applyBorder="1" applyAlignment="1" applyProtection="1">
      <alignment horizontal="center" vertical="center"/>
      <protection/>
    </xf>
    <xf numFmtId="0" fontId="35" fillId="0" borderId="49" xfId="213" applyFont="1" applyFill="1" applyBorder="1" applyAlignment="1" applyProtection="1">
      <alignment horizontal="left" vertical="center" wrapText="1"/>
      <protection/>
    </xf>
    <xf numFmtId="169" fontId="35" fillId="0" borderId="49" xfId="102" applyNumberFormat="1" applyFont="1" applyFill="1" applyBorder="1" applyAlignment="1" applyProtection="1">
      <alignment vertical="center"/>
      <protection/>
    </xf>
    <xf numFmtId="169" fontId="35" fillId="0" borderId="51" xfId="102" applyNumberFormat="1" applyFont="1" applyFill="1" applyBorder="1" applyAlignment="1" applyProtection="1">
      <alignment vertical="center"/>
      <protection/>
    </xf>
    <xf numFmtId="0" fontId="2" fillId="0" borderId="0" xfId="186" applyAlignment="1">
      <alignment horizontal="center"/>
      <protection/>
    </xf>
    <xf numFmtId="0" fontId="2" fillId="0" borderId="0" xfId="186" applyFont="1" applyAlignment="1">
      <alignment horizontal="justify" vertical="center"/>
      <protection/>
    </xf>
    <xf numFmtId="169" fontId="2" fillId="0" borderId="0" xfId="186" applyNumberFormat="1">
      <alignment/>
      <protection/>
    </xf>
    <xf numFmtId="0" fontId="28" fillId="0" borderId="56" xfId="212" applyFont="1" applyBorder="1" applyAlignment="1">
      <alignment horizontal="center" vertical="center" wrapText="1"/>
      <protection/>
    </xf>
    <xf numFmtId="166" fontId="33" fillId="0" borderId="0" xfId="213" applyNumberFormat="1" applyFont="1" applyFill="1" applyBorder="1" applyAlignment="1" applyProtection="1">
      <alignment horizontal="left" vertical="center"/>
      <protection/>
    </xf>
    <xf numFmtId="0" fontId="31" fillId="0" borderId="0" xfId="213" applyFont="1" applyFill="1" applyBorder="1" applyAlignment="1" applyProtection="1">
      <alignment horizontal="center" vertical="center" wrapText="1"/>
      <protection/>
    </xf>
    <xf numFmtId="166" fontId="32" fillId="0" borderId="0" xfId="213" applyNumberFormat="1" applyFont="1" applyFill="1" applyBorder="1" applyAlignment="1" applyProtection="1">
      <alignment horizontal="center" vertical="center"/>
      <protection/>
    </xf>
    <xf numFmtId="0" fontId="32" fillId="0" borderId="0" xfId="213" applyFont="1" applyFill="1" applyBorder="1" applyAlignment="1" applyProtection="1">
      <alignment horizontal="center" vertical="center" wrapText="1"/>
      <protection/>
    </xf>
    <xf numFmtId="166" fontId="31" fillId="0" borderId="0" xfId="0" applyNumberFormat="1" applyFont="1" applyFill="1" applyBorder="1" applyAlignment="1" applyProtection="1">
      <alignment horizontal="center" vertical="center" wrapText="1"/>
      <protection/>
    </xf>
    <xf numFmtId="166" fontId="35" fillId="0" borderId="56" xfId="0" applyNumberFormat="1" applyFont="1" applyFill="1" applyBorder="1" applyAlignment="1" applyProtection="1">
      <alignment horizontal="center" vertical="center" wrapText="1"/>
      <protection/>
    </xf>
    <xf numFmtId="166" fontId="32" fillId="0" borderId="54" xfId="0" applyNumberFormat="1" applyFont="1" applyFill="1" applyBorder="1" applyAlignment="1" applyProtection="1">
      <alignment horizontal="center" vertical="center" wrapText="1"/>
      <protection/>
    </xf>
    <xf numFmtId="166" fontId="32" fillId="0" borderId="56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161" applyFont="1" applyBorder="1" applyAlignment="1">
      <alignment horizontal="left"/>
      <protection/>
    </xf>
    <xf numFmtId="0" fontId="48" fillId="0" borderId="0" xfId="161" applyFont="1" applyBorder="1" applyAlignment="1">
      <alignment horizontal="left"/>
      <protection/>
    </xf>
    <xf numFmtId="0" fontId="50" fillId="0" borderId="0" xfId="161" applyFont="1" applyBorder="1" applyAlignment="1">
      <alignment horizontal="left"/>
      <protection/>
    </xf>
    <xf numFmtId="0" fontId="28" fillId="0" borderId="0" xfId="161" applyFont="1" applyBorder="1" applyAlignment="1">
      <alignment horizontal="center" vertical="center" wrapText="1"/>
      <protection/>
    </xf>
    <xf numFmtId="0" fontId="46" fillId="0" borderId="47" xfId="161" applyFont="1" applyBorder="1" applyAlignment="1">
      <alignment horizontal="right" vertical="center"/>
      <protection/>
    </xf>
    <xf numFmtId="0" fontId="30" fillId="0" borderId="19" xfId="161" applyFont="1" applyBorder="1" applyAlignment="1">
      <alignment horizontal="center" vertical="center" wrapText="1"/>
      <protection/>
    </xf>
    <xf numFmtId="0" fontId="30" fillId="0" borderId="20" xfId="161" applyFont="1" applyBorder="1" applyAlignment="1">
      <alignment horizontal="center" vertical="center" wrapText="1"/>
      <protection/>
    </xf>
    <xf numFmtId="0" fontId="30" fillId="0" borderId="52" xfId="161" applyFont="1" applyBorder="1" applyAlignment="1">
      <alignment horizontal="center" vertical="center"/>
      <protection/>
    </xf>
    <xf numFmtId="0" fontId="30" fillId="0" borderId="29" xfId="175" applyFont="1" applyFill="1" applyBorder="1" applyAlignment="1">
      <alignment horizontal="center" vertical="center" wrapText="1"/>
      <protection/>
    </xf>
    <xf numFmtId="0" fontId="30" fillId="0" borderId="106" xfId="175" applyFont="1" applyFill="1" applyBorder="1" applyAlignment="1">
      <alignment horizontal="center" vertical="center" wrapText="1"/>
      <protection/>
    </xf>
    <xf numFmtId="0" fontId="30" fillId="0" borderId="26" xfId="175" applyFont="1" applyFill="1" applyBorder="1" applyAlignment="1">
      <alignment horizontal="center" vertical="center" wrapText="1"/>
      <protection/>
    </xf>
    <xf numFmtId="0" fontId="30" fillId="0" borderId="72" xfId="175" applyFont="1" applyFill="1" applyBorder="1" applyAlignment="1">
      <alignment horizontal="center" vertical="center" wrapText="1"/>
      <protection/>
    </xf>
    <xf numFmtId="0" fontId="30" fillId="0" borderId="107" xfId="175" applyFont="1" applyFill="1" applyBorder="1" applyAlignment="1">
      <alignment horizontal="center" vertical="center" wrapText="1"/>
      <protection/>
    </xf>
    <xf numFmtId="166" fontId="29" fillId="0" borderId="0" xfId="0" applyNumberFormat="1" applyFont="1" applyFill="1" applyBorder="1" applyAlignment="1">
      <alignment horizontal="center" vertical="center" wrapText="1"/>
    </xf>
    <xf numFmtId="166" fontId="37" fillId="0" borderId="47" xfId="0" applyNumberFormat="1" applyFont="1" applyFill="1" applyBorder="1" applyAlignment="1" applyProtection="1">
      <alignment horizontal="right" wrapText="1"/>
      <protection/>
    </xf>
    <xf numFmtId="0" fontId="30" fillId="0" borderId="108" xfId="175" applyFont="1" applyFill="1" applyBorder="1" applyAlignment="1">
      <alignment horizontal="center" vertical="center" wrapText="1"/>
      <protection/>
    </xf>
    <xf numFmtId="0" fontId="30" fillId="0" borderId="109" xfId="175" applyFont="1" applyFill="1" applyBorder="1" applyAlignment="1">
      <alignment horizontal="center" vertical="center"/>
      <protection/>
    </xf>
    <xf numFmtId="0" fontId="50" fillId="0" borderId="20" xfId="153" applyFont="1" applyBorder="1" applyAlignment="1">
      <alignment horizontal="left"/>
      <protection/>
    </xf>
    <xf numFmtId="0" fontId="48" fillId="0" borderId="45" xfId="153" applyFont="1" applyBorder="1" applyAlignment="1">
      <alignment horizontal="left"/>
      <protection/>
    </xf>
    <xf numFmtId="0" fontId="50" fillId="0" borderId="20" xfId="153" applyFont="1" applyBorder="1" applyAlignment="1">
      <alignment/>
      <protection/>
    </xf>
    <xf numFmtId="0" fontId="29" fillId="0" borderId="48" xfId="153" applyFont="1" applyBorder="1" applyAlignment="1">
      <alignment horizontal="center"/>
      <protection/>
    </xf>
    <xf numFmtId="0" fontId="52" fillId="0" borderId="0" xfId="153" applyFont="1" applyBorder="1">
      <alignment/>
      <protection/>
    </xf>
    <xf numFmtId="0" fontId="48" fillId="0" borderId="26" xfId="153" applyFont="1" applyBorder="1" applyAlignment="1">
      <alignment horizontal="left" wrapText="1"/>
      <protection/>
    </xf>
    <xf numFmtId="0" fontId="48" fillId="0" borderId="26" xfId="153" applyFont="1" applyBorder="1" applyAlignment="1">
      <alignment horizontal="left"/>
      <protection/>
    </xf>
    <xf numFmtId="0" fontId="48" fillId="0" borderId="29" xfId="153" applyFont="1" applyBorder="1" applyAlignment="1">
      <alignment horizontal="left"/>
      <protection/>
    </xf>
    <xf numFmtId="0" fontId="56" fillId="0" borderId="26" xfId="153" applyFont="1" applyBorder="1" applyAlignment="1">
      <alignment horizontal="left" wrapText="1" indent="1"/>
      <protection/>
    </xf>
    <xf numFmtId="0" fontId="53" fillId="0" borderId="0" xfId="153" applyFont="1" applyBorder="1" applyAlignment="1">
      <alignment horizontal="center" vertical="center" wrapText="1"/>
      <protection/>
    </xf>
    <xf numFmtId="0" fontId="54" fillId="0" borderId="0" xfId="153" applyFont="1" applyBorder="1" applyAlignment="1">
      <alignment horizontal="center"/>
      <protection/>
    </xf>
    <xf numFmtId="0" fontId="50" fillId="0" borderId="20" xfId="153" applyFont="1" applyBorder="1" applyAlignment="1">
      <alignment horizontal="center" vertical="center" wrapText="1"/>
      <protection/>
    </xf>
    <xf numFmtId="0" fontId="48" fillId="0" borderId="23" xfId="153" applyFont="1" applyBorder="1" applyAlignment="1">
      <alignment horizontal="left" wrapText="1"/>
      <protection/>
    </xf>
    <xf numFmtId="0" fontId="29" fillId="0" borderId="0" xfId="212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166" fontId="50" fillId="0" borderId="19" xfId="209" applyNumberFormat="1" applyFont="1" applyBorder="1" applyAlignment="1">
      <alignment horizontal="center" vertical="center"/>
      <protection/>
    </xf>
    <xf numFmtId="166" fontId="30" fillId="0" borderId="39" xfId="209" applyNumberFormat="1" applyFont="1" applyFill="1" applyBorder="1" applyAlignment="1">
      <alignment horizontal="center" vertical="center"/>
      <protection/>
    </xf>
    <xf numFmtId="166" fontId="30" fillId="0" borderId="39" xfId="209" applyNumberFormat="1" applyFont="1" applyBorder="1" applyAlignment="1">
      <alignment horizontal="center" vertical="center" wrapText="1"/>
      <protection/>
    </xf>
    <xf numFmtId="166" fontId="30" fillId="0" borderId="21" xfId="209" applyNumberFormat="1" applyFont="1" applyBorder="1" applyAlignment="1">
      <alignment horizontal="center" vertical="center" wrapText="1"/>
      <protection/>
    </xf>
    <xf numFmtId="166" fontId="30" fillId="0" borderId="0" xfId="208" applyNumberFormat="1" applyFont="1" applyFill="1" applyBorder="1" applyAlignment="1">
      <alignment vertical="center" wrapText="1"/>
      <protection/>
    </xf>
    <xf numFmtId="166" fontId="30" fillId="0" borderId="0" xfId="208" applyNumberFormat="1" applyFont="1" applyFill="1" applyBorder="1" applyAlignment="1">
      <alignment horizontal="left" vertical="center" wrapText="1"/>
      <protection/>
    </xf>
    <xf numFmtId="166" fontId="23" fillId="0" borderId="0" xfId="208" applyNumberFormat="1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3" fontId="28" fillId="0" borderId="0" xfId="0" applyNumberFormat="1" applyFont="1" applyBorder="1" applyAlignment="1">
      <alignment horizontal="center" vertical="center" wrapText="1"/>
    </xf>
    <xf numFmtId="0" fontId="38" fillId="0" borderId="47" xfId="0" applyFont="1" applyBorder="1" applyAlignment="1">
      <alignment horizontal="right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166" fontId="64" fillId="0" borderId="0" xfId="213" applyNumberFormat="1" applyFont="1" applyFill="1" applyBorder="1" applyAlignment="1" applyProtection="1">
      <alignment horizontal="center" vertical="center"/>
      <protection/>
    </xf>
    <xf numFmtId="0" fontId="31" fillId="0" borderId="0" xfId="215" applyFont="1" applyFill="1" applyBorder="1" applyAlignment="1" applyProtection="1">
      <alignment horizontal="center" vertical="center" wrapText="1"/>
      <protection/>
    </xf>
    <xf numFmtId="0" fontId="33" fillId="0" borderId="77" xfId="215" applyFont="1" applyFill="1" applyBorder="1" applyAlignment="1" applyProtection="1">
      <alignment horizontal="left" vertical="center" indent="1"/>
      <protection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6" fillId="0" borderId="110" xfId="0" applyFont="1" applyFill="1" applyBorder="1" applyAlignment="1">
      <alignment horizontal="justify" vertical="center" wrapText="1"/>
    </xf>
    <xf numFmtId="0" fontId="28" fillId="0" borderId="0" xfId="214" applyFont="1" applyFill="1" applyBorder="1" applyAlignment="1">
      <alignment horizontal="center" vertical="center" wrapText="1"/>
      <protection/>
    </xf>
    <xf numFmtId="0" fontId="53" fillId="0" borderId="0" xfId="184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/>
    </xf>
    <xf numFmtId="0" fontId="53" fillId="0" borderId="0" xfId="184" applyFont="1" applyBorder="1" applyAlignment="1">
      <alignment horizontal="center" vertical="center"/>
      <protection/>
    </xf>
    <xf numFmtId="0" fontId="31" fillId="0" borderId="0" xfId="213" applyFont="1" applyFill="1" applyBorder="1" applyAlignment="1" applyProtection="1">
      <alignment horizontal="center" wrapText="1"/>
      <protection/>
    </xf>
    <xf numFmtId="166" fontId="33" fillId="0" borderId="0" xfId="213" applyNumberFormat="1" applyFont="1" applyFill="1" applyBorder="1" applyAlignment="1" applyProtection="1">
      <alignment horizontal="left"/>
      <protection/>
    </xf>
    <xf numFmtId="0" fontId="28" fillId="0" borderId="0" xfId="183" applyFont="1" applyBorder="1" applyAlignment="1">
      <alignment horizontal="center" vertical="center" wrapText="1"/>
      <protection/>
    </xf>
    <xf numFmtId="0" fontId="50" fillId="0" borderId="0" xfId="183" applyFont="1" applyBorder="1" applyAlignment="1">
      <alignment horizontal="center" wrapText="1"/>
      <protection/>
    </xf>
    <xf numFmtId="0" fontId="37" fillId="0" borderId="0" xfId="183" applyFont="1" applyBorder="1" applyAlignment="1">
      <alignment horizontal="right"/>
      <protection/>
    </xf>
    <xf numFmtId="0" fontId="50" fillId="0" borderId="56" xfId="183" applyFont="1" applyBorder="1" applyAlignment="1">
      <alignment horizontal="center" vertical="center" wrapText="1"/>
      <protection/>
    </xf>
    <xf numFmtId="0" fontId="50" fillId="0" borderId="53" xfId="183" applyFont="1" applyBorder="1" applyAlignment="1">
      <alignment horizontal="center" vertical="center" wrapText="1"/>
      <protection/>
    </xf>
    <xf numFmtId="0" fontId="50" fillId="0" borderId="39" xfId="183" applyFont="1" applyBorder="1" applyAlignment="1">
      <alignment horizontal="center" vertical="center" wrapText="1"/>
      <protection/>
    </xf>
    <xf numFmtId="0" fontId="50" fillId="0" borderId="33" xfId="183" applyFont="1" applyBorder="1" applyAlignment="1">
      <alignment horizontal="center" vertical="center" wrapText="1"/>
      <protection/>
    </xf>
    <xf numFmtId="0" fontId="53" fillId="0" borderId="0" xfId="185" applyFont="1" applyBorder="1" applyAlignment="1">
      <alignment horizontal="center" vertical="center" wrapText="1"/>
      <protection/>
    </xf>
    <xf numFmtId="0" fontId="54" fillId="0" borderId="52" xfId="185" applyFont="1" applyBorder="1" applyAlignment="1">
      <alignment horizontal="center" vertical="center" wrapText="1"/>
      <protection/>
    </xf>
    <xf numFmtId="0" fontId="54" fillId="0" borderId="56" xfId="185" applyFont="1" applyBorder="1" applyAlignment="1">
      <alignment horizontal="center" vertical="center"/>
      <protection/>
    </xf>
    <xf numFmtId="0" fontId="54" fillId="0" borderId="56" xfId="185" applyFont="1" applyBorder="1" applyAlignment="1">
      <alignment horizontal="center" vertical="center" wrapText="1"/>
      <protection/>
    </xf>
    <xf numFmtId="166" fontId="31" fillId="0" borderId="0" xfId="213" applyNumberFormat="1" applyFont="1" applyFill="1" applyBorder="1" applyAlignment="1" applyProtection="1">
      <alignment horizontal="center" vertical="center" wrapText="1"/>
      <protection/>
    </xf>
    <xf numFmtId="166" fontId="64" fillId="0" borderId="0" xfId="213" applyNumberFormat="1" applyFont="1" applyFill="1" applyBorder="1" applyAlignment="1" applyProtection="1">
      <alignment horizontal="center" vertical="center" wrapText="1"/>
      <protection/>
    </xf>
  </cellXfs>
  <cellStyles count="22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 1" xfId="81"/>
    <cellStyle name="Bevitel" xfId="82"/>
    <cellStyle name="Bevitel 2" xfId="83"/>
    <cellStyle name="Calculation" xfId="84"/>
    <cellStyle name="Check Cell" xfId="85"/>
    <cellStyle name="Cím" xfId="86"/>
    <cellStyle name="Cím 2" xfId="87"/>
    <cellStyle name="Címsor 1" xfId="88"/>
    <cellStyle name="Címsor 1 2" xfId="89"/>
    <cellStyle name="Címsor 2" xfId="90"/>
    <cellStyle name="Címsor 2 2" xfId="91"/>
    <cellStyle name="Címsor 3" xfId="92"/>
    <cellStyle name="Címsor 3 2" xfId="93"/>
    <cellStyle name="Címsor 4" xfId="94"/>
    <cellStyle name="Címsor 4 2" xfId="95"/>
    <cellStyle name="Ellenőrzőcella" xfId="96"/>
    <cellStyle name="Ellenőrzőcella 2" xfId="97"/>
    <cellStyle name="Explanatory Text" xfId="98"/>
    <cellStyle name="Comma" xfId="99"/>
    <cellStyle name="Comma [0]" xfId="100"/>
    <cellStyle name="Ezres 10" xfId="101"/>
    <cellStyle name="Ezres 11" xfId="102"/>
    <cellStyle name="Ezres 2" xfId="103"/>
    <cellStyle name="Ezres 2 2" xfId="104"/>
    <cellStyle name="Ezres 2 3" xfId="105"/>
    <cellStyle name="Ezres 3" xfId="106"/>
    <cellStyle name="Ezres 3 2" xfId="107"/>
    <cellStyle name="Ezres 3 3" xfId="108"/>
    <cellStyle name="Ezres 3_2009. évi beszámoló mellékletei 04.14" xfId="109"/>
    <cellStyle name="Ezres 4" xfId="110"/>
    <cellStyle name="Ezres 4 2" xfId="111"/>
    <cellStyle name="Ezres 5" xfId="112"/>
    <cellStyle name="Ezres 6" xfId="113"/>
    <cellStyle name="Ezres 7" xfId="114"/>
    <cellStyle name="Ezres 8" xfId="115"/>
    <cellStyle name="Ezres 9" xfId="116"/>
    <cellStyle name="Ezres 9 2" xfId="117"/>
    <cellStyle name="Figyelmeztetés" xfId="118"/>
    <cellStyle name="Figyelmeztetés 2" xfId="119"/>
    <cellStyle name="Good 1" xfId="120"/>
    <cellStyle name="Heading 1 1" xfId="121"/>
    <cellStyle name="Heading 2 1" xfId="122"/>
    <cellStyle name="Heading 3" xfId="123"/>
    <cellStyle name="Heading 4" xfId="124"/>
    <cellStyle name="Hiperhivatkozás" xfId="125"/>
    <cellStyle name="Hivatkozott cella" xfId="126"/>
    <cellStyle name="Hivatkozott cella 2" xfId="127"/>
    <cellStyle name="Input" xfId="128"/>
    <cellStyle name="Jegyzet" xfId="129"/>
    <cellStyle name="Jegyzet 2" xfId="130"/>
    <cellStyle name="Jelölőszín (1) 2" xfId="131"/>
    <cellStyle name="Jelölőszín (2) 2" xfId="132"/>
    <cellStyle name="Jelölőszín (3) 2" xfId="133"/>
    <cellStyle name="Jelölőszín (4) 2" xfId="134"/>
    <cellStyle name="Jelölőszín (5) 2" xfId="135"/>
    <cellStyle name="Jelölőszín (6) 2" xfId="136"/>
    <cellStyle name="Jó" xfId="137"/>
    <cellStyle name="Jó 2" xfId="138"/>
    <cellStyle name="Kimenet" xfId="139"/>
    <cellStyle name="Kimenet 2" xfId="140"/>
    <cellStyle name="Linked Cell" xfId="141"/>
    <cellStyle name="Magyarázó szöveg" xfId="142"/>
    <cellStyle name="Magyarázó szöveg 2" xfId="143"/>
    <cellStyle name="Már látott hiperhivatkozás" xfId="144"/>
    <cellStyle name="Neutral 1" xfId="145"/>
    <cellStyle name="Normál 10" xfId="146"/>
    <cellStyle name="Normál 11" xfId="147"/>
    <cellStyle name="Normál 12" xfId="148"/>
    <cellStyle name="Normál 13" xfId="149"/>
    <cellStyle name="Normál 14" xfId="150"/>
    <cellStyle name="Normál 15" xfId="151"/>
    <cellStyle name="Normál 16" xfId="152"/>
    <cellStyle name="Normál 17" xfId="153"/>
    <cellStyle name="Normál 17 2" xfId="154"/>
    <cellStyle name="Normál 17 2 3" xfId="155"/>
    <cellStyle name="Normál 17 2 3 2" xfId="156"/>
    <cellStyle name="Normál 18" xfId="157"/>
    <cellStyle name="Normál 19" xfId="158"/>
    <cellStyle name="Normál 2" xfId="159"/>
    <cellStyle name="Normál 2 2" xfId="160"/>
    <cellStyle name="Normál 2 2 10" xfId="161"/>
    <cellStyle name="Normál 2 2 2" xfId="162"/>
    <cellStyle name="Normál 2 2 3" xfId="163"/>
    <cellStyle name="Normál 2 2 3 2" xfId="164"/>
    <cellStyle name="Normál 2 2_2009. évi beszámoló mellékletei 04.14" xfId="165"/>
    <cellStyle name="Normál 2 3" xfId="166"/>
    <cellStyle name="Normál 2 4" xfId="167"/>
    <cellStyle name="Normál 2 4 2" xfId="168"/>
    <cellStyle name="Normál 2 5" xfId="169"/>
    <cellStyle name="Normál 2_2.sz.melléklet intézmények pontosított 0203" xfId="170"/>
    <cellStyle name="Normál 20" xfId="171"/>
    <cellStyle name="Normál 21" xfId="172"/>
    <cellStyle name="Normál 22" xfId="173"/>
    <cellStyle name="Normál 22 2" xfId="174"/>
    <cellStyle name="Normál 22 3" xfId="175"/>
    <cellStyle name="Normál 22 3 2" xfId="176"/>
    <cellStyle name="Normál 22 3 2 2" xfId="177"/>
    <cellStyle name="Normál 23" xfId="178"/>
    <cellStyle name="Normál 23 2" xfId="179"/>
    <cellStyle name="Normál 24" xfId="180"/>
    <cellStyle name="Normál 25" xfId="181"/>
    <cellStyle name="Normál 25 2" xfId="182"/>
    <cellStyle name="Normál 26" xfId="183"/>
    <cellStyle name="Normál 27" xfId="184"/>
    <cellStyle name="Normál 28" xfId="185"/>
    <cellStyle name="Normál 29" xfId="186"/>
    <cellStyle name="Normál 3" xfId="187"/>
    <cellStyle name="Normál 3 2" xfId="188"/>
    <cellStyle name="Normál 3 3" xfId="189"/>
    <cellStyle name="Normál 3_TGA 2013 2_4_Köztisztaság" xfId="190"/>
    <cellStyle name="Normál 4" xfId="191"/>
    <cellStyle name="Normál 4 2" xfId="192"/>
    <cellStyle name="Normál 4 2 2" xfId="193"/>
    <cellStyle name="Normál 4 2 3" xfId="194"/>
    <cellStyle name="Normál 4_EU támogatott feladatok 0208" xfId="195"/>
    <cellStyle name="Normál 5" xfId="196"/>
    <cellStyle name="Normál 5 2" xfId="197"/>
    <cellStyle name="Normál 5 3" xfId="198"/>
    <cellStyle name="Normál 5 3 2" xfId="199"/>
    <cellStyle name="Normál 6" xfId="200"/>
    <cellStyle name="Normál 7" xfId="201"/>
    <cellStyle name="Normál 7 2" xfId="202"/>
    <cellStyle name="Normál 7 3" xfId="203"/>
    <cellStyle name="Normál 8" xfId="204"/>
    <cellStyle name="Normál 9" xfId="205"/>
    <cellStyle name="Normál_11. KV összesítő 2011.tervegyeztetés lezárt jegyzőkönyvek" xfId="206"/>
    <cellStyle name="Normál_2001 évi terv" xfId="207"/>
    <cellStyle name="Normál_2003 évi kv javaslat" xfId="208"/>
    <cellStyle name="Normál_Függelékek és egyéb táblák 02.06" xfId="209"/>
    <cellStyle name="Normál_Intézményi jegyzőkönyvek 2006  január 2-6 (rendeletbe előkészítő)" xfId="210"/>
    <cellStyle name="Normal_KARSZJ3" xfId="211"/>
    <cellStyle name="Normál_ktgvetés mellékletei 2012 01 20" xfId="212"/>
    <cellStyle name="Normál_KVRENMUNKA" xfId="213"/>
    <cellStyle name="Normál_létszám tájékoztató" xfId="214"/>
    <cellStyle name="Normál_SEGEDLETEK" xfId="215"/>
    <cellStyle name="Normal_tanusitv" xfId="216"/>
    <cellStyle name="Note 1" xfId="217"/>
    <cellStyle name="Output" xfId="218"/>
    <cellStyle name="Összesen" xfId="219"/>
    <cellStyle name="Összesen 2" xfId="220"/>
    <cellStyle name="Currency" xfId="221"/>
    <cellStyle name="Currency [0]" xfId="222"/>
    <cellStyle name="Pénznem 2" xfId="223"/>
    <cellStyle name="Rossz" xfId="224"/>
    <cellStyle name="Rossz 2" xfId="225"/>
    <cellStyle name="Semleges" xfId="226"/>
    <cellStyle name="Semleges 2" xfId="227"/>
    <cellStyle name="Stílus 1" xfId="228"/>
    <cellStyle name="Számítás" xfId="229"/>
    <cellStyle name="Számítás 2" xfId="230"/>
    <cellStyle name="Percent" xfId="231"/>
    <cellStyle name="Százalék 2" xfId="232"/>
    <cellStyle name="Százalék 2 2" xfId="233"/>
    <cellStyle name="Százalék 3" xfId="234"/>
    <cellStyle name="Százalék 4" xfId="235"/>
    <cellStyle name="Title" xfId="236"/>
    <cellStyle name="Total" xfId="237"/>
    <cellStyle name="Warning Text" xfId="238"/>
  </cellStyles>
  <dxfs count="8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externalLink" Target="externalLinks/externalLink6.xml" /><Relationship Id="rId34" Type="http://schemas.openxmlformats.org/officeDocument/2006/relationships/externalLink" Target="externalLinks/externalLink7.xml" /><Relationship Id="rId35" Type="http://schemas.openxmlformats.org/officeDocument/2006/relationships/externalLink" Target="externalLinks/externalLink8.xml" /><Relationship Id="rId36" Type="http://schemas.openxmlformats.org/officeDocument/2006/relationships/externalLink" Target="externalLinks/externalLink9.xml" /><Relationship Id="rId37" Type="http://schemas.openxmlformats.org/officeDocument/2006/relationships/externalLink" Target="externalLinks/externalLink10.xml" /><Relationship Id="rId38" Type="http://schemas.openxmlformats.org/officeDocument/2006/relationships/externalLink" Target="externalLinks/externalLink11.xml" /><Relationship Id="rId39" Type="http://schemas.openxmlformats.org/officeDocument/2006/relationships/externalLink" Target="externalLinks/externalLink12.xml" /><Relationship Id="rId40" Type="http://schemas.openxmlformats.org/officeDocument/2006/relationships/externalLink" Target="externalLinks/externalLink13.xml" /><Relationship Id="rId41" Type="http://schemas.openxmlformats.org/officeDocument/2006/relationships/externalLink" Target="externalLinks/externalLink14.xml" /><Relationship Id="rId42" Type="http://schemas.openxmlformats.org/officeDocument/2006/relationships/externalLink" Target="externalLinks/externalLink15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e\Documents\2020.el&#337;ir-m&#243;d\2020.I.negyed&#233;v\Users\Penzugy\AppData\Local\Temp\BKTT\T&#225;rsul&#225;s%202017%20k&#246;lts&#233;gvet&#233;s%20mell&#233;kl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e\Documents\2020.el&#337;ir-m&#243;d\2020.I.negyed&#233;v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 sz. mell "/>
      <sheetName val="5. sz. mell.  "/>
      <sheetName val="6. sz. mell."/>
      <sheetName val="7. sz. mell."/>
      <sheetName val="8. sz. mell. "/>
      <sheetName val="9. sz. mell"/>
      <sheetName val="9.1. sz. mell"/>
      <sheetName val="9.2. sz. mell"/>
      <sheetName val="10. sz. mell"/>
      <sheetName val="10.1. sz. mell"/>
      <sheetName val="10.2. sz. mell"/>
      <sheetName val="11. sz. mell"/>
      <sheetName val="11.1. sz. mell"/>
      <sheetName val="11.2. sz. mell"/>
      <sheetName val="12. sz. mell"/>
      <sheetName val="13. sz. mell"/>
      <sheetName val="14. sz. mell"/>
      <sheetName val="15. sz. mell"/>
      <sheetName val="16. sz. mell"/>
      <sheetName val="17.sz.mell"/>
    </sheetNames>
    <sheetDataSet>
      <sheetData sheetId="0">
        <row r="17">
          <cell r="B17" t="str">
            <v>Lekötött betétek megszüntetése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C9"/>
  <sheetViews>
    <sheetView zoomScale="120" zoomScaleNormal="120" zoomScalePageLayoutView="0" workbookViewId="0" topLeftCell="A1">
      <selection activeCell="G8" sqref="G8"/>
    </sheetView>
  </sheetViews>
  <sheetFormatPr defaultColWidth="10.625" defaultRowHeight="12.75"/>
  <cols>
    <col min="1" max="2" width="8.625" style="1" customWidth="1"/>
    <col min="3" max="3" width="73.375" style="2" customWidth="1"/>
    <col min="4" max="16384" width="10.625" style="2" customWidth="1"/>
  </cols>
  <sheetData>
    <row r="1" spans="1:3" ht="12.75" customHeight="1">
      <c r="A1" s="1152" t="s">
        <v>0</v>
      </c>
      <c r="B1" s="1152"/>
      <c r="C1" s="1152"/>
    </row>
    <row r="2" spans="1:3" ht="41.25" customHeight="1">
      <c r="A2" s="1152"/>
      <c r="B2" s="1152"/>
      <c r="C2" s="1152"/>
    </row>
    <row r="4" spans="1:3" s="6" customFormat="1" ht="31.5">
      <c r="A4" s="3" t="s">
        <v>1</v>
      </c>
      <c r="B4" s="4" t="s">
        <v>2</v>
      </c>
      <c r="C4" s="5" t="s">
        <v>3</v>
      </c>
    </row>
    <row r="5" spans="1:3" s="10" customFormat="1" ht="24" customHeight="1">
      <c r="A5" s="7" t="s">
        <v>4</v>
      </c>
      <c r="B5" s="8"/>
      <c r="C5" s="9" t="s">
        <v>5</v>
      </c>
    </row>
    <row r="6" spans="1:3" s="10" customFormat="1" ht="24" customHeight="1">
      <c r="A6" s="11"/>
      <c r="B6" s="12" t="s">
        <v>6</v>
      </c>
      <c r="C6" s="13"/>
    </row>
    <row r="7" spans="1:3" s="10" customFormat="1" ht="24" customHeight="1">
      <c r="A7" s="11" t="s">
        <v>7</v>
      </c>
      <c r="B7" s="12"/>
      <c r="C7" s="14" t="s">
        <v>8</v>
      </c>
    </row>
    <row r="8" spans="1:3" s="10" customFormat="1" ht="24" customHeight="1">
      <c r="A8" s="15"/>
      <c r="B8" s="16" t="s">
        <v>6</v>
      </c>
      <c r="C8" s="17"/>
    </row>
    <row r="9" spans="1:3" s="10" customFormat="1" ht="19.5" customHeight="1">
      <c r="A9" s="18"/>
      <c r="B9" s="18"/>
      <c r="C9" s="19"/>
    </row>
  </sheetData>
  <sheetProtection selectLockedCells="1" selectUnlockedCells="1"/>
  <mergeCells count="1">
    <mergeCell ref="A1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10"/>
  <sheetViews>
    <sheetView zoomScale="120" zoomScaleNormal="120" zoomScalePageLayoutView="0" workbookViewId="0" topLeftCell="A1">
      <selection activeCell="J11" sqref="J11"/>
    </sheetView>
  </sheetViews>
  <sheetFormatPr defaultColWidth="9.00390625" defaultRowHeight="12.75"/>
  <cols>
    <col min="1" max="1" width="45.00390625" style="466" customWidth="1"/>
    <col min="2" max="8" width="17.00390625" style="466" customWidth="1"/>
    <col min="9" max="9" width="16.00390625" style="466" customWidth="1"/>
    <col min="10" max="10" width="17.00390625" style="466" customWidth="1"/>
    <col min="11" max="11" width="12.625" style="466" customWidth="1"/>
    <col min="12" max="12" width="13.625" style="466" customWidth="1"/>
    <col min="13" max="14" width="12.00390625" style="466" customWidth="1"/>
    <col min="15" max="16384" width="9.375" style="466" customWidth="1"/>
  </cols>
  <sheetData>
    <row r="1" spans="1:14" ht="57.75" customHeight="1">
      <c r="A1" s="1192" t="s">
        <v>501</v>
      </c>
      <c r="B1" s="1192"/>
      <c r="C1" s="1192"/>
      <c r="D1" s="1192"/>
      <c r="E1" s="1192"/>
      <c r="F1" s="1192"/>
      <c r="G1" s="1192"/>
      <c r="H1" s="1192"/>
      <c r="I1" s="1192"/>
      <c r="J1" s="1192"/>
      <c r="K1" s="467"/>
      <c r="L1" s="467"/>
      <c r="M1" s="467"/>
      <c r="N1" s="467"/>
    </row>
    <row r="2" spans="1:15" ht="20.25" customHeight="1">
      <c r="A2" s="468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1193"/>
      <c r="N2" s="1193"/>
      <c r="O2" s="468"/>
    </row>
    <row r="3" spans="1:17" ht="22.5" customHeight="1">
      <c r="A3" s="469"/>
      <c r="B3" s="470"/>
      <c r="C3" s="470"/>
      <c r="D3" s="470"/>
      <c r="E3" s="470"/>
      <c r="F3" s="470"/>
      <c r="G3" s="470"/>
      <c r="H3" s="470"/>
      <c r="I3" s="470"/>
      <c r="J3" s="471" t="s">
        <v>11</v>
      </c>
      <c r="K3" s="470"/>
      <c r="L3" s="472"/>
      <c r="M3" s="472"/>
      <c r="N3" s="472"/>
      <c r="O3" s="468"/>
      <c r="P3" s="468"/>
      <c r="Q3" s="468"/>
    </row>
    <row r="4" spans="1:17" ht="22.5" customHeight="1">
      <c r="A4" s="1194" t="s">
        <v>291</v>
      </c>
      <c r="B4" s="1195" t="s">
        <v>502</v>
      </c>
      <c r="C4" s="1195"/>
      <c r="D4" s="1195"/>
      <c r="E4" s="1195"/>
      <c r="F4" s="1195" t="s">
        <v>503</v>
      </c>
      <c r="G4" s="1195"/>
      <c r="H4" s="1196" t="s">
        <v>504</v>
      </c>
      <c r="I4" s="1196"/>
      <c r="J4" s="1197" t="s">
        <v>505</v>
      </c>
      <c r="K4" s="470"/>
      <c r="L4" s="473"/>
      <c r="M4" s="473"/>
      <c r="N4" s="472"/>
      <c r="O4" s="468"/>
      <c r="P4" s="468"/>
      <c r="Q4" s="468"/>
    </row>
    <row r="5" spans="1:17" ht="62.25" customHeight="1">
      <c r="A5" s="1194"/>
      <c r="B5" s="474" t="s">
        <v>506</v>
      </c>
      <c r="C5" s="474" t="s">
        <v>507</v>
      </c>
      <c r="D5" s="475" t="s">
        <v>508</v>
      </c>
      <c r="E5" s="474" t="s">
        <v>507</v>
      </c>
      <c r="F5" s="475" t="s">
        <v>503</v>
      </c>
      <c r="G5" s="474" t="s">
        <v>507</v>
      </c>
      <c r="H5" s="474" t="s">
        <v>509</v>
      </c>
      <c r="I5" s="474" t="s">
        <v>507</v>
      </c>
      <c r="J5" s="1197"/>
      <c r="K5" s="476"/>
      <c r="L5" s="476"/>
      <c r="M5" s="476"/>
      <c r="N5" s="472"/>
      <c r="O5" s="468"/>
      <c r="P5" s="468"/>
      <c r="Q5" s="468"/>
    </row>
    <row r="6" spans="1:10" ht="32.25" customHeight="1">
      <c r="A6" s="477" t="s">
        <v>5</v>
      </c>
      <c r="B6" s="478">
        <v>4569984</v>
      </c>
      <c r="C6" s="479">
        <f>B6/J6</f>
        <v>0.018758249990348908</v>
      </c>
      <c r="D6" s="478">
        <v>31574668</v>
      </c>
      <c r="E6" s="480">
        <f>D6/J6*100</f>
        <v>12.960341123869798</v>
      </c>
      <c r="F6" s="478">
        <v>84521374</v>
      </c>
      <c r="G6" s="479">
        <f>F6/J6*100</f>
        <v>34.69318630042855</v>
      </c>
      <c r="H6" s="478">
        <v>122959259</v>
      </c>
      <c r="I6" s="479"/>
      <c r="J6" s="481">
        <f>B6+D6+F6+H6</f>
        <v>243625285</v>
      </c>
    </row>
    <row r="7" spans="1:10" ht="27" customHeight="1">
      <c r="A7" s="482" t="s">
        <v>8</v>
      </c>
      <c r="B7" s="478">
        <v>18530961</v>
      </c>
      <c r="C7" s="479">
        <f>B7/J7*100</f>
        <v>97.99386345916369</v>
      </c>
      <c r="D7" s="478"/>
      <c r="E7" s="478"/>
      <c r="F7" s="478">
        <v>220000</v>
      </c>
      <c r="G7" s="479">
        <f>F7/J7*100</f>
        <v>1.1633854262073084</v>
      </c>
      <c r="H7" s="478">
        <v>159367</v>
      </c>
      <c r="I7" s="479">
        <f>H7/J7*100</f>
        <v>0.8427511146290007</v>
      </c>
      <c r="J7" s="481">
        <f>B7+D7+F7+H7</f>
        <v>18910328</v>
      </c>
    </row>
    <row r="8" spans="1:10" ht="40.5" customHeight="1">
      <c r="A8" s="483" t="s">
        <v>510</v>
      </c>
      <c r="B8" s="484">
        <f aca="true" t="shared" si="0" ref="B8:J8">B7</f>
        <v>18530961</v>
      </c>
      <c r="C8" s="484">
        <f t="shared" si="0"/>
        <v>97.99386345916369</v>
      </c>
      <c r="D8" s="484">
        <f t="shared" si="0"/>
        <v>0</v>
      </c>
      <c r="E8" s="484">
        <f t="shared" si="0"/>
        <v>0</v>
      </c>
      <c r="F8" s="484">
        <f t="shared" si="0"/>
        <v>220000</v>
      </c>
      <c r="G8" s="484">
        <f t="shared" si="0"/>
        <v>1.1633854262073084</v>
      </c>
      <c r="H8" s="484">
        <f t="shared" si="0"/>
        <v>159367</v>
      </c>
      <c r="I8" s="484">
        <f t="shared" si="0"/>
        <v>0.8427511146290007</v>
      </c>
      <c r="J8" s="485">
        <f t="shared" si="0"/>
        <v>18910328</v>
      </c>
    </row>
    <row r="9" spans="1:10" ht="42.75" customHeight="1">
      <c r="A9" s="483" t="s">
        <v>511</v>
      </c>
      <c r="B9" s="484">
        <f aca="true" t="shared" si="1" ref="B9:J9">B6</f>
        <v>4569984</v>
      </c>
      <c r="C9" s="484">
        <f t="shared" si="1"/>
        <v>0.018758249990348908</v>
      </c>
      <c r="D9" s="484">
        <f t="shared" si="1"/>
        <v>31574668</v>
      </c>
      <c r="E9" s="484">
        <f t="shared" si="1"/>
        <v>12.960341123869798</v>
      </c>
      <c r="F9" s="484">
        <f t="shared" si="1"/>
        <v>84521374</v>
      </c>
      <c r="G9" s="484">
        <f t="shared" si="1"/>
        <v>34.69318630042855</v>
      </c>
      <c r="H9" s="484">
        <f t="shared" si="1"/>
        <v>122959259</v>
      </c>
      <c r="I9" s="484">
        <f t="shared" si="1"/>
        <v>0</v>
      </c>
      <c r="J9" s="485">
        <f t="shared" si="1"/>
        <v>243625285</v>
      </c>
    </row>
    <row r="10" spans="1:10" ht="59.25" customHeight="1">
      <c r="A10" s="483" t="s">
        <v>512</v>
      </c>
      <c r="B10" s="484">
        <f>SUM(B8:B9)</f>
        <v>23100945</v>
      </c>
      <c r="C10" s="486">
        <f>ROUND(B10/J10*100,2)</f>
        <v>8.8</v>
      </c>
      <c r="D10" s="484">
        <f>SUM(D8:D9)</f>
        <v>31574668</v>
      </c>
      <c r="E10" s="486">
        <f>ROUND(D10/J10*100,2)</f>
        <v>12.03</v>
      </c>
      <c r="F10" s="484">
        <f>SUM(F8:F9)</f>
        <v>84741374</v>
      </c>
      <c r="G10" s="486">
        <f>ROUND((F10/J10)*100,2)</f>
        <v>32.28</v>
      </c>
      <c r="H10" s="484">
        <f>H8+H9</f>
        <v>123118626</v>
      </c>
      <c r="I10" s="486">
        <f>H10/J10*100</f>
        <v>46.895971404839464</v>
      </c>
      <c r="J10" s="485">
        <f>SUM(F10,D10,B10,H10)</f>
        <v>262535613</v>
      </c>
    </row>
  </sheetData>
  <sheetProtection selectLockedCells="1" selectUnlockedCells="1"/>
  <mergeCells count="7">
    <mergeCell ref="A1:J1"/>
    <mergeCell ref="M2:N2"/>
    <mergeCell ref="A4:A5"/>
    <mergeCell ref="B4:E4"/>
    <mergeCell ref="F4:G4"/>
    <mergeCell ref="H4:I4"/>
    <mergeCell ref="J4:J5"/>
  </mergeCells>
  <printOptions horizontalCentered="1"/>
  <pageMargins left="0.39375" right="0.39375" top="1.3777777777777778" bottom="0.9840277777777777" header="0.7875" footer="0.5118055555555555"/>
  <pageSetup fitToHeight="1" fitToWidth="1" horizontalDpi="300" verticalDpi="300" orientation="landscape" paperSize="9"/>
  <headerFooter alignWithMargins="0">
    <oddHeader>&amp;R&amp;"Times New Roman CE,Félkövér dőlt"&amp;11 7. melléklet a ........./2020. (........)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101"/>
  <sheetViews>
    <sheetView tabSelected="1" zoomScale="120" zoomScaleNormal="120" zoomScalePageLayoutView="0" workbookViewId="0" topLeftCell="A31">
      <selection activeCell="B105" sqref="B105"/>
    </sheetView>
  </sheetViews>
  <sheetFormatPr defaultColWidth="9.00390625" defaultRowHeight="12.75"/>
  <cols>
    <col min="1" max="1" width="34.375" style="487" customWidth="1"/>
    <col min="2" max="6" width="16.375" style="487" customWidth="1"/>
    <col min="7" max="7" width="13.625" style="487" customWidth="1"/>
    <col min="8" max="16384" width="9.375" style="487" customWidth="1"/>
  </cols>
  <sheetData>
    <row r="1" spans="1:7" ht="39.75" customHeight="1">
      <c r="A1" s="1201" t="s">
        <v>513</v>
      </c>
      <c r="B1" s="1201"/>
      <c r="C1" s="1201"/>
      <c r="D1" s="1201"/>
      <c r="E1" s="1201"/>
      <c r="F1" s="1201"/>
      <c r="G1" s="488"/>
    </row>
    <row r="2" spans="1:7" ht="15.75" customHeight="1">
      <c r="A2" s="1202"/>
      <c r="B2" s="1202"/>
      <c r="C2" s="1202"/>
      <c r="D2" s="1202"/>
      <c r="E2" s="1202"/>
      <c r="F2" s="1202"/>
      <c r="G2" s="488"/>
    </row>
    <row r="3" spans="1:7" ht="15.75" customHeight="1">
      <c r="A3" s="489"/>
      <c r="B3" s="490"/>
      <c r="C3" s="490"/>
      <c r="D3" s="491"/>
      <c r="E3" s="491"/>
      <c r="F3" s="491"/>
      <c r="G3" s="491"/>
    </row>
    <row r="4" spans="1:11" ht="15.75" customHeight="1">
      <c r="A4" s="492" t="s">
        <v>514</v>
      </c>
      <c r="B4" s="1198" t="s">
        <v>515</v>
      </c>
      <c r="C4" s="1198"/>
      <c r="D4" s="1198"/>
      <c r="E4" s="1198"/>
      <c r="F4" s="1198"/>
      <c r="G4" s="494"/>
      <c r="H4" s="495"/>
      <c r="I4" s="495"/>
      <c r="J4" s="495"/>
      <c r="K4" s="495"/>
    </row>
    <row r="5" spans="1:11" ht="15.75" customHeight="1">
      <c r="A5" s="492" t="s">
        <v>516</v>
      </c>
      <c r="B5" s="1199" t="s">
        <v>517</v>
      </c>
      <c r="C5" s="1199"/>
      <c r="D5" s="1199"/>
      <c r="E5" s="493"/>
      <c r="F5" s="493"/>
      <c r="G5" s="496"/>
      <c r="H5" s="495"/>
      <c r="I5" s="495"/>
      <c r="J5" s="495"/>
      <c r="K5" s="495"/>
    </row>
    <row r="6" spans="1:11" ht="15.75" customHeight="1">
      <c r="A6" s="492" t="s">
        <v>518</v>
      </c>
      <c r="B6" s="497">
        <v>29999999</v>
      </c>
      <c r="C6" s="498"/>
      <c r="D6" s="498"/>
      <c r="E6" s="498"/>
      <c r="F6" s="498"/>
      <c r="G6" s="499"/>
      <c r="H6" s="495"/>
      <c r="I6" s="495"/>
      <c r="J6" s="495"/>
      <c r="K6" s="495"/>
    </row>
    <row r="7" spans="1:11" ht="15.75" customHeight="1">
      <c r="A7" s="492" t="s">
        <v>519</v>
      </c>
      <c r="B7" s="500" t="s">
        <v>520</v>
      </c>
      <c r="C7" s="498"/>
      <c r="D7" s="498"/>
      <c r="E7" s="498"/>
      <c r="F7" s="501"/>
      <c r="G7" s="499"/>
      <c r="H7" s="495"/>
      <c r="I7" s="495"/>
      <c r="J7" s="495"/>
      <c r="K7" s="495"/>
    </row>
    <row r="8" spans="1:11" ht="15.75" customHeight="1">
      <c r="A8" s="492" t="s">
        <v>521</v>
      </c>
      <c r="B8" s="502">
        <v>1</v>
      </c>
      <c r="C8" s="503"/>
      <c r="D8" s="504"/>
      <c r="E8" s="504"/>
      <c r="F8" s="505"/>
      <c r="G8" s="506"/>
      <c r="H8" s="495"/>
      <c r="I8" s="495"/>
      <c r="J8" s="495"/>
      <c r="K8" s="495"/>
    </row>
    <row r="9" spans="1:11" ht="15.75" customHeight="1">
      <c r="A9" s="492" t="s">
        <v>522</v>
      </c>
      <c r="B9" s="507">
        <v>2019</v>
      </c>
      <c r="C9" s="508"/>
      <c r="D9" s="509"/>
      <c r="E9" s="509"/>
      <c r="F9" s="505"/>
      <c r="G9" s="496"/>
      <c r="H9" s="495"/>
      <c r="I9" s="495"/>
      <c r="J9" s="495"/>
      <c r="K9" s="495"/>
    </row>
    <row r="10" spans="1:11" ht="15.75" customHeight="1">
      <c r="A10" s="492" t="s">
        <v>523</v>
      </c>
      <c r="B10" s="510">
        <v>2019</v>
      </c>
      <c r="C10" s="508"/>
      <c r="D10" s="509"/>
      <c r="E10" s="509"/>
      <c r="F10" s="505"/>
      <c r="G10" s="499"/>
      <c r="H10" s="495"/>
      <c r="I10" s="495"/>
      <c r="J10" s="495"/>
      <c r="K10" s="495"/>
    </row>
    <row r="11" spans="1:11" ht="15.75" customHeight="1">
      <c r="A11" s="511"/>
      <c r="B11" s="512"/>
      <c r="C11" s="512"/>
      <c r="D11" s="512"/>
      <c r="E11" s="512"/>
      <c r="F11" s="513" t="s">
        <v>11</v>
      </c>
      <c r="G11" s="499"/>
      <c r="H11" s="495"/>
      <c r="I11" s="495"/>
      <c r="J11" s="495"/>
      <c r="K11" s="495"/>
    </row>
    <row r="12" spans="1:11" ht="38.25">
      <c r="A12" s="514" t="s">
        <v>291</v>
      </c>
      <c r="B12" s="515" t="s">
        <v>524</v>
      </c>
      <c r="C12" s="516" t="s">
        <v>525</v>
      </c>
      <c r="D12" s="517" t="s">
        <v>526</v>
      </c>
      <c r="E12" s="517" t="s">
        <v>527</v>
      </c>
      <c r="F12" s="518" t="s">
        <v>471</v>
      </c>
      <c r="G12" s="499"/>
      <c r="H12" s="495"/>
      <c r="I12" s="495"/>
      <c r="J12" s="495"/>
      <c r="K12" s="495"/>
    </row>
    <row r="13" spans="1:11" ht="12.75">
      <c r="A13" s="519" t="s">
        <v>528</v>
      </c>
      <c r="B13" s="520">
        <f>SUM(B15:B20)</f>
        <v>0</v>
      </c>
      <c r="C13" s="520"/>
      <c r="D13" s="520">
        <f>SUM(D15:D20)</f>
        <v>29999999</v>
      </c>
      <c r="E13" s="520"/>
      <c r="F13" s="521">
        <f aca="true" t="shared" si="0" ref="F13:F20">SUM(B13:E13)</f>
        <v>29999999</v>
      </c>
      <c r="G13" s="499"/>
      <c r="H13" s="495"/>
      <c r="I13" s="495"/>
      <c r="J13" s="495"/>
      <c r="K13" s="495"/>
    </row>
    <row r="14" spans="1:11" ht="12.75">
      <c r="A14" s="522" t="s">
        <v>529</v>
      </c>
      <c r="B14" s="523"/>
      <c r="C14" s="523"/>
      <c r="D14" s="523"/>
      <c r="E14" s="523"/>
      <c r="F14" s="521">
        <f t="shared" si="0"/>
        <v>0</v>
      </c>
      <c r="G14" s="499"/>
      <c r="H14" s="495"/>
      <c r="I14" s="495"/>
      <c r="J14" s="495"/>
      <c r="K14" s="495"/>
    </row>
    <row r="15" spans="1:11" ht="25.5" customHeight="1">
      <c r="A15" s="524" t="s">
        <v>509</v>
      </c>
      <c r="B15" s="525"/>
      <c r="C15" s="525"/>
      <c r="D15" s="526">
        <v>29999999</v>
      </c>
      <c r="E15" s="526"/>
      <c r="F15" s="521">
        <f t="shared" si="0"/>
        <v>29999999</v>
      </c>
      <c r="G15" s="499"/>
      <c r="H15" s="495"/>
      <c r="I15" s="495"/>
      <c r="J15" s="495"/>
      <c r="K15" s="495"/>
    </row>
    <row r="16" spans="1:11" ht="25.5" customHeight="1">
      <c r="A16" s="527" t="s">
        <v>530</v>
      </c>
      <c r="B16" s="528"/>
      <c r="C16" s="528"/>
      <c r="D16" s="529"/>
      <c r="E16" s="529"/>
      <c r="F16" s="521">
        <f t="shared" si="0"/>
        <v>0</v>
      </c>
      <c r="G16" s="499"/>
      <c r="H16" s="495"/>
      <c r="I16" s="495"/>
      <c r="J16" s="495"/>
      <c r="K16" s="495"/>
    </row>
    <row r="17" spans="1:11" ht="25.5" customHeight="1">
      <c r="A17" s="527" t="s">
        <v>531</v>
      </c>
      <c r="B17" s="528"/>
      <c r="C17" s="528"/>
      <c r="D17" s="529"/>
      <c r="E17" s="529"/>
      <c r="F17" s="521">
        <f t="shared" si="0"/>
        <v>0</v>
      </c>
      <c r="G17" s="499"/>
      <c r="H17" s="495"/>
      <c r="I17" s="495"/>
      <c r="J17" s="495"/>
      <c r="K17" s="495"/>
    </row>
    <row r="18" spans="1:11" ht="25.5" customHeight="1">
      <c r="A18" s="527" t="s">
        <v>532</v>
      </c>
      <c r="B18" s="528"/>
      <c r="C18" s="528"/>
      <c r="D18" s="529"/>
      <c r="E18" s="529"/>
      <c r="F18" s="521">
        <f t="shared" si="0"/>
        <v>0</v>
      </c>
      <c r="G18" s="530"/>
      <c r="H18" s="495"/>
      <c r="I18" s="495"/>
      <c r="J18" s="495"/>
      <c r="K18" s="495"/>
    </row>
    <row r="19" spans="1:11" ht="25.5" customHeight="1">
      <c r="A19" s="527" t="s">
        <v>533</v>
      </c>
      <c r="B19" s="528"/>
      <c r="C19" s="528"/>
      <c r="D19" s="529"/>
      <c r="E19" s="529"/>
      <c r="F19" s="521">
        <f t="shared" si="0"/>
        <v>0</v>
      </c>
      <c r="G19" s="531"/>
      <c r="H19" s="495"/>
      <c r="I19" s="495"/>
      <c r="J19" s="495"/>
      <c r="K19" s="495"/>
    </row>
    <row r="20" spans="1:11" ht="25.5" customHeight="1">
      <c r="A20" s="532" t="s">
        <v>534</v>
      </c>
      <c r="B20" s="533"/>
      <c r="C20" s="533"/>
      <c r="D20" s="534"/>
      <c r="E20" s="534"/>
      <c r="F20" s="521">
        <f t="shared" si="0"/>
        <v>0</v>
      </c>
      <c r="G20" s="494"/>
      <c r="H20" s="495"/>
      <c r="I20" s="495"/>
      <c r="J20" s="495"/>
      <c r="K20" s="495"/>
    </row>
    <row r="21" spans="1:11" ht="12.75">
      <c r="A21" s="535"/>
      <c r="B21" s="536"/>
      <c r="C21" s="536"/>
      <c r="D21" s="536"/>
      <c r="E21" s="536"/>
      <c r="F21" s="536"/>
      <c r="G21" s="496"/>
      <c r="H21" s="495"/>
      <c r="I21" s="495"/>
      <c r="J21" s="495"/>
      <c r="K21" s="495"/>
    </row>
    <row r="22" spans="1:11" ht="12.75">
      <c r="A22" s="537" t="s">
        <v>535</v>
      </c>
      <c r="B22" s="538">
        <f>SUM(B24:B31)</f>
        <v>0</v>
      </c>
      <c r="C22" s="538"/>
      <c r="D22" s="538">
        <f>SUM(D24:D29)</f>
        <v>26999923</v>
      </c>
      <c r="E22" s="538">
        <f>SUM(E24:E29)</f>
        <v>3000076</v>
      </c>
      <c r="F22" s="539">
        <f aca="true" t="shared" si="1" ref="F22:F31">SUM(B22:E22)</f>
        <v>29999999</v>
      </c>
      <c r="G22" s="499"/>
      <c r="H22" s="495"/>
      <c r="I22" s="495"/>
      <c r="J22" s="495"/>
      <c r="K22" s="495"/>
    </row>
    <row r="23" spans="1:11" ht="12.75">
      <c r="A23" s="522" t="s">
        <v>529</v>
      </c>
      <c r="B23" s="523"/>
      <c r="C23" s="523"/>
      <c r="D23" s="523"/>
      <c r="E23" s="523"/>
      <c r="F23" s="539">
        <f t="shared" si="1"/>
        <v>0</v>
      </c>
      <c r="G23" s="540"/>
      <c r="H23" s="495"/>
      <c r="I23" s="495"/>
      <c r="J23" s="495"/>
      <c r="K23" s="495"/>
    </row>
    <row r="24" spans="1:11" ht="25.5" customHeight="1">
      <c r="A24" s="527" t="s">
        <v>536</v>
      </c>
      <c r="B24" s="541"/>
      <c r="C24" s="541"/>
      <c r="D24" s="541"/>
      <c r="E24" s="541"/>
      <c r="F24" s="539">
        <f t="shared" si="1"/>
        <v>0</v>
      </c>
      <c r="G24" s="499"/>
      <c r="H24" s="495"/>
      <c r="I24" s="495"/>
      <c r="J24" s="495"/>
      <c r="K24" s="495"/>
    </row>
    <row r="25" spans="1:6" ht="25.5" customHeight="1">
      <c r="A25" s="527" t="s">
        <v>225</v>
      </c>
      <c r="B25" s="541"/>
      <c r="C25" s="541"/>
      <c r="D25" s="541"/>
      <c r="E25" s="541"/>
      <c r="F25" s="539">
        <f t="shared" si="1"/>
        <v>0</v>
      </c>
    </row>
    <row r="26" spans="1:6" ht="25.5" customHeight="1">
      <c r="A26" s="527" t="s">
        <v>537</v>
      </c>
      <c r="B26" s="541"/>
      <c r="C26" s="541"/>
      <c r="D26" s="542"/>
      <c r="E26" s="542"/>
      <c r="F26" s="539">
        <f t="shared" si="1"/>
        <v>0</v>
      </c>
    </row>
    <row r="27" spans="1:6" ht="25.5" customHeight="1">
      <c r="A27" s="527" t="s">
        <v>538</v>
      </c>
      <c r="B27" s="541"/>
      <c r="C27" s="541"/>
      <c r="D27" s="541"/>
      <c r="E27" s="541"/>
      <c r="F27" s="539">
        <f t="shared" si="1"/>
        <v>0</v>
      </c>
    </row>
    <row r="28" spans="1:6" ht="25.5" customHeight="1">
      <c r="A28" s="527" t="s">
        <v>539</v>
      </c>
      <c r="B28" s="541"/>
      <c r="C28" s="541"/>
      <c r="D28" s="542">
        <v>26999923</v>
      </c>
      <c r="E28" s="542">
        <v>3000076</v>
      </c>
      <c r="F28" s="539">
        <f t="shared" si="1"/>
        <v>29999999</v>
      </c>
    </row>
    <row r="29" spans="1:6" ht="25.5" customHeight="1">
      <c r="A29" s="532" t="s">
        <v>255</v>
      </c>
      <c r="B29" s="543"/>
      <c r="C29" s="543"/>
      <c r="D29" s="544"/>
      <c r="E29" s="544"/>
      <c r="F29" s="539">
        <f t="shared" si="1"/>
        <v>0</v>
      </c>
    </row>
    <row r="30" spans="1:6" ht="25.5" customHeight="1">
      <c r="A30" s="545" t="s">
        <v>540</v>
      </c>
      <c r="B30" s="546">
        <v>0</v>
      </c>
      <c r="C30" s="546"/>
      <c r="D30" s="546"/>
      <c r="E30" s="547"/>
      <c r="F30" s="539">
        <f t="shared" si="1"/>
        <v>0</v>
      </c>
    </row>
    <row r="31" spans="1:6" ht="25.5" customHeight="1">
      <c r="A31" s="545" t="s">
        <v>541</v>
      </c>
      <c r="B31" s="546">
        <v>0</v>
      </c>
      <c r="C31" s="546">
        <v>0</v>
      </c>
      <c r="D31" s="547"/>
      <c r="E31" s="547"/>
      <c r="F31" s="539">
        <f t="shared" si="1"/>
        <v>0</v>
      </c>
    </row>
    <row r="32" spans="1:6" ht="15">
      <c r="A32" s="548"/>
      <c r="B32" s="549"/>
      <c r="C32" s="549"/>
      <c r="D32" s="549"/>
      <c r="E32" s="549"/>
      <c r="F32" s="550"/>
    </row>
    <row r="33" spans="1:6" ht="15.75">
      <c r="A33" s="489"/>
      <c r="B33" s="490"/>
      <c r="C33" s="490"/>
      <c r="D33" s="491"/>
      <c r="E33" s="491"/>
      <c r="F33" s="491"/>
    </row>
    <row r="34" spans="1:6" ht="24.75" customHeight="1">
      <c r="A34" s="492" t="s">
        <v>514</v>
      </c>
      <c r="B34" s="1198" t="s">
        <v>542</v>
      </c>
      <c r="C34" s="1198"/>
      <c r="D34" s="1198"/>
      <c r="E34" s="1198"/>
      <c r="F34" s="1198"/>
    </row>
    <row r="35" spans="1:6" ht="14.25" customHeight="1">
      <c r="A35" s="492" t="s">
        <v>516</v>
      </c>
      <c r="B35" s="1199" t="s">
        <v>543</v>
      </c>
      <c r="C35" s="1199"/>
      <c r="D35" s="1199"/>
      <c r="E35" s="493"/>
      <c r="F35" s="493"/>
    </row>
    <row r="36" spans="1:6" ht="12.75">
      <c r="A36" s="492" t="s">
        <v>518</v>
      </c>
      <c r="B36" s="497">
        <v>120000000</v>
      </c>
      <c r="C36" s="498"/>
      <c r="D36" s="498"/>
      <c r="E36" s="498"/>
      <c r="F36" s="498"/>
    </row>
    <row r="37" spans="1:6" ht="12.75">
      <c r="A37" s="492" t="s">
        <v>519</v>
      </c>
      <c r="B37" s="500" t="s">
        <v>520</v>
      </c>
      <c r="C37" s="498"/>
      <c r="D37" s="498"/>
      <c r="E37" s="498"/>
      <c r="F37" s="501"/>
    </row>
    <row r="38" spans="1:6" ht="15.75">
      <c r="A38" s="492" t="s">
        <v>521</v>
      </c>
      <c r="B38" s="502">
        <v>1</v>
      </c>
      <c r="C38" s="503"/>
      <c r="D38" s="504"/>
      <c r="E38" s="504"/>
      <c r="F38" s="505"/>
    </row>
    <row r="39" spans="1:6" ht="15.75">
      <c r="A39" s="492" t="s">
        <v>522</v>
      </c>
      <c r="B39" s="507">
        <v>2017</v>
      </c>
      <c r="C39" s="508"/>
      <c r="D39" s="509"/>
      <c r="E39" s="509"/>
      <c r="F39" s="505"/>
    </row>
    <row r="40" spans="1:6" ht="15.75">
      <c r="A40" s="492" t="s">
        <v>523</v>
      </c>
      <c r="B40" s="510">
        <v>2019</v>
      </c>
      <c r="C40" s="508"/>
      <c r="D40" s="509"/>
      <c r="E40" s="509"/>
      <c r="F40" s="505"/>
    </row>
    <row r="41" spans="1:6" ht="12.75">
      <c r="A41" s="511"/>
      <c r="B41" s="512"/>
      <c r="C41" s="512"/>
      <c r="D41" s="512"/>
      <c r="E41" s="512"/>
      <c r="F41" s="513" t="s">
        <v>11</v>
      </c>
    </row>
    <row r="42" spans="1:6" ht="38.25">
      <c r="A42" s="514" t="s">
        <v>291</v>
      </c>
      <c r="B42" s="515" t="s">
        <v>524</v>
      </c>
      <c r="C42" s="516" t="s">
        <v>525</v>
      </c>
      <c r="D42" s="517" t="s">
        <v>526</v>
      </c>
      <c r="E42" s="517" t="s">
        <v>527</v>
      </c>
      <c r="F42" s="518" t="s">
        <v>471</v>
      </c>
    </row>
    <row r="43" spans="1:6" ht="12.75">
      <c r="A43" s="519" t="s">
        <v>528</v>
      </c>
      <c r="B43" s="520">
        <f>SUM(B45:B50)</f>
        <v>120000000</v>
      </c>
      <c r="C43" s="520"/>
      <c r="D43" s="520">
        <f>SUM(D45:D50)</f>
        <v>0</v>
      </c>
      <c r="E43" s="520"/>
      <c r="F43" s="521">
        <f aca="true" t="shared" si="2" ref="F43:F50">SUM(B43:E43)</f>
        <v>120000000</v>
      </c>
    </row>
    <row r="44" spans="1:6" ht="12.75">
      <c r="A44" s="522" t="s">
        <v>529</v>
      </c>
      <c r="B44" s="523"/>
      <c r="C44" s="523"/>
      <c r="D44" s="523"/>
      <c r="E44" s="523"/>
      <c r="F44" s="521">
        <f t="shared" si="2"/>
        <v>0</v>
      </c>
    </row>
    <row r="45" spans="1:6" ht="12.75">
      <c r="A45" s="524" t="s">
        <v>509</v>
      </c>
      <c r="B45" s="525">
        <v>120000000</v>
      </c>
      <c r="C45" s="525"/>
      <c r="D45" s="526"/>
      <c r="E45" s="526"/>
      <c r="F45" s="521">
        <f t="shared" si="2"/>
        <v>120000000</v>
      </c>
    </row>
    <row r="46" spans="1:6" ht="12.75">
      <c r="A46" s="527" t="s">
        <v>530</v>
      </c>
      <c r="B46" s="528"/>
      <c r="C46" s="528"/>
      <c r="D46" s="529"/>
      <c r="E46" s="529"/>
      <c r="F46" s="521">
        <f t="shared" si="2"/>
        <v>0</v>
      </c>
    </row>
    <row r="47" spans="1:6" ht="25.5">
      <c r="A47" s="527" t="s">
        <v>531</v>
      </c>
      <c r="B47" s="528"/>
      <c r="C47" s="528"/>
      <c r="D47" s="529"/>
      <c r="E47" s="529"/>
      <c r="F47" s="521">
        <f t="shared" si="2"/>
        <v>0</v>
      </c>
    </row>
    <row r="48" spans="1:6" ht="25.5">
      <c r="A48" s="527" t="s">
        <v>532</v>
      </c>
      <c r="B48" s="528"/>
      <c r="C48" s="528"/>
      <c r="D48" s="529"/>
      <c r="E48" s="529"/>
      <c r="F48" s="521">
        <f t="shared" si="2"/>
        <v>0</v>
      </c>
    </row>
    <row r="49" spans="1:6" ht="12.75">
      <c r="A49" s="527" t="s">
        <v>533</v>
      </c>
      <c r="B49" s="528"/>
      <c r="C49" s="528"/>
      <c r="D49" s="529"/>
      <c r="E49" s="529"/>
      <c r="F49" s="521">
        <f t="shared" si="2"/>
        <v>0</v>
      </c>
    </row>
    <row r="50" spans="1:6" ht="12.75">
      <c r="A50" s="532" t="s">
        <v>534</v>
      </c>
      <c r="B50" s="533"/>
      <c r="C50" s="533"/>
      <c r="D50" s="534"/>
      <c r="E50" s="534"/>
      <c r="F50" s="521">
        <f t="shared" si="2"/>
        <v>0</v>
      </c>
    </row>
    <row r="51" spans="1:6" ht="12.75">
      <c r="A51" s="535"/>
      <c r="B51" s="536"/>
      <c r="C51" s="536"/>
      <c r="D51" s="536"/>
      <c r="E51" s="536"/>
      <c r="F51" s="536"/>
    </row>
    <row r="52" spans="1:6" ht="12.75">
      <c r="A52" s="537" t="s">
        <v>535</v>
      </c>
      <c r="B52" s="538">
        <f>SUM(B54:B59)</f>
        <v>0</v>
      </c>
      <c r="C52" s="538">
        <f>SUM(C54:C59)</f>
        <v>8200000</v>
      </c>
      <c r="D52" s="538">
        <f>SUM(D54:D59)</f>
        <v>106572517</v>
      </c>
      <c r="E52" s="538">
        <f>SUM(E54:E59)</f>
        <v>5227483</v>
      </c>
      <c r="F52" s="538">
        <f>SUM(F54:F59)</f>
        <v>120000000</v>
      </c>
    </row>
    <row r="53" spans="1:6" ht="12.75">
      <c r="A53" s="522" t="s">
        <v>529</v>
      </c>
      <c r="B53" s="523"/>
      <c r="C53" s="523"/>
      <c r="D53" s="523"/>
      <c r="E53" s="523"/>
      <c r="F53" s="539">
        <f aca="true" t="shared" si="3" ref="F53:F61">SUM(B53:E53)</f>
        <v>0</v>
      </c>
    </row>
    <row r="54" spans="1:6" ht="12.75">
      <c r="A54" s="527" t="s">
        <v>536</v>
      </c>
      <c r="B54" s="541"/>
      <c r="C54" s="541"/>
      <c r="D54" s="541"/>
      <c r="E54" s="541"/>
      <c r="F54" s="539">
        <f t="shared" si="3"/>
        <v>0</v>
      </c>
    </row>
    <row r="55" spans="1:6" ht="25.5">
      <c r="A55" s="527" t="s">
        <v>225</v>
      </c>
      <c r="B55" s="541"/>
      <c r="C55" s="541"/>
      <c r="D55" s="541"/>
      <c r="E55" s="541"/>
      <c r="F55" s="539">
        <f t="shared" si="3"/>
        <v>0</v>
      </c>
    </row>
    <row r="56" spans="1:6" ht="12.75">
      <c r="A56" s="527" t="s">
        <v>537</v>
      </c>
      <c r="B56" s="541"/>
      <c r="C56" s="541">
        <v>7000000</v>
      </c>
      <c r="D56" s="542">
        <v>31236220</v>
      </c>
      <c r="E56" s="542"/>
      <c r="F56" s="539">
        <f t="shared" si="3"/>
        <v>38236220</v>
      </c>
    </row>
    <row r="57" spans="1:6" ht="12.75">
      <c r="A57" s="527" t="s">
        <v>538</v>
      </c>
      <c r="B57" s="541"/>
      <c r="C57" s="541">
        <v>1200000</v>
      </c>
      <c r="D57" s="541">
        <v>75336297</v>
      </c>
      <c r="E57" s="541">
        <v>5227483</v>
      </c>
      <c r="F57" s="539">
        <f t="shared" si="3"/>
        <v>81763780</v>
      </c>
    </row>
    <row r="58" spans="1:6" ht="12.75">
      <c r="A58" s="527" t="s">
        <v>539</v>
      </c>
      <c r="B58" s="541"/>
      <c r="C58" s="541"/>
      <c r="D58" s="542"/>
      <c r="E58" s="542"/>
      <c r="F58" s="539">
        <f t="shared" si="3"/>
        <v>0</v>
      </c>
    </row>
    <row r="59" spans="1:6" ht="12.75">
      <c r="A59" s="532" t="s">
        <v>255</v>
      </c>
      <c r="B59" s="543"/>
      <c r="C59" s="543"/>
      <c r="D59" s="544"/>
      <c r="E59" s="544"/>
      <c r="F59" s="539">
        <f t="shared" si="3"/>
        <v>0</v>
      </c>
    </row>
    <row r="60" spans="1:6" ht="27">
      <c r="A60" s="545" t="s">
        <v>540</v>
      </c>
      <c r="B60" s="546">
        <v>0</v>
      </c>
      <c r="C60" s="546"/>
      <c r="D60" s="546"/>
      <c r="E60" s="547"/>
      <c r="F60" s="539">
        <f t="shared" si="3"/>
        <v>0</v>
      </c>
    </row>
    <row r="61" spans="1:6" ht="27">
      <c r="A61" s="545" t="s">
        <v>541</v>
      </c>
      <c r="B61" s="546">
        <v>0</v>
      </c>
      <c r="C61" s="546">
        <v>0</v>
      </c>
      <c r="D61" s="547"/>
      <c r="E61" s="547"/>
      <c r="F61" s="539">
        <f t="shared" si="3"/>
        <v>0</v>
      </c>
    </row>
    <row r="62" spans="1:6" ht="15.75">
      <c r="A62" s="489"/>
      <c r="B62" s="490"/>
      <c r="C62" s="490"/>
      <c r="D62" s="491"/>
      <c r="E62" s="491"/>
      <c r="F62" s="491"/>
    </row>
    <row r="63" spans="1:6" ht="12.75">
      <c r="A63" s="492"/>
      <c r="B63" s="1198"/>
      <c r="C63" s="1198"/>
      <c r="D63" s="1198"/>
      <c r="E63" s="1198"/>
      <c r="F63" s="1198"/>
    </row>
    <row r="64" spans="1:6" ht="14.25" customHeight="1">
      <c r="A64" s="492" t="s">
        <v>514</v>
      </c>
      <c r="B64" s="1198" t="s">
        <v>544</v>
      </c>
      <c r="C64" s="1198"/>
      <c r="D64" s="1198"/>
      <c r="E64" s="1198"/>
      <c r="F64" s="1198"/>
    </row>
    <row r="65" spans="1:6" ht="14.25" customHeight="1">
      <c r="A65" s="492" t="s">
        <v>516</v>
      </c>
      <c r="B65" s="1199" t="s">
        <v>545</v>
      </c>
      <c r="C65" s="1199"/>
      <c r="D65" s="1199"/>
      <c r="E65" s="493"/>
      <c r="F65" s="493"/>
    </row>
    <row r="66" spans="1:6" ht="12.75">
      <c r="A66" s="492" t="s">
        <v>518</v>
      </c>
      <c r="B66" s="497">
        <v>340000000</v>
      </c>
      <c r="C66" s="498"/>
      <c r="D66" s="498"/>
      <c r="E66" s="498"/>
      <c r="F66" s="498"/>
    </row>
    <row r="67" spans="1:6" ht="14.25" customHeight="1">
      <c r="A67" s="492" t="s">
        <v>519</v>
      </c>
      <c r="B67" s="1200" t="s">
        <v>546</v>
      </c>
      <c r="C67" s="1200"/>
      <c r="D67" s="1200"/>
      <c r="E67" s="1200"/>
      <c r="F67" s="501">
        <v>167923996</v>
      </c>
    </row>
    <row r="68" spans="1:6" ht="14.25" customHeight="1">
      <c r="A68" s="492"/>
      <c r="B68" s="1200" t="s">
        <v>547</v>
      </c>
      <c r="C68" s="1200"/>
      <c r="D68" s="1200"/>
      <c r="E68" s="1200"/>
      <c r="F68" s="501">
        <v>19886601</v>
      </c>
    </row>
    <row r="69" spans="1:6" ht="14.25" customHeight="1">
      <c r="A69" s="492"/>
      <c r="B69" s="1200" t="s">
        <v>548</v>
      </c>
      <c r="C69" s="1200"/>
      <c r="D69" s="1200"/>
      <c r="E69" s="1200"/>
      <c r="F69" s="501">
        <v>22433089</v>
      </c>
    </row>
    <row r="70" spans="1:6" ht="14.25" customHeight="1">
      <c r="A70" s="492"/>
      <c r="B70" s="1200" t="s">
        <v>549</v>
      </c>
      <c r="C70" s="1200"/>
      <c r="D70" s="1200"/>
      <c r="E70" s="1200"/>
      <c r="F70" s="501">
        <v>20876052</v>
      </c>
    </row>
    <row r="71" spans="1:6" ht="14.25" customHeight="1">
      <c r="A71" s="492"/>
      <c r="B71" s="1200" t="s">
        <v>550</v>
      </c>
      <c r="C71" s="1200"/>
      <c r="D71" s="1200"/>
      <c r="E71" s="1200"/>
      <c r="F71" s="501">
        <v>23044787</v>
      </c>
    </row>
    <row r="72" spans="1:6" ht="14.25" customHeight="1">
      <c r="A72" s="492"/>
      <c r="B72" s="1200" t="s">
        <v>551</v>
      </c>
      <c r="C72" s="1200"/>
      <c r="D72" s="1200"/>
      <c r="E72" s="1200"/>
      <c r="F72" s="501">
        <v>12401116</v>
      </c>
    </row>
    <row r="73" spans="1:6" ht="14.25" customHeight="1">
      <c r="A73" s="492"/>
      <c r="B73" s="1200" t="s">
        <v>552</v>
      </c>
      <c r="C73" s="1200"/>
      <c r="D73" s="1200"/>
      <c r="E73" s="1200"/>
      <c r="F73" s="501">
        <v>32271115</v>
      </c>
    </row>
    <row r="74" spans="1:6" ht="14.25" customHeight="1">
      <c r="A74" s="492"/>
      <c r="B74" s="1200" t="s">
        <v>553</v>
      </c>
      <c r="C74" s="1200"/>
      <c r="D74" s="1200"/>
      <c r="E74" s="1200"/>
      <c r="F74" s="501">
        <v>27702588</v>
      </c>
    </row>
    <row r="75" spans="1:6" ht="14.25" customHeight="1">
      <c r="A75" s="492"/>
      <c r="B75" s="1200" t="s">
        <v>554</v>
      </c>
      <c r="C75" s="1200"/>
      <c r="D75" s="1200"/>
      <c r="E75" s="1200"/>
      <c r="F75" s="501">
        <v>13460656</v>
      </c>
    </row>
    <row r="76" spans="1:6" ht="15.75">
      <c r="A76" s="492" t="s">
        <v>521</v>
      </c>
      <c r="B76" s="502">
        <v>1</v>
      </c>
      <c r="C76" s="503"/>
      <c r="D76" s="504"/>
      <c r="E76" s="504"/>
      <c r="F76" s="505"/>
    </row>
    <row r="77" spans="1:6" ht="15.75">
      <c r="A77" s="492" t="s">
        <v>522</v>
      </c>
      <c r="B77" s="507">
        <v>2017</v>
      </c>
      <c r="C77" s="508"/>
      <c r="D77" s="509"/>
      <c r="E77" s="509"/>
      <c r="F77" s="505"/>
    </row>
    <row r="78" spans="1:6" ht="15.75">
      <c r="A78" s="492" t="s">
        <v>523</v>
      </c>
      <c r="B78" s="510">
        <v>2018</v>
      </c>
      <c r="C78" s="508"/>
      <c r="D78" s="509"/>
      <c r="E78" s="509"/>
      <c r="F78" s="505"/>
    </row>
    <row r="79" spans="1:6" ht="12.75">
      <c r="A79" s="511"/>
      <c r="B79" s="512"/>
      <c r="C79" s="512"/>
      <c r="D79" s="512"/>
      <c r="E79" s="512"/>
      <c r="F79" s="513" t="s">
        <v>11</v>
      </c>
    </row>
    <row r="80" spans="1:6" ht="38.25">
      <c r="A80" s="514" t="s">
        <v>291</v>
      </c>
      <c r="B80" s="515" t="s">
        <v>524</v>
      </c>
      <c r="C80" s="516" t="s">
        <v>525</v>
      </c>
      <c r="D80" s="517" t="s">
        <v>526</v>
      </c>
      <c r="E80" s="517" t="s">
        <v>527</v>
      </c>
      <c r="F80" s="518" t="s">
        <v>471</v>
      </c>
    </row>
    <row r="81" spans="1:6" ht="12.75">
      <c r="A81" s="519" t="s">
        <v>528</v>
      </c>
      <c r="B81" s="520">
        <f>SUM(B83:B88)</f>
        <v>19886601</v>
      </c>
      <c r="C81" s="520"/>
      <c r="D81" s="520">
        <f>SUM(D83:D88)</f>
        <v>0</v>
      </c>
      <c r="E81" s="520"/>
      <c r="F81" s="521">
        <f aca="true" t="shared" si="4" ref="F81:F88">SUM(B81:E81)</f>
        <v>19886601</v>
      </c>
    </row>
    <row r="82" spans="1:6" ht="12.75">
      <c r="A82" s="522" t="s">
        <v>529</v>
      </c>
      <c r="B82" s="523"/>
      <c r="C82" s="523"/>
      <c r="D82" s="523"/>
      <c r="E82" s="523"/>
      <c r="F82" s="521">
        <f t="shared" si="4"/>
        <v>0</v>
      </c>
    </row>
    <row r="83" spans="1:6" ht="12.75">
      <c r="A83" s="524" t="s">
        <v>509</v>
      </c>
      <c r="B83" s="525">
        <v>19886601</v>
      </c>
      <c r="C83" s="525"/>
      <c r="D83" s="526"/>
      <c r="E83" s="526"/>
      <c r="F83" s="521">
        <f t="shared" si="4"/>
        <v>19886601</v>
      </c>
    </row>
    <row r="84" spans="1:6" ht="12.75">
      <c r="A84" s="527" t="s">
        <v>530</v>
      </c>
      <c r="B84" s="528"/>
      <c r="C84" s="528"/>
      <c r="D84" s="529"/>
      <c r="E84" s="529"/>
      <c r="F84" s="521">
        <f t="shared" si="4"/>
        <v>0</v>
      </c>
    </row>
    <row r="85" spans="1:6" ht="25.5">
      <c r="A85" s="527" t="s">
        <v>531</v>
      </c>
      <c r="B85" s="528"/>
      <c r="C85" s="528"/>
      <c r="D85" s="529"/>
      <c r="E85" s="529"/>
      <c r="F85" s="521">
        <f t="shared" si="4"/>
        <v>0</v>
      </c>
    </row>
    <row r="86" spans="1:6" ht="25.5">
      <c r="A86" s="527" t="s">
        <v>532</v>
      </c>
      <c r="B86" s="528"/>
      <c r="C86" s="528"/>
      <c r="D86" s="529"/>
      <c r="E86" s="529"/>
      <c r="F86" s="521">
        <f t="shared" si="4"/>
        <v>0</v>
      </c>
    </row>
    <row r="87" spans="1:6" ht="12.75">
      <c r="A87" s="527" t="s">
        <v>533</v>
      </c>
      <c r="B87" s="528"/>
      <c r="C87" s="528"/>
      <c r="D87" s="529"/>
      <c r="E87" s="529"/>
      <c r="F87" s="521">
        <f t="shared" si="4"/>
        <v>0</v>
      </c>
    </row>
    <row r="88" spans="1:6" ht="12.75">
      <c r="A88" s="532" t="s">
        <v>534</v>
      </c>
      <c r="B88" s="533"/>
      <c r="C88" s="533"/>
      <c r="D88" s="534"/>
      <c r="E88" s="534"/>
      <c r="F88" s="521">
        <f t="shared" si="4"/>
        <v>0</v>
      </c>
    </row>
    <row r="89" spans="1:6" ht="12.75">
      <c r="A89" s="535"/>
      <c r="B89" s="536"/>
      <c r="C89" s="536"/>
      <c r="D89" s="536"/>
      <c r="E89" s="536"/>
      <c r="F89" s="536"/>
    </row>
    <row r="90" spans="1:6" ht="12.75">
      <c r="A90" s="537" t="s">
        <v>535</v>
      </c>
      <c r="B90" s="538">
        <f>SUM(B92:B97)</f>
        <v>0</v>
      </c>
      <c r="C90" s="538">
        <f>SUM(C92:C97)</f>
        <v>0</v>
      </c>
      <c r="D90" s="538">
        <f>SUM(D92:D97)</f>
        <v>18323463</v>
      </c>
      <c r="E90" s="538">
        <f>SUM(E92:E97)</f>
        <v>1563138</v>
      </c>
      <c r="F90" s="538">
        <f>SUM(F92:F97)</f>
        <v>19886601</v>
      </c>
    </row>
    <row r="91" spans="1:6" ht="12.75">
      <c r="A91" s="522" t="s">
        <v>529</v>
      </c>
      <c r="B91" s="523"/>
      <c r="C91" s="523"/>
      <c r="D91" s="523"/>
      <c r="E91" s="523"/>
      <c r="F91" s="539">
        <f aca="true" t="shared" si="5" ref="F91:F99">SUM(B91:E91)</f>
        <v>0</v>
      </c>
    </row>
    <row r="92" spans="1:6" ht="12.75">
      <c r="A92" s="527" t="s">
        <v>536</v>
      </c>
      <c r="B92" s="541"/>
      <c r="C92" s="541"/>
      <c r="D92" s="541"/>
      <c r="E92" s="541"/>
      <c r="F92" s="539">
        <f t="shared" si="5"/>
        <v>0</v>
      </c>
    </row>
    <row r="93" spans="1:6" ht="25.5">
      <c r="A93" s="527" t="s">
        <v>225</v>
      </c>
      <c r="B93" s="541"/>
      <c r="C93" s="541"/>
      <c r="D93" s="541"/>
      <c r="E93" s="541"/>
      <c r="F93" s="539">
        <f t="shared" si="5"/>
        <v>0</v>
      </c>
    </row>
    <row r="94" spans="1:6" ht="12.75">
      <c r="A94" s="527" t="s">
        <v>537</v>
      </c>
      <c r="B94" s="541"/>
      <c r="C94" s="541"/>
      <c r="D94" s="542">
        <v>4295146</v>
      </c>
      <c r="E94" s="542">
        <v>1563138</v>
      </c>
      <c r="F94" s="539">
        <f t="shared" si="5"/>
        <v>5858284</v>
      </c>
    </row>
    <row r="95" spans="1:6" ht="12.75">
      <c r="A95" s="527" t="s">
        <v>538</v>
      </c>
      <c r="B95" s="541"/>
      <c r="C95" s="541"/>
      <c r="D95" s="541">
        <v>14028317</v>
      </c>
      <c r="E95" s="551"/>
      <c r="F95" s="539">
        <f t="shared" si="5"/>
        <v>14028317</v>
      </c>
    </row>
    <row r="96" spans="1:6" ht="12.75">
      <c r="A96" s="527" t="s">
        <v>539</v>
      </c>
      <c r="B96" s="541"/>
      <c r="C96" s="541"/>
      <c r="D96" s="542"/>
      <c r="E96" s="542"/>
      <c r="F96" s="539">
        <f t="shared" si="5"/>
        <v>0</v>
      </c>
    </row>
    <row r="97" spans="1:6" ht="12.75">
      <c r="A97" s="532" t="s">
        <v>255</v>
      </c>
      <c r="B97" s="543"/>
      <c r="C97" s="543"/>
      <c r="D97" s="544"/>
      <c r="E97" s="544"/>
      <c r="F97" s="539">
        <f t="shared" si="5"/>
        <v>0</v>
      </c>
    </row>
    <row r="98" spans="1:6" ht="27">
      <c r="A98" s="545" t="s">
        <v>540</v>
      </c>
      <c r="B98" s="546">
        <v>0</v>
      </c>
      <c r="C98" s="546"/>
      <c r="D98" s="546"/>
      <c r="E98" s="547"/>
      <c r="F98" s="539">
        <f t="shared" si="5"/>
        <v>0</v>
      </c>
    </row>
    <row r="99" spans="1:6" ht="27">
      <c r="A99" s="545" t="s">
        <v>541</v>
      </c>
      <c r="B99" s="546">
        <v>0</v>
      </c>
      <c r="C99" s="546">
        <v>0</v>
      </c>
      <c r="D99" s="547"/>
      <c r="E99" s="547"/>
      <c r="F99" s="539">
        <f t="shared" si="5"/>
        <v>0</v>
      </c>
    </row>
    <row r="100" spans="1:6" ht="26.25" customHeight="1">
      <c r="A100" s="492"/>
      <c r="B100" s="1198"/>
      <c r="C100" s="1198"/>
      <c r="D100" s="1198"/>
      <c r="E100" s="1198"/>
      <c r="F100" s="1198"/>
    </row>
    <row r="101" spans="1:6" ht="14.25" customHeight="1">
      <c r="A101" s="492"/>
      <c r="B101" s="1199"/>
      <c r="C101" s="1199"/>
      <c r="D101" s="1199"/>
      <c r="E101" s="493"/>
      <c r="F101" s="493"/>
    </row>
  </sheetData>
  <sheetProtection selectLockedCells="1" selectUnlockedCells="1"/>
  <mergeCells count="20">
    <mergeCell ref="A1:F1"/>
    <mergeCell ref="A2:F2"/>
    <mergeCell ref="B4:F4"/>
    <mergeCell ref="B5:D5"/>
    <mergeCell ref="B34:F34"/>
    <mergeCell ref="B35:D35"/>
    <mergeCell ref="B63:F63"/>
    <mergeCell ref="B64:F64"/>
    <mergeCell ref="B65:D65"/>
    <mergeCell ref="B67:E67"/>
    <mergeCell ref="B68:E68"/>
    <mergeCell ref="B69:E69"/>
    <mergeCell ref="B100:F100"/>
    <mergeCell ref="B101:D101"/>
    <mergeCell ref="B70:E70"/>
    <mergeCell ref="B71:E71"/>
    <mergeCell ref="B72:E72"/>
    <mergeCell ref="B73:E73"/>
    <mergeCell ref="B74:E74"/>
    <mergeCell ref="B75:E75"/>
  </mergeCells>
  <conditionalFormatting sqref="G22:G24 G6:G7 G10:G17 B17:E17 F21 B47:E47 F51 B85:E85 F89">
    <cfRule type="cellIs" priority="1" dxfId="7" operator="equal" stopIfTrue="1">
      <formula>0</formula>
    </cfRule>
  </conditionalFormatting>
  <conditionalFormatting sqref="F8 F38 F76">
    <cfRule type="cellIs" priority="2" dxfId="7" operator="equal" stopIfTrue="1">
      <formula>0</formula>
    </cfRule>
  </conditionalFormatting>
  <conditionalFormatting sqref="F21 B6:F6 B16:E16 F51 B36:F36 B46:E46 F89 B66:F66 B84:E84">
    <cfRule type="cellIs" priority="3" dxfId="7" operator="equal" stopIfTrue="1">
      <formula>0</formula>
    </cfRule>
  </conditionalFormatting>
  <conditionalFormatting sqref="B29:E29 B17:E17 F21 B59:E59 B47:E47 F51 B97:E97 B85:E85 F89">
    <cfRule type="cellIs" priority="4" dxfId="7" operator="equal" stopIfTrue="1">
      <formula>0</formula>
    </cfRule>
  </conditionalFormatting>
  <conditionalFormatting sqref="B14:E14 B24:E24 B44:E44 B54:E54 B82:E82 B92:E92">
    <cfRule type="cellIs" priority="5" dxfId="7" operator="equal" stopIfTrue="1">
      <formula>0</formula>
    </cfRule>
  </conditionalFormatting>
  <conditionalFormatting sqref="B29:E29 B17:E17 F21 B59:E59 B47:E47 F51 B97:E97 B85:E85 F89">
    <cfRule type="cellIs" priority="6" dxfId="7" operator="equal" stopIfTrue="1">
      <formula>0</formula>
    </cfRule>
  </conditionalFormatting>
  <conditionalFormatting sqref="B14:E14 B24:E24 B44:E44 B54:E54 B82:E82 B92:E92">
    <cfRule type="cellIs" priority="7" dxfId="7" operator="equal" stopIfTrue="1">
      <formula>0</formula>
    </cfRule>
  </conditionalFormatting>
  <printOptions horizontalCentered="1"/>
  <pageMargins left="0.5902777777777778" right="0.5902777777777778" top="1.2597222222222222" bottom="0.9840277777777777" header="0.7875" footer="0.5118055555555555"/>
  <pageSetup fitToHeight="1" fitToWidth="1" horizontalDpi="300" verticalDpi="300" orientation="portrait" paperSize="9"/>
  <headerFooter alignWithMargins="0">
    <oddHeader>&amp;R&amp;"Times New Roman CE,Félkövér dőlt"&amp;11 8. melléklet a ........./2020. (........)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16"/>
  <sheetViews>
    <sheetView zoomScale="120" zoomScaleNormal="120" zoomScaleSheetLayoutView="100" zoomScalePageLayoutView="0" workbookViewId="0" topLeftCell="N16">
      <selection activeCell="I11" sqref="I11"/>
    </sheetView>
  </sheetViews>
  <sheetFormatPr defaultColWidth="9.00390625" defaultRowHeight="12.75"/>
  <cols>
    <col min="1" max="1" width="6.375" style="20" customWidth="1"/>
    <col min="2" max="2" width="69.625" style="20" customWidth="1"/>
    <col min="3" max="3" width="9.625" style="20" customWidth="1"/>
    <col min="4" max="4" width="16.00390625" style="21" customWidth="1"/>
    <col min="5" max="6" width="16.00390625" style="22" customWidth="1"/>
    <col min="7" max="13" width="9.375" style="22" customWidth="1"/>
    <col min="14" max="14" width="20.375" style="22" customWidth="1"/>
    <col min="15" max="16384" width="9.375" style="22" customWidth="1"/>
  </cols>
  <sheetData>
    <row r="1" spans="1:6" ht="51" customHeight="1">
      <c r="A1" s="1154" t="s">
        <v>555</v>
      </c>
      <c r="B1" s="1154"/>
      <c r="C1" s="1154"/>
      <c r="D1" s="1154"/>
      <c r="E1" s="1154"/>
      <c r="F1" s="1154"/>
    </row>
    <row r="2" spans="1:6" ht="19.5" customHeight="1">
      <c r="A2" s="1155" t="s">
        <v>10</v>
      </c>
      <c r="B2" s="1155"/>
      <c r="C2" s="1155"/>
      <c r="D2" s="1155"/>
      <c r="E2" s="1155"/>
      <c r="F2" s="1155"/>
    </row>
    <row r="3" spans="1:6" ht="19.5" customHeight="1">
      <c r="A3" s="1153"/>
      <c r="B3" s="1153"/>
      <c r="C3" s="23"/>
      <c r="D3" s="24"/>
      <c r="F3" s="24" t="s">
        <v>11</v>
      </c>
    </row>
    <row r="4" spans="1:6" ht="37.5" customHeight="1">
      <c r="A4" s="25" t="s">
        <v>12</v>
      </c>
      <c r="B4" s="26" t="s">
        <v>13</v>
      </c>
      <c r="C4" s="26" t="s">
        <v>14</v>
      </c>
      <c r="D4" s="27" t="s">
        <v>15</v>
      </c>
      <c r="E4" s="28" t="s">
        <v>221</v>
      </c>
      <c r="F4" s="29" t="s">
        <v>465</v>
      </c>
    </row>
    <row r="5" spans="1:6" s="32" customFormat="1" ht="12" customHeight="1">
      <c r="A5" s="25" t="s">
        <v>18</v>
      </c>
      <c r="B5" s="26" t="s">
        <v>19</v>
      </c>
      <c r="C5" s="26" t="s">
        <v>20</v>
      </c>
      <c r="D5" s="27" t="s">
        <v>21</v>
      </c>
      <c r="E5" s="30" t="s">
        <v>22</v>
      </c>
      <c r="F5" s="31" t="s">
        <v>23</v>
      </c>
    </row>
    <row r="6" spans="1:6" s="39" customFormat="1" ht="19.5" customHeight="1">
      <c r="A6" s="33" t="s">
        <v>6</v>
      </c>
      <c r="B6" s="34" t="s">
        <v>24</v>
      </c>
      <c r="C6" s="35" t="s">
        <v>25</v>
      </c>
      <c r="D6" s="36"/>
      <c r="E6" s="552">
        <v>33723</v>
      </c>
      <c r="F6" s="553">
        <f>D6+E6</f>
        <v>33723</v>
      </c>
    </row>
    <row r="7" spans="1:6" s="39" customFormat="1" ht="19.5" customHeight="1">
      <c r="A7" s="40" t="s">
        <v>26</v>
      </c>
      <c r="B7" s="41" t="s">
        <v>27</v>
      </c>
      <c r="C7" s="42" t="s">
        <v>28</v>
      </c>
      <c r="D7" s="43">
        <v>13086870</v>
      </c>
      <c r="E7" s="554"/>
      <c r="F7" s="553">
        <f>D7+E7</f>
        <v>13086870</v>
      </c>
    </row>
    <row r="8" spans="1:6" s="39" customFormat="1" ht="19.5" customHeight="1">
      <c r="A8" s="40" t="s">
        <v>29</v>
      </c>
      <c r="B8" s="41" t="s">
        <v>30</v>
      </c>
      <c r="C8" s="42" t="s">
        <v>31</v>
      </c>
      <c r="D8" s="43">
        <v>8070506</v>
      </c>
      <c r="E8" s="554">
        <v>79766</v>
      </c>
      <c r="F8" s="553">
        <f>D8+E8</f>
        <v>8150272</v>
      </c>
    </row>
    <row r="9" spans="1:6" s="39" customFormat="1" ht="19.5" customHeight="1">
      <c r="A9" s="40" t="s">
        <v>32</v>
      </c>
      <c r="B9" s="41" t="s">
        <v>33</v>
      </c>
      <c r="C9" s="42" t="s">
        <v>34</v>
      </c>
      <c r="D9" s="43">
        <v>1800000</v>
      </c>
      <c r="E9" s="554">
        <v>30080</v>
      </c>
      <c r="F9" s="553">
        <f>D9+E9</f>
        <v>1830080</v>
      </c>
    </row>
    <row r="10" spans="1:6" s="39" customFormat="1" ht="19.5" customHeight="1">
      <c r="A10" s="33" t="s">
        <v>35</v>
      </c>
      <c r="B10" s="41" t="s">
        <v>36</v>
      </c>
      <c r="C10" s="42" t="s">
        <v>37</v>
      </c>
      <c r="D10" s="43"/>
      <c r="E10" s="554"/>
      <c r="F10" s="553"/>
    </row>
    <row r="11" spans="1:6" s="39" customFormat="1" ht="19.5" customHeight="1">
      <c r="A11" s="40" t="s">
        <v>38</v>
      </c>
      <c r="B11" s="41" t="s">
        <v>39</v>
      </c>
      <c r="C11" s="42" t="s">
        <v>40</v>
      </c>
      <c r="D11" s="43"/>
      <c r="E11" s="554"/>
      <c r="F11" s="553"/>
    </row>
    <row r="12" spans="1:6" s="39" customFormat="1" ht="19.5" customHeight="1">
      <c r="A12" s="45" t="s">
        <v>41</v>
      </c>
      <c r="B12" s="46" t="s">
        <v>42</v>
      </c>
      <c r="C12" s="47" t="s">
        <v>43</v>
      </c>
      <c r="D12" s="48">
        <f>+D6+D7+D8+D9+D10+D11</f>
        <v>22957376</v>
      </c>
      <c r="E12" s="48">
        <f>+E6+E7+E8+E9+E10+E11</f>
        <v>143569</v>
      </c>
      <c r="F12" s="49">
        <f>+F6+F7+F8+F9+F10+F11</f>
        <v>23100945</v>
      </c>
    </row>
    <row r="13" spans="1:6" s="39" customFormat="1" ht="19.5" customHeight="1">
      <c r="A13" s="40" t="s">
        <v>44</v>
      </c>
      <c r="B13" s="41" t="s">
        <v>45</v>
      </c>
      <c r="C13" s="42" t="s">
        <v>46</v>
      </c>
      <c r="D13" s="43"/>
      <c r="E13" s="554"/>
      <c r="F13" s="555"/>
    </row>
    <row r="14" spans="1:6" s="39" customFormat="1" ht="19.5" customHeight="1">
      <c r="A14" s="33" t="s">
        <v>47</v>
      </c>
      <c r="B14" s="41" t="s">
        <v>48</v>
      </c>
      <c r="C14" s="42" t="s">
        <v>49</v>
      </c>
      <c r="D14" s="43">
        <f>SUM(D15:D21)</f>
        <v>14882800</v>
      </c>
      <c r="E14" s="43">
        <f>SUM(E15:E21)</f>
        <v>16691868</v>
      </c>
      <c r="F14" s="555">
        <f>D14+E14</f>
        <v>31574668</v>
      </c>
    </row>
    <row r="15" spans="1:6" s="39" customFormat="1" ht="19.5" customHeight="1">
      <c r="A15" s="40" t="s">
        <v>50</v>
      </c>
      <c r="B15" s="51" t="s">
        <v>51</v>
      </c>
      <c r="C15" s="52" t="s">
        <v>49</v>
      </c>
      <c r="D15" s="556"/>
      <c r="E15" s="54"/>
      <c r="F15" s="555"/>
    </row>
    <row r="16" spans="1:6" s="39" customFormat="1" ht="19.5" customHeight="1">
      <c r="A16" s="40" t="s">
        <v>52</v>
      </c>
      <c r="B16" s="55" t="s">
        <v>53</v>
      </c>
      <c r="C16" s="52" t="s">
        <v>49</v>
      </c>
      <c r="D16" s="556"/>
      <c r="E16" s="54"/>
      <c r="F16" s="555"/>
    </row>
    <row r="17" spans="1:6" s="39" customFormat="1" ht="19.5" customHeight="1">
      <c r="A17" s="33" t="s">
        <v>54</v>
      </c>
      <c r="B17" s="55" t="s">
        <v>55</v>
      </c>
      <c r="C17" s="52" t="s">
        <v>49</v>
      </c>
      <c r="D17" s="556"/>
      <c r="E17" s="54"/>
      <c r="F17" s="555"/>
    </row>
    <row r="18" spans="1:6" s="39" customFormat="1" ht="19.5" customHeight="1">
      <c r="A18" s="40" t="s">
        <v>56</v>
      </c>
      <c r="B18" s="55" t="s">
        <v>57</v>
      </c>
      <c r="C18" s="52" t="s">
        <v>49</v>
      </c>
      <c r="D18" s="556"/>
      <c r="E18" s="54">
        <v>572468</v>
      </c>
      <c r="F18" s="555">
        <f>D18+E18</f>
        <v>572468</v>
      </c>
    </row>
    <row r="19" spans="1:6" s="39" customFormat="1" ht="19.5" customHeight="1">
      <c r="A19" s="40" t="s">
        <v>58</v>
      </c>
      <c r="B19" s="55" t="s">
        <v>59</v>
      </c>
      <c r="C19" s="52" t="s">
        <v>49</v>
      </c>
      <c r="D19" s="556">
        <v>14882800</v>
      </c>
      <c r="E19" s="54"/>
      <c r="F19" s="555">
        <f>D19+E19</f>
        <v>14882800</v>
      </c>
    </row>
    <row r="20" spans="1:6" s="39" customFormat="1" ht="19.5" customHeight="1">
      <c r="A20" s="33" t="s">
        <v>60</v>
      </c>
      <c r="B20" s="55" t="s">
        <v>61</v>
      </c>
      <c r="C20" s="52" t="s">
        <v>49</v>
      </c>
      <c r="D20" s="556"/>
      <c r="E20" s="54">
        <v>16119400</v>
      </c>
      <c r="F20" s="555">
        <f>D20+E20</f>
        <v>16119400</v>
      </c>
    </row>
    <row r="21" spans="1:6" s="39" customFormat="1" ht="19.5" customHeight="1">
      <c r="A21" s="56" t="s">
        <v>62</v>
      </c>
      <c r="B21" s="55" t="s">
        <v>63</v>
      </c>
      <c r="C21" s="57" t="s">
        <v>49</v>
      </c>
      <c r="D21" s="557"/>
      <c r="E21" s="59"/>
      <c r="F21" s="555"/>
    </row>
    <row r="22" spans="1:6" s="39" customFormat="1" ht="19.5" customHeight="1">
      <c r="A22" s="60" t="s">
        <v>64</v>
      </c>
      <c r="B22" s="61" t="s">
        <v>65</v>
      </c>
      <c r="C22" s="62" t="s">
        <v>66</v>
      </c>
      <c r="D22" s="63">
        <f>SUM(D12+D13+D14)</f>
        <v>37840176</v>
      </c>
      <c r="E22" s="63">
        <f>SUM(E12+E13+E14)</f>
        <v>16835437</v>
      </c>
      <c r="F22" s="64">
        <f>SUM(F12+F13+F14)</f>
        <v>54675613</v>
      </c>
    </row>
    <row r="23" spans="1:6" s="39" customFormat="1" ht="19.5" customHeight="1">
      <c r="A23" s="33" t="s">
        <v>67</v>
      </c>
      <c r="B23" s="65" t="s">
        <v>68</v>
      </c>
      <c r="C23" s="35" t="s">
        <v>69</v>
      </c>
      <c r="D23" s="135"/>
      <c r="E23" s="552"/>
      <c r="F23" s="558">
        <f aca="true" t="shared" si="0" ref="F23:F29">D23+E23</f>
        <v>0</v>
      </c>
    </row>
    <row r="24" spans="1:6" s="39" customFormat="1" ht="19.5" customHeight="1">
      <c r="A24" s="40" t="s">
        <v>70</v>
      </c>
      <c r="B24" s="67" t="s">
        <v>71</v>
      </c>
      <c r="C24" s="42" t="s">
        <v>72</v>
      </c>
      <c r="D24" s="93">
        <f>SUM(D25:D30)</f>
        <v>0</v>
      </c>
      <c r="E24" s="554">
        <v>13444707</v>
      </c>
      <c r="F24" s="558">
        <f t="shared" si="0"/>
        <v>13444707</v>
      </c>
    </row>
    <row r="25" spans="1:6" s="39" customFormat="1" ht="19.5" customHeight="1">
      <c r="A25" s="40" t="s">
        <v>73</v>
      </c>
      <c r="B25" s="51" t="s">
        <v>74</v>
      </c>
      <c r="C25" s="52" t="s">
        <v>72</v>
      </c>
      <c r="D25" s="160"/>
      <c r="E25" s="54"/>
      <c r="F25" s="558">
        <f t="shared" si="0"/>
        <v>0</v>
      </c>
    </row>
    <row r="26" spans="1:6" s="39" customFormat="1" ht="19.5" customHeight="1">
      <c r="A26" s="33" t="s">
        <v>75</v>
      </c>
      <c r="B26" s="68" t="s">
        <v>76</v>
      </c>
      <c r="C26" s="52" t="s">
        <v>72</v>
      </c>
      <c r="D26" s="160"/>
      <c r="E26" s="54"/>
      <c r="F26" s="558">
        <f t="shared" si="0"/>
        <v>0</v>
      </c>
    </row>
    <row r="27" spans="1:6" s="39" customFormat="1" ht="19.5" customHeight="1">
      <c r="A27" s="40" t="s">
        <v>77</v>
      </c>
      <c r="B27" s="68" t="s">
        <v>78</v>
      </c>
      <c r="C27" s="52" t="s">
        <v>72</v>
      </c>
      <c r="D27" s="160"/>
      <c r="E27" s="54"/>
      <c r="F27" s="558">
        <f t="shared" si="0"/>
        <v>0</v>
      </c>
    </row>
    <row r="28" spans="1:6" s="39" customFormat="1" ht="19.5" customHeight="1">
      <c r="A28" s="40" t="s">
        <v>79</v>
      </c>
      <c r="B28" s="68" t="s">
        <v>80</v>
      </c>
      <c r="C28" s="52" t="s">
        <v>72</v>
      </c>
      <c r="D28" s="160"/>
      <c r="E28" s="54">
        <v>6846570</v>
      </c>
      <c r="F28" s="558">
        <f t="shared" si="0"/>
        <v>6846570</v>
      </c>
    </row>
    <row r="29" spans="1:6" s="39" customFormat="1" ht="19.5" customHeight="1">
      <c r="A29" s="33" t="s">
        <v>81</v>
      </c>
      <c r="B29" s="68" t="s">
        <v>82</v>
      </c>
      <c r="C29" s="52" t="s">
        <v>72</v>
      </c>
      <c r="D29" s="160"/>
      <c r="E29" s="54">
        <v>6598137</v>
      </c>
      <c r="F29" s="558">
        <f t="shared" si="0"/>
        <v>6598137</v>
      </c>
    </row>
    <row r="30" spans="1:6" s="39" customFormat="1" ht="19.5" customHeight="1">
      <c r="A30" s="56" t="s">
        <v>83</v>
      </c>
      <c r="B30" s="69" t="s">
        <v>84</v>
      </c>
      <c r="C30" s="57" t="s">
        <v>72</v>
      </c>
      <c r="D30" s="559"/>
      <c r="E30" s="59"/>
      <c r="F30" s="558"/>
    </row>
    <row r="31" spans="1:6" s="39" customFormat="1" ht="19.5" customHeight="1">
      <c r="A31" s="70" t="s">
        <v>85</v>
      </c>
      <c r="B31" s="71" t="s">
        <v>86</v>
      </c>
      <c r="C31" s="28" t="s">
        <v>87</v>
      </c>
      <c r="D31" s="560">
        <f>SUM(D23+D24)</f>
        <v>0</v>
      </c>
      <c r="E31" s="560">
        <f>SUM(E23+E24)</f>
        <v>13444707</v>
      </c>
      <c r="F31" s="561">
        <f>SUM(F23+F24)</f>
        <v>13444707</v>
      </c>
    </row>
    <row r="32" spans="1:6" s="39" customFormat="1" ht="19.5" customHeight="1">
      <c r="A32" s="74" t="s">
        <v>88</v>
      </c>
      <c r="B32" s="75" t="s">
        <v>89</v>
      </c>
      <c r="C32" s="76" t="s">
        <v>90</v>
      </c>
      <c r="D32" s="562"/>
      <c r="E32" s="552"/>
      <c r="F32" s="558"/>
    </row>
    <row r="33" spans="1:6" s="39" customFormat="1" ht="19.5" customHeight="1">
      <c r="A33" s="40" t="s">
        <v>91</v>
      </c>
      <c r="B33" s="41" t="s">
        <v>92</v>
      </c>
      <c r="C33" s="42" t="s">
        <v>93</v>
      </c>
      <c r="D33" s="93">
        <f>SUM(D34:D36)</f>
        <v>20000000</v>
      </c>
      <c r="E33" s="554"/>
      <c r="F33" s="558">
        <f aca="true" t="shared" si="1" ref="F33:F38">D33+E33</f>
        <v>20000000</v>
      </c>
    </row>
    <row r="34" spans="1:6" s="39" customFormat="1" ht="19.5" customHeight="1">
      <c r="A34" s="40" t="s">
        <v>94</v>
      </c>
      <c r="B34" s="78" t="s">
        <v>95</v>
      </c>
      <c r="C34" s="52" t="s">
        <v>93</v>
      </c>
      <c r="D34" s="160">
        <v>4400000</v>
      </c>
      <c r="E34" s="54"/>
      <c r="F34" s="558">
        <f t="shared" si="1"/>
        <v>4400000</v>
      </c>
    </row>
    <row r="35" spans="1:6" s="39" customFormat="1" ht="19.5" customHeight="1">
      <c r="A35" s="33" t="s">
        <v>96</v>
      </c>
      <c r="B35" s="79" t="s">
        <v>97</v>
      </c>
      <c r="C35" s="52" t="s">
        <v>93</v>
      </c>
      <c r="D35" s="160">
        <v>14500000</v>
      </c>
      <c r="E35" s="54"/>
      <c r="F35" s="558">
        <f t="shared" si="1"/>
        <v>14500000</v>
      </c>
    </row>
    <row r="36" spans="1:6" s="39" customFormat="1" ht="19.5" customHeight="1">
      <c r="A36" s="33" t="s">
        <v>98</v>
      </c>
      <c r="B36" s="79" t="s">
        <v>99</v>
      </c>
      <c r="C36" s="52" t="s">
        <v>93</v>
      </c>
      <c r="D36" s="160">
        <v>1100000</v>
      </c>
      <c r="E36" s="54"/>
      <c r="F36" s="558">
        <f t="shared" si="1"/>
        <v>1100000</v>
      </c>
    </row>
    <row r="37" spans="1:6" s="39" customFormat="1" ht="19.5" customHeight="1">
      <c r="A37" s="40" t="s">
        <v>100</v>
      </c>
      <c r="B37" s="80" t="s">
        <v>101</v>
      </c>
      <c r="C37" s="42" t="s">
        <v>102</v>
      </c>
      <c r="D37" s="93">
        <f>SUM(D38:D39)</f>
        <v>50000000</v>
      </c>
      <c r="E37" s="554"/>
      <c r="F37" s="558">
        <f t="shared" si="1"/>
        <v>50000000</v>
      </c>
    </row>
    <row r="38" spans="1:6" s="39" customFormat="1" ht="19.5" customHeight="1">
      <c r="A38" s="40" t="s">
        <v>103</v>
      </c>
      <c r="B38" s="81" t="s">
        <v>104</v>
      </c>
      <c r="C38" s="52" t="s">
        <v>102</v>
      </c>
      <c r="D38" s="160">
        <v>50000000</v>
      </c>
      <c r="E38" s="54"/>
      <c r="F38" s="558">
        <f t="shared" si="1"/>
        <v>50000000</v>
      </c>
    </row>
    <row r="39" spans="1:6" s="39" customFormat="1" ht="19.5" customHeight="1">
      <c r="A39" s="33" t="s">
        <v>105</v>
      </c>
      <c r="B39" s="81" t="s">
        <v>106</v>
      </c>
      <c r="C39" s="52" t="s">
        <v>102</v>
      </c>
      <c r="D39" s="160"/>
      <c r="E39" s="54"/>
      <c r="F39" s="558"/>
    </row>
    <row r="40" spans="1:6" s="39" customFormat="1" ht="19.5" customHeight="1">
      <c r="A40" s="33" t="s">
        <v>107</v>
      </c>
      <c r="B40" s="82" t="s">
        <v>108</v>
      </c>
      <c r="C40" s="42" t="s">
        <v>109</v>
      </c>
      <c r="D40" s="93">
        <v>5000000</v>
      </c>
      <c r="E40" s="554">
        <v>-5000000</v>
      </c>
      <c r="F40" s="558">
        <f>D40+E40</f>
        <v>0</v>
      </c>
    </row>
    <row r="41" spans="1:6" s="39" customFormat="1" ht="19.5" customHeight="1">
      <c r="A41" s="40" t="s">
        <v>110</v>
      </c>
      <c r="B41" s="80" t="s">
        <v>111</v>
      </c>
      <c r="C41" s="42" t="s">
        <v>112</v>
      </c>
      <c r="D41" s="93">
        <f>SUM(D42:D43)</f>
        <v>0</v>
      </c>
      <c r="E41" s="554"/>
      <c r="F41" s="558"/>
    </row>
    <row r="42" spans="1:6" s="39" customFormat="1" ht="19.5" customHeight="1">
      <c r="A42" s="40" t="s">
        <v>113</v>
      </c>
      <c r="B42" s="81" t="s">
        <v>114</v>
      </c>
      <c r="C42" s="52" t="s">
        <v>112</v>
      </c>
      <c r="D42" s="160"/>
      <c r="E42" s="54"/>
      <c r="F42" s="558"/>
    </row>
    <row r="43" spans="1:6" s="39" customFormat="1" ht="19.5" customHeight="1">
      <c r="A43" s="33" t="s">
        <v>115</v>
      </c>
      <c r="B43" s="81" t="s">
        <v>116</v>
      </c>
      <c r="C43" s="52" t="s">
        <v>112</v>
      </c>
      <c r="D43" s="160"/>
      <c r="E43" s="54"/>
      <c r="F43" s="558"/>
    </row>
    <row r="44" spans="1:6" s="39" customFormat="1" ht="19.5" customHeight="1">
      <c r="A44" s="83" t="s">
        <v>117</v>
      </c>
      <c r="B44" s="84" t="s">
        <v>118</v>
      </c>
      <c r="C44" s="85" t="s">
        <v>119</v>
      </c>
      <c r="D44" s="563">
        <v>2000000</v>
      </c>
      <c r="E44" s="564"/>
      <c r="F44" s="558">
        <f>D44+E44</f>
        <v>2000000</v>
      </c>
    </row>
    <row r="45" spans="1:6" s="39" customFormat="1" ht="19.5" customHeight="1">
      <c r="A45" s="70" t="s">
        <v>120</v>
      </c>
      <c r="B45" s="71" t="s">
        <v>121</v>
      </c>
      <c r="C45" s="28" t="s">
        <v>122</v>
      </c>
      <c r="D45" s="166">
        <f>SUM(D32+D33+D37+D40+D41+D44)</f>
        <v>77000000</v>
      </c>
      <c r="E45" s="166">
        <f>SUM(E32+E33+E37+E40+E41+E44)</f>
        <v>-5000000</v>
      </c>
      <c r="F45" s="167">
        <f>SUM(F32+F33+F37+F40+F41+F44)</f>
        <v>72000000</v>
      </c>
    </row>
    <row r="46" spans="1:6" s="39" customFormat="1" ht="19.5" customHeight="1">
      <c r="A46" s="74" t="s">
        <v>123</v>
      </c>
      <c r="B46" s="89" t="s">
        <v>124</v>
      </c>
      <c r="C46" s="90" t="s">
        <v>125</v>
      </c>
      <c r="D46" s="91">
        <v>1100000</v>
      </c>
      <c r="E46" s="552"/>
      <c r="F46" s="558">
        <f>D46+E46</f>
        <v>1100000</v>
      </c>
    </row>
    <row r="47" spans="1:6" s="39" customFormat="1" ht="19.5" customHeight="1">
      <c r="A47" s="40" t="s">
        <v>126</v>
      </c>
      <c r="B47" s="67" t="s">
        <v>127</v>
      </c>
      <c r="C47" s="92" t="s">
        <v>128</v>
      </c>
      <c r="D47" s="93"/>
      <c r="E47" s="554">
        <v>1472374</v>
      </c>
      <c r="F47" s="558">
        <f>D47+E47</f>
        <v>1472374</v>
      </c>
    </row>
    <row r="48" spans="1:6" s="39" customFormat="1" ht="19.5" customHeight="1">
      <c r="A48" s="40" t="s">
        <v>129</v>
      </c>
      <c r="B48" s="67" t="s">
        <v>130</v>
      </c>
      <c r="C48" s="92" t="s">
        <v>131</v>
      </c>
      <c r="D48" s="93">
        <v>3100000</v>
      </c>
      <c r="E48" s="554"/>
      <c r="F48" s="558">
        <f>D48+E48</f>
        <v>3100000</v>
      </c>
    </row>
    <row r="49" spans="1:6" s="39" customFormat="1" ht="19.5" customHeight="1">
      <c r="A49" s="40" t="s">
        <v>132</v>
      </c>
      <c r="B49" s="67" t="s">
        <v>133</v>
      </c>
      <c r="C49" s="92" t="s">
        <v>134</v>
      </c>
      <c r="D49" s="93"/>
      <c r="E49" s="554"/>
      <c r="F49" s="558"/>
    </row>
    <row r="50" spans="1:6" s="39" customFormat="1" ht="19.5" customHeight="1">
      <c r="A50" s="40" t="s">
        <v>135</v>
      </c>
      <c r="B50" s="67" t="s">
        <v>136</v>
      </c>
      <c r="C50" s="92" t="s">
        <v>137</v>
      </c>
      <c r="D50" s="93">
        <v>4500000</v>
      </c>
      <c r="E50" s="554"/>
      <c r="F50" s="558">
        <f>D50+E50</f>
        <v>4500000</v>
      </c>
    </row>
    <row r="51" spans="1:6" s="39" customFormat="1" ht="19.5" customHeight="1">
      <c r="A51" s="40" t="s">
        <v>138</v>
      </c>
      <c r="B51" s="67" t="s">
        <v>139</v>
      </c>
      <c r="C51" s="92" t="s">
        <v>140</v>
      </c>
      <c r="D51" s="93">
        <v>2349000</v>
      </c>
      <c r="E51" s="554"/>
      <c r="F51" s="558">
        <f>D51+E51</f>
        <v>2349000</v>
      </c>
    </row>
    <row r="52" spans="1:6" s="39" customFormat="1" ht="19.5" customHeight="1">
      <c r="A52" s="40" t="s">
        <v>141</v>
      </c>
      <c r="B52" s="67" t="s">
        <v>142</v>
      </c>
      <c r="C52" s="92" t="s">
        <v>143</v>
      </c>
      <c r="D52" s="93"/>
      <c r="E52" s="554"/>
      <c r="F52" s="558"/>
    </row>
    <row r="53" spans="1:6" s="39" customFormat="1" ht="19.5" customHeight="1">
      <c r="A53" s="40" t="s">
        <v>144</v>
      </c>
      <c r="B53" s="67" t="s">
        <v>145</v>
      </c>
      <c r="C53" s="92" t="s">
        <v>146</v>
      </c>
      <c r="D53" s="93"/>
      <c r="E53" s="554"/>
      <c r="F53" s="558"/>
    </row>
    <row r="54" spans="1:6" s="39" customFormat="1" ht="19.5" customHeight="1">
      <c r="A54" s="40" t="s">
        <v>147</v>
      </c>
      <c r="B54" s="67" t="s">
        <v>148</v>
      </c>
      <c r="C54" s="92" t="s">
        <v>149</v>
      </c>
      <c r="D54" s="565"/>
      <c r="E54" s="554"/>
      <c r="F54" s="558"/>
    </row>
    <row r="55" spans="1:6" s="39" customFormat="1" ht="19.5" customHeight="1">
      <c r="A55" s="40" t="s">
        <v>150</v>
      </c>
      <c r="B55" s="67" t="s">
        <v>151</v>
      </c>
      <c r="C55" s="92" t="s">
        <v>152</v>
      </c>
      <c r="D55" s="565"/>
      <c r="E55" s="554"/>
      <c r="F55" s="558"/>
    </row>
    <row r="56" spans="1:6" s="39" customFormat="1" ht="19.5" customHeight="1">
      <c r="A56" s="56" t="s">
        <v>153</v>
      </c>
      <c r="B56" s="95" t="s">
        <v>154</v>
      </c>
      <c r="C56" s="85" t="s">
        <v>155</v>
      </c>
      <c r="D56" s="566"/>
      <c r="E56" s="564"/>
      <c r="F56" s="558"/>
    </row>
    <row r="57" spans="1:6" s="39" customFormat="1" ht="19.5" customHeight="1">
      <c r="A57" s="60" t="s">
        <v>156</v>
      </c>
      <c r="B57" s="97" t="s">
        <v>157</v>
      </c>
      <c r="C57" s="62" t="s">
        <v>158</v>
      </c>
      <c r="D57" s="567">
        <f>SUM(D46:D56)</f>
        <v>11049000</v>
      </c>
      <c r="E57" s="567">
        <f>SUM(E46:E56)</f>
        <v>1472374</v>
      </c>
      <c r="F57" s="156">
        <f>SUM(F46:F56)</f>
        <v>12521374</v>
      </c>
    </row>
    <row r="58" spans="1:6" s="39" customFormat="1" ht="19.5" customHeight="1">
      <c r="A58" s="568" t="s">
        <v>159</v>
      </c>
      <c r="B58" s="65" t="s">
        <v>160</v>
      </c>
      <c r="C58" s="100" t="s">
        <v>161</v>
      </c>
      <c r="D58" s="569"/>
      <c r="E58" s="552"/>
      <c r="F58" s="558"/>
    </row>
    <row r="59" spans="1:6" s="39" customFormat="1" ht="19.5" customHeight="1">
      <c r="A59" s="570" t="s">
        <v>162</v>
      </c>
      <c r="B59" s="67" t="s">
        <v>163</v>
      </c>
      <c r="C59" s="92" t="s">
        <v>164</v>
      </c>
      <c r="D59" s="565"/>
      <c r="E59" s="554"/>
      <c r="F59" s="555"/>
    </row>
    <row r="60" spans="1:6" s="39" customFormat="1" ht="19.5" customHeight="1">
      <c r="A60" s="570" t="s">
        <v>165</v>
      </c>
      <c r="B60" s="67" t="s">
        <v>166</v>
      </c>
      <c r="C60" s="92" t="s">
        <v>167</v>
      </c>
      <c r="D60" s="565"/>
      <c r="E60" s="554"/>
      <c r="F60" s="555"/>
    </row>
    <row r="61" spans="1:6" s="39" customFormat="1" ht="19.5" customHeight="1">
      <c r="A61" s="570" t="s">
        <v>168</v>
      </c>
      <c r="B61" s="67" t="s">
        <v>169</v>
      </c>
      <c r="C61" s="92" t="s">
        <v>170</v>
      </c>
      <c r="D61" s="565"/>
      <c r="E61" s="554"/>
      <c r="F61" s="555"/>
    </row>
    <row r="62" spans="1:6" s="39" customFormat="1" ht="19.5" customHeight="1">
      <c r="A62" s="571" t="s">
        <v>171</v>
      </c>
      <c r="B62" s="95" t="s">
        <v>172</v>
      </c>
      <c r="C62" s="85" t="s">
        <v>173</v>
      </c>
      <c r="D62" s="566"/>
      <c r="E62" s="564"/>
      <c r="F62" s="572"/>
    </row>
    <row r="63" spans="1:6" s="39" customFormat="1" ht="19.5" customHeight="1">
      <c r="A63" s="70" t="s">
        <v>174</v>
      </c>
      <c r="B63" s="97" t="s">
        <v>175</v>
      </c>
      <c r="C63" s="103" t="s">
        <v>176</v>
      </c>
      <c r="D63" s="573">
        <f>SUM(D58:D62)</f>
        <v>0</v>
      </c>
      <c r="E63" s="104"/>
      <c r="F63" s="105"/>
    </row>
    <row r="64" spans="1:6" s="39" customFormat="1" ht="19.5" customHeight="1">
      <c r="A64" s="74" t="s">
        <v>177</v>
      </c>
      <c r="B64" s="106" t="s">
        <v>178</v>
      </c>
      <c r="C64" s="107" t="s">
        <v>179</v>
      </c>
      <c r="D64" s="91"/>
      <c r="E64" s="552"/>
      <c r="F64" s="558"/>
    </row>
    <row r="65" spans="1:6" s="39" customFormat="1" ht="19.5" customHeight="1">
      <c r="A65" s="56" t="s">
        <v>180</v>
      </c>
      <c r="B65" s="95" t="s">
        <v>181</v>
      </c>
      <c r="C65" s="109" t="s">
        <v>182</v>
      </c>
      <c r="D65" s="563"/>
      <c r="E65" s="564"/>
      <c r="F65" s="572"/>
    </row>
    <row r="66" spans="1:6" s="39" customFormat="1" ht="19.5" customHeight="1">
      <c r="A66" s="70" t="s">
        <v>183</v>
      </c>
      <c r="B66" s="61" t="s">
        <v>184</v>
      </c>
      <c r="C66" s="62" t="s">
        <v>185</v>
      </c>
      <c r="D66" s="63">
        <f>SUM(D64:D65)</f>
        <v>0</v>
      </c>
      <c r="E66" s="104"/>
      <c r="F66" s="105"/>
    </row>
    <row r="67" spans="1:6" s="39" customFormat="1" ht="19.5" customHeight="1">
      <c r="A67" s="33" t="s">
        <v>186</v>
      </c>
      <c r="B67" s="34" t="s">
        <v>187</v>
      </c>
      <c r="C67" s="35" t="s">
        <v>188</v>
      </c>
      <c r="D67" s="101"/>
      <c r="E67" s="552"/>
      <c r="F67" s="558"/>
    </row>
    <row r="68" spans="1:6" s="39" customFormat="1" ht="19.5" customHeight="1">
      <c r="A68" s="56" t="s">
        <v>189</v>
      </c>
      <c r="B68" s="95" t="s">
        <v>190</v>
      </c>
      <c r="C68" s="110" t="s">
        <v>191</v>
      </c>
      <c r="D68" s="96"/>
      <c r="E68" s="564"/>
      <c r="F68" s="572"/>
    </row>
    <row r="69" spans="1:6" s="39" customFormat="1" ht="19.5" customHeight="1">
      <c r="A69" s="56" t="s">
        <v>192</v>
      </c>
      <c r="B69" s="112" t="s">
        <v>193</v>
      </c>
      <c r="C69" s="113" t="s">
        <v>194</v>
      </c>
      <c r="D69" s="114">
        <f>SUM(D67:D68)</f>
        <v>0</v>
      </c>
      <c r="E69" s="104"/>
      <c r="F69" s="105"/>
    </row>
    <row r="70" spans="1:6" s="39" customFormat="1" ht="19.5" customHeight="1">
      <c r="A70" s="70" t="s">
        <v>195</v>
      </c>
      <c r="B70" s="97" t="s">
        <v>196</v>
      </c>
      <c r="C70" s="115" t="s">
        <v>197</v>
      </c>
      <c r="D70" s="166">
        <f>SUM(D22+D31+D45+D57+D63+D66+D69)</f>
        <v>125889176</v>
      </c>
      <c r="E70" s="166">
        <f>SUM(E22+E31+E45+E57+E63+E66+E69)</f>
        <v>26752518</v>
      </c>
      <c r="F70" s="167">
        <f>SUM(F22+F31+F45+F57+F63+F66+F69)</f>
        <v>152641694</v>
      </c>
    </row>
    <row r="71" spans="1:6" s="39" customFormat="1" ht="19.5" customHeight="1">
      <c r="A71" s="33" t="s">
        <v>198</v>
      </c>
      <c r="B71" s="34" t="s">
        <v>199</v>
      </c>
      <c r="C71" s="35" t="s">
        <v>200</v>
      </c>
      <c r="D71" s="574"/>
      <c r="E71" s="552"/>
      <c r="F71" s="558"/>
    </row>
    <row r="72" spans="1:6" s="39" customFormat="1" ht="19.5" customHeight="1">
      <c r="A72" s="40" t="s">
        <v>201</v>
      </c>
      <c r="B72" s="41" t="s">
        <v>202</v>
      </c>
      <c r="C72" s="42" t="s">
        <v>203</v>
      </c>
      <c r="D72" s="575">
        <f>SUM(D73:D74)</f>
        <v>54370638</v>
      </c>
      <c r="E72" s="554">
        <v>68588621</v>
      </c>
      <c r="F72" s="558">
        <f>D72+E72</f>
        <v>122959259</v>
      </c>
    </row>
    <row r="73" spans="1:6" s="39" customFormat="1" ht="19.5" customHeight="1">
      <c r="A73" s="40" t="s">
        <v>204</v>
      </c>
      <c r="B73" s="118" t="s">
        <v>205</v>
      </c>
      <c r="C73" s="52" t="s">
        <v>206</v>
      </c>
      <c r="D73" s="141">
        <v>54370638</v>
      </c>
      <c r="E73" s="54">
        <v>68588621</v>
      </c>
      <c r="F73" s="558">
        <f>D73+E73</f>
        <v>122959259</v>
      </c>
    </row>
    <row r="74" spans="1:6" s="39" customFormat="1" ht="19.5" customHeight="1">
      <c r="A74" s="56" t="s">
        <v>207</v>
      </c>
      <c r="B74" s="576" t="s">
        <v>208</v>
      </c>
      <c r="C74" s="52" t="s">
        <v>209</v>
      </c>
      <c r="D74" s="152"/>
      <c r="E74" s="59"/>
      <c r="F74" s="558"/>
    </row>
    <row r="75" spans="1:6" s="39" customFormat="1" ht="19.5" customHeight="1">
      <c r="A75" s="70" t="s">
        <v>210</v>
      </c>
      <c r="B75" s="122" t="s">
        <v>556</v>
      </c>
      <c r="C75" s="103" t="s">
        <v>215</v>
      </c>
      <c r="D75" s="166">
        <f>SUM(D71:D72)</f>
        <v>54370638</v>
      </c>
      <c r="E75" s="166">
        <f>SUM(E71:E72)</f>
        <v>68588621</v>
      </c>
      <c r="F75" s="167">
        <f>SUM(F71:F72)</f>
        <v>122959259</v>
      </c>
    </row>
    <row r="76" spans="1:6" s="39" customFormat="1" ht="19.5" customHeight="1">
      <c r="A76" s="70" t="s">
        <v>213</v>
      </c>
      <c r="B76" s="122" t="s">
        <v>557</v>
      </c>
      <c r="C76" s="103"/>
      <c r="D76" s="166">
        <f>SUM(D75,D70)</f>
        <v>180259814</v>
      </c>
      <c r="E76" s="166">
        <f>SUM(E75,E70)</f>
        <v>95341139</v>
      </c>
      <c r="F76" s="167">
        <f>SUM(F75,F70)</f>
        <v>275600953</v>
      </c>
    </row>
    <row r="77" spans="1:4" ht="17.25" customHeight="1">
      <c r="A77" s="1155"/>
      <c r="B77" s="1155"/>
      <c r="C77" s="1155"/>
      <c r="D77" s="1155"/>
    </row>
    <row r="78" spans="1:6" s="123" customFormat="1" ht="19.5" customHeight="1">
      <c r="A78" s="1155" t="s">
        <v>219</v>
      </c>
      <c r="B78" s="1155"/>
      <c r="C78" s="1155"/>
      <c r="D78" s="1155"/>
      <c r="E78" s="1155"/>
      <c r="F78" s="1155"/>
    </row>
    <row r="79" spans="1:6" s="123" customFormat="1" ht="19.5" customHeight="1">
      <c r="A79" s="124"/>
      <c r="B79" s="124"/>
      <c r="C79" s="124"/>
      <c r="D79" s="124"/>
      <c r="E79" s="124"/>
      <c r="F79" s="125" t="s">
        <v>11</v>
      </c>
    </row>
    <row r="80" spans="1:6" ht="37.5" customHeight="1">
      <c r="A80" s="126" t="s">
        <v>12</v>
      </c>
      <c r="B80" s="127" t="s">
        <v>220</v>
      </c>
      <c r="C80" s="127" t="s">
        <v>14</v>
      </c>
      <c r="D80" s="128" t="str">
        <f>+D4</f>
        <v>2020. évi eredeti előirányzat</v>
      </c>
      <c r="E80" s="577" t="s">
        <v>221</v>
      </c>
      <c r="F80" s="578" t="s">
        <v>465</v>
      </c>
    </row>
    <row r="81" spans="1:6" s="32" customFormat="1" ht="12" customHeight="1">
      <c r="A81" s="25" t="s">
        <v>18</v>
      </c>
      <c r="B81" s="26" t="s">
        <v>19</v>
      </c>
      <c r="C81" s="26" t="s">
        <v>20</v>
      </c>
      <c r="D81" s="27" t="s">
        <v>21</v>
      </c>
      <c r="E81" s="30" t="s">
        <v>22</v>
      </c>
      <c r="F81" s="31" t="s">
        <v>23</v>
      </c>
    </row>
    <row r="82" spans="1:6" ht="19.5" customHeight="1">
      <c r="A82" s="33" t="s">
        <v>6</v>
      </c>
      <c r="B82" s="133" t="s">
        <v>223</v>
      </c>
      <c r="C82" s="134" t="s">
        <v>224</v>
      </c>
      <c r="D82" s="135">
        <v>33697632</v>
      </c>
      <c r="E82" s="552">
        <v>11802885</v>
      </c>
      <c r="F82" s="558">
        <f>D82+E82</f>
        <v>45500517</v>
      </c>
    </row>
    <row r="83" spans="1:6" ht="19.5" customHeight="1">
      <c r="A83" s="40" t="s">
        <v>26</v>
      </c>
      <c r="B83" s="138" t="s">
        <v>225</v>
      </c>
      <c r="C83" s="139" t="s">
        <v>226</v>
      </c>
      <c r="D83" s="199">
        <v>6571038</v>
      </c>
      <c r="E83" s="554">
        <v>1130465</v>
      </c>
      <c r="F83" s="558">
        <f>D83+E83</f>
        <v>7701503</v>
      </c>
    </row>
    <row r="84" spans="1:6" ht="19.5" customHeight="1">
      <c r="A84" s="40" t="s">
        <v>29</v>
      </c>
      <c r="B84" s="138" t="s">
        <v>227</v>
      </c>
      <c r="C84" s="139" t="s">
        <v>228</v>
      </c>
      <c r="D84" s="194">
        <v>47194000</v>
      </c>
      <c r="E84" s="554">
        <v>23115384</v>
      </c>
      <c r="F84" s="558">
        <f>D84+E84</f>
        <v>70309384</v>
      </c>
    </row>
    <row r="85" spans="1:6" ht="19.5" customHeight="1">
      <c r="A85" s="33" t="s">
        <v>32</v>
      </c>
      <c r="B85" s="138" t="s">
        <v>229</v>
      </c>
      <c r="C85" s="139" t="s">
        <v>230</v>
      </c>
      <c r="D85" s="199">
        <v>1940000</v>
      </c>
      <c r="E85" s="554"/>
      <c r="F85" s="558">
        <f>D85+E85</f>
        <v>1940000</v>
      </c>
    </row>
    <row r="86" spans="1:6" ht="19.5" customHeight="1">
      <c r="A86" s="40" t="s">
        <v>35</v>
      </c>
      <c r="B86" s="138" t="s">
        <v>231</v>
      </c>
      <c r="C86" s="139" t="s">
        <v>232</v>
      </c>
      <c r="D86" s="199">
        <f>SUM(D87:D93)</f>
        <v>36102186</v>
      </c>
      <c r="E86" s="93">
        <f>SUM(E87:E93)</f>
        <v>41768047</v>
      </c>
      <c r="F86" s="579">
        <f>SUM(F87:F93)</f>
        <v>77870233</v>
      </c>
    </row>
    <row r="87" spans="1:6" ht="19.5" customHeight="1">
      <c r="A87" s="40" t="s">
        <v>38</v>
      </c>
      <c r="B87" s="143" t="s">
        <v>233</v>
      </c>
      <c r="C87" s="144" t="s">
        <v>234</v>
      </c>
      <c r="D87" s="194"/>
      <c r="E87" s="54">
        <v>833503</v>
      </c>
      <c r="F87" s="579">
        <f aca="true" t="shared" si="2" ref="F87:F95">D87+E87</f>
        <v>833503</v>
      </c>
    </row>
    <row r="88" spans="1:6" ht="19.5" customHeight="1">
      <c r="A88" s="40" t="s">
        <v>41</v>
      </c>
      <c r="B88" s="146" t="s">
        <v>235</v>
      </c>
      <c r="C88" s="147" t="s">
        <v>236</v>
      </c>
      <c r="D88" s="194"/>
      <c r="E88" s="54"/>
      <c r="F88" s="579">
        <f t="shared" si="2"/>
        <v>0</v>
      </c>
    </row>
    <row r="89" spans="1:6" ht="19.5" customHeight="1">
      <c r="A89" s="33" t="s">
        <v>44</v>
      </c>
      <c r="B89" s="146" t="s">
        <v>237</v>
      </c>
      <c r="C89" s="147" t="s">
        <v>238</v>
      </c>
      <c r="D89" s="194"/>
      <c r="E89" s="54"/>
      <c r="F89" s="579">
        <f t="shared" si="2"/>
        <v>0</v>
      </c>
    </row>
    <row r="90" spans="1:6" ht="19.5" customHeight="1">
      <c r="A90" s="40" t="s">
        <v>47</v>
      </c>
      <c r="B90" s="148" t="s">
        <v>239</v>
      </c>
      <c r="C90" s="147" t="s">
        <v>240</v>
      </c>
      <c r="D90" s="580"/>
      <c r="E90" s="54">
        <v>75000</v>
      </c>
      <c r="F90" s="579">
        <f t="shared" si="2"/>
        <v>75000</v>
      </c>
    </row>
    <row r="91" spans="1:6" ht="19.5" customHeight="1">
      <c r="A91" s="40" t="s">
        <v>50</v>
      </c>
      <c r="B91" s="146" t="s">
        <v>241</v>
      </c>
      <c r="C91" s="147" t="s">
        <v>242</v>
      </c>
      <c r="D91" s="194"/>
      <c r="E91" s="54"/>
      <c r="F91" s="579">
        <f t="shared" si="2"/>
        <v>0</v>
      </c>
    </row>
    <row r="92" spans="1:6" ht="19.5" customHeight="1">
      <c r="A92" s="40" t="s">
        <v>52</v>
      </c>
      <c r="B92" s="146" t="s">
        <v>243</v>
      </c>
      <c r="C92" s="147" t="s">
        <v>244</v>
      </c>
      <c r="D92" s="580">
        <f>'5.sz.mell'!E20</f>
        <v>0</v>
      </c>
      <c r="E92" s="54">
        <v>3800000</v>
      </c>
      <c r="F92" s="579">
        <f t="shared" si="2"/>
        <v>3800000</v>
      </c>
    </row>
    <row r="93" spans="1:6" ht="19.5" customHeight="1">
      <c r="A93" s="33" t="s">
        <v>54</v>
      </c>
      <c r="B93" s="146" t="s">
        <v>245</v>
      </c>
      <c r="C93" s="147" t="s">
        <v>246</v>
      </c>
      <c r="D93" s="194">
        <v>36102186</v>
      </c>
      <c r="E93" s="54">
        <v>37059544</v>
      </c>
      <c r="F93" s="579">
        <f t="shared" si="2"/>
        <v>73161730</v>
      </c>
    </row>
    <row r="94" spans="1:6" ht="19.5" customHeight="1">
      <c r="A94" s="40" t="s">
        <v>56</v>
      </c>
      <c r="B94" s="146" t="s">
        <v>247</v>
      </c>
      <c r="C94" s="144" t="s">
        <v>246</v>
      </c>
      <c r="D94" s="194"/>
      <c r="E94" s="54"/>
      <c r="F94" s="579">
        <f t="shared" si="2"/>
        <v>0</v>
      </c>
    </row>
    <row r="95" spans="1:6" ht="19.5" customHeight="1">
      <c r="A95" s="56" t="s">
        <v>58</v>
      </c>
      <c r="B95" s="150" t="s">
        <v>248</v>
      </c>
      <c r="C95" s="151" t="s">
        <v>246</v>
      </c>
      <c r="D95" s="196"/>
      <c r="E95" s="59"/>
      <c r="F95" s="579">
        <f t="shared" si="2"/>
        <v>0</v>
      </c>
    </row>
    <row r="96" spans="1:6" ht="19.5" customHeight="1">
      <c r="A96" s="70" t="s">
        <v>60</v>
      </c>
      <c r="B96" s="154" t="s">
        <v>249</v>
      </c>
      <c r="C96" s="28" t="s">
        <v>250</v>
      </c>
      <c r="D96" s="581">
        <f>SUM(D82:D86)</f>
        <v>125504856</v>
      </c>
      <c r="E96" s="567">
        <f>SUM(E82:E86)</f>
        <v>77816781</v>
      </c>
      <c r="F96" s="156">
        <f>SUM(F82:F86)</f>
        <v>203321637</v>
      </c>
    </row>
    <row r="97" spans="1:6" ht="19.5" customHeight="1">
      <c r="A97" s="33" t="s">
        <v>62</v>
      </c>
      <c r="B97" s="133" t="s">
        <v>251</v>
      </c>
      <c r="C97" s="134" t="s">
        <v>252</v>
      </c>
      <c r="D97" s="198">
        <v>15375521</v>
      </c>
      <c r="E97" s="552">
        <v>11908534</v>
      </c>
      <c r="F97" s="558">
        <f>D97+E97</f>
        <v>27284055</v>
      </c>
    </row>
    <row r="98" spans="1:6" ht="19.5" customHeight="1">
      <c r="A98" s="40" t="s">
        <v>64</v>
      </c>
      <c r="B98" s="138" t="s">
        <v>253</v>
      </c>
      <c r="C98" s="139" t="s">
        <v>254</v>
      </c>
      <c r="D98" s="199"/>
      <c r="E98" s="554">
        <v>4697529</v>
      </c>
      <c r="F98" s="558">
        <f>D98+E98</f>
        <v>4697529</v>
      </c>
    </row>
    <row r="99" spans="1:6" ht="19.5" customHeight="1">
      <c r="A99" s="33" t="s">
        <v>67</v>
      </c>
      <c r="B99" s="41" t="s">
        <v>255</v>
      </c>
      <c r="C99" s="42" t="s">
        <v>256</v>
      </c>
      <c r="D99" s="93">
        <f>SUM(D100:D105)</f>
        <v>0</v>
      </c>
      <c r="E99" s="554"/>
      <c r="F99" s="555"/>
    </row>
    <row r="100" spans="1:6" ht="19.5" customHeight="1">
      <c r="A100" s="40" t="s">
        <v>70</v>
      </c>
      <c r="B100" s="159" t="s">
        <v>257</v>
      </c>
      <c r="C100" s="52" t="s">
        <v>258</v>
      </c>
      <c r="D100" s="160"/>
      <c r="E100" s="54"/>
      <c r="F100" s="193"/>
    </row>
    <row r="101" spans="1:6" ht="19.5" customHeight="1">
      <c r="A101" s="33" t="s">
        <v>73</v>
      </c>
      <c r="B101" s="162" t="s">
        <v>237</v>
      </c>
      <c r="C101" s="52" t="s">
        <v>259</v>
      </c>
      <c r="D101" s="160"/>
      <c r="E101" s="54"/>
      <c r="F101" s="193"/>
    </row>
    <row r="102" spans="1:6" ht="19.5" customHeight="1">
      <c r="A102" s="40" t="s">
        <v>75</v>
      </c>
      <c r="B102" s="162" t="s">
        <v>260</v>
      </c>
      <c r="C102" s="52" t="s">
        <v>261</v>
      </c>
      <c r="D102" s="160"/>
      <c r="E102" s="54"/>
      <c r="F102" s="193"/>
    </row>
    <row r="103" spans="1:6" ht="19.5" customHeight="1">
      <c r="A103" s="33" t="s">
        <v>77</v>
      </c>
      <c r="B103" s="162" t="s">
        <v>262</v>
      </c>
      <c r="C103" s="52" t="s">
        <v>263</v>
      </c>
      <c r="D103" s="160"/>
      <c r="E103" s="54"/>
      <c r="F103" s="193"/>
    </row>
    <row r="104" spans="1:6" ht="19.5" customHeight="1">
      <c r="A104" s="40" t="s">
        <v>79</v>
      </c>
      <c r="B104" s="162" t="s">
        <v>264</v>
      </c>
      <c r="C104" s="52" t="s">
        <v>265</v>
      </c>
      <c r="D104" s="160"/>
      <c r="E104" s="54"/>
      <c r="F104" s="193"/>
    </row>
    <row r="105" spans="1:6" ht="19.5" customHeight="1">
      <c r="A105" s="83" t="s">
        <v>81</v>
      </c>
      <c r="B105" s="163" t="s">
        <v>266</v>
      </c>
      <c r="C105" s="52" t="s">
        <v>267</v>
      </c>
      <c r="D105" s="164"/>
      <c r="E105" s="59"/>
      <c r="F105" s="582"/>
    </row>
    <row r="106" spans="1:6" ht="19.5" customHeight="1">
      <c r="A106" s="70" t="s">
        <v>83</v>
      </c>
      <c r="B106" s="154" t="s">
        <v>268</v>
      </c>
      <c r="C106" s="28" t="s">
        <v>269</v>
      </c>
      <c r="D106" s="167">
        <f>+D97+D98+D99</f>
        <v>15375521</v>
      </c>
      <c r="E106" s="583">
        <f>+E97+E98+E99</f>
        <v>16606063</v>
      </c>
      <c r="F106" s="583">
        <f>+F97+F98+F99</f>
        <v>31981584</v>
      </c>
    </row>
    <row r="107" spans="1:6" ht="19.5" customHeight="1">
      <c r="A107" s="168" t="s">
        <v>85</v>
      </c>
      <c r="B107" s="97" t="s">
        <v>270</v>
      </c>
      <c r="C107" s="28" t="s">
        <v>271</v>
      </c>
      <c r="D107" s="170">
        <f>SUM(D96+D106)</f>
        <v>140880377</v>
      </c>
      <c r="E107" s="584">
        <f>SUM(E96+E106)</f>
        <v>94422844</v>
      </c>
      <c r="F107" s="584">
        <f>SUM(F96+F106)</f>
        <v>235303221</v>
      </c>
    </row>
    <row r="108" spans="1:6" ht="19.5" customHeight="1">
      <c r="A108" s="74" t="s">
        <v>88</v>
      </c>
      <c r="B108" s="171" t="s">
        <v>272</v>
      </c>
      <c r="C108" s="172" t="s">
        <v>273</v>
      </c>
      <c r="D108" s="173">
        <f>'16.sz.mell'!D8</f>
        <v>0</v>
      </c>
      <c r="E108" s="552"/>
      <c r="F108" s="558">
        <f>D108+E108</f>
        <v>0</v>
      </c>
    </row>
    <row r="109" spans="1:6" ht="19.5" customHeight="1">
      <c r="A109" s="40" t="s">
        <v>91</v>
      </c>
      <c r="B109" s="174" t="s">
        <v>274</v>
      </c>
      <c r="C109" s="139" t="s">
        <v>275</v>
      </c>
      <c r="D109" s="93"/>
      <c r="E109" s="554"/>
      <c r="F109" s="558">
        <f>D109+E109</f>
        <v>0</v>
      </c>
    </row>
    <row r="110" spans="1:6" ht="19.5" customHeight="1">
      <c r="A110" s="175" t="s">
        <v>94</v>
      </c>
      <c r="B110" s="174" t="s">
        <v>276</v>
      </c>
      <c r="C110" s="139" t="s">
        <v>277</v>
      </c>
      <c r="D110" s="93"/>
      <c r="E110" s="554">
        <v>918295</v>
      </c>
      <c r="F110" s="558">
        <f>D110+E110</f>
        <v>918295</v>
      </c>
    </row>
    <row r="111" spans="1:6" ht="19.5" customHeight="1">
      <c r="A111" s="40" t="s">
        <v>96</v>
      </c>
      <c r="B111" s="174" t="s">
        <v>558</v>
      </c>
      <c r="C111" s="139" t="s">
        <v>559</v>
      </c>
      <c r="D111" s="93">
        <v>39379437</v>
      </c>
      <c r="E111" s="554"/>
      <c r="F111" s="558">
        <f>D111+E111</f>
        <v>39379437</v>
      </c>
    </row>
    <row r="112" spans="1:6" ht="19.5" customHeight="1">
      <c r="A112" s="585" t="s">
        <v>98</v>
      </c>
      <c r="B112" s="586" t="s">
        <v>278</v>
      </c>
      <c r="C112" s="587" t="s">
        <v>279</v>
      </c>
      <c r="D112" s="563"/>
      <c r="E112" s="564"/>
      <c r="F112" s="558">
        <f>D112+E112</f>
        <v>0</v>
      </c>
    </row>
    <row r="113" spans="1:7" ht="19.5" customHeight="1">
      <c r="A113" s="111" t="s">
        <v>100</v>
      </c>
      <c r="B113" s="71" t="s">
        <v>280</v>
      </c>
      <c r="C113" s="28" t="s">
        <v>281</v>
      </c>
      <c r="D113" s="177">
        <f>SUM(D108:D112)</f>
        <v>39379437</v>
      </c>
      <c r="E113" s="177">
        <f>SUM(E108:E112)</f>
        <v>918295</v>
      </c>
      <c r="F113" s="178">
        <f>SUM(F108:F112)</f>
        <v>40297732</v>
      </c>
      <c r="G113" s="179"/>
    </row>
    <row r="114" spans="1:6" s="39" customFormat="1" ht="19.5" customHeight="1">
      <c r="A114" s="588" t="s">
        <v>103</v>
      </c>
      <c r="B114" s="589" t="s">
        <v>282</v>
      </c>
      <c r="C114" s="590" t="s">
        <v>283</v>
      </c>
      <c r="D114" s="591">
        <f>D107+D113</f>
        <v>180259814</v>
      </c>
      <c r="E114" s="591">
        <f>E107+E113</f>
        <v>95341139</v>
      </c>
      <c r="F114" s="592">
        <f>F107+F113</f>
        <v>275600953</v>
      </c>
    </row>
    <row r="115" ht="16.5" customHeight="1"/>
    <row r="116" ht="15.75">
      <c r="D116" s="593"/>
    </row>
  </sheetData>
  <sheetProtection selectLockedCells="1" selectUnlockedCells="1"/>
  <mergeCells count="5">
    <mergeCell ref="A1:F1"/>
    <mergeCell ref="A2:F2"/>
    <mergeCell ref="A3:B3"/>
    <mergeCell ref="A77:D77"/>
    <mergeCell ref="A78:F78"/>
  </mergeCells>
  <printOptions horizontalCentered="1"/>
  <pageMargins left="0.7083333333333334" right="0.7083333333333334" top="0.5819444444444444" bottom="0.7479166666666667" header="0.31527777777777777" footer="0.5118055555555555"/>
  <pageSetup cellComments="atEnd" fitToHeight="1" fitToWidth="1" horizontalDpi="300" verticalDpi="300" orientation="portrait" paperSize="9"/>
  <headerFooter alignWithMargins="0">
    <oddHeader>&amp;R&amp;"Times New Roman CE,Félkövér dőlt"&amp;11 9. melléklet a ........./2020. (........) önkormányzati rendelethez</oddHeader>
  </headerFooter>
  <rowBreaks count="2" manualBreakCount="2">
    <brk id="44" max="255" man="1"/>
    <brk id="9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K23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6.625" style="594" customWidth="1"/>
    <col min="2" max="2" width="24.625" style="595" customWidth="1"/>
    <col min="3" max="3" width="13.00390625" style="596" customWidth="1"/>
    <col min="4" max="5" width="15.375" style="597" customWidth="1"/>
    <col min="6" max="6" width="11.375" style="597" customWidth="1"/>
    <col min="7" max="7" width="13.00390625" style="597" customWidth="1"/>
    <col min="8" max="9" width="14.00390625" style="597" customWidth="1"/>
    <col min="10" max="10" width="13.375" style="595" customWidth="1"/>
    <col min="11" max="11" width="14.625" style="595" customWidth="1"/>
    <col min="12" max="16384" width="9.375" style="595" customWidth="1"/>
  </cols>
  <sheetData>
    <row r="1" spans="1:11" ht="43.5" customHeight="1">
      <c r="A1" s="1203" t="s">
        <v>560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</row>
    <row r="2" spans="1:9" ht="15">
      <c r="A2" s="598"/>
      <c r="B2" s="599"/>
      <c r="C2" s="600"/>
      <c r="D2" s="601"/>
      <c r="E2" s="602"/>
      <c r="F2" s="602"/>
      <c r="G2" s="603"/>
      <c r="H2" s="603"/>
      <c r="I2" s="602"/>
    </row>
    <row r="3" spans="1:11" ht="15">
      <c r="A3" s="598"/>
      <c r="B3" s="604"/>
      <c r="C3" s="605"/>
      <c r="D3" s="606"/>
      <c r="E3" s="601"/>
      <c r="F3" s="601"/>
      <c r="G3" s="601"/>
      <c r="H3" s="601"/>
      <c r="I3" s="1204" t="s">
        <v>561</v>
      </c>
      <c r="J3" s="1204"/>
      <c r="K3" s="1204"/>
    </row>
    <row r="4" spans="1:11" s="614" customFormat="1" ht="69.75" customHeight="1">
      <c r="A4" s="607" t="s">
        <v>455</v>
      </c>
      <c r="B4" s="608" t="s">
        <v>562</v>
      </c>
      <c r="C4" s="609" t="s">
        <v>563</v>
      </c>
      <c r="D4" s="608" t="s">
        <v>295</v>
      </c>
      <c r="E4" s="608" t="s">
        <v>564</v>
      </c>
      <c r="F4" s="608" t="s">
        <v>297</v>
      </c>
      <c r="G4" s="610" t="s">
        <v>565</v>
      </c>
      <c r="H4" s="610" t="s">
        <v>298</v>
      </c>
      <c r="I4" s="611" t="s">
        <v>566</v>
      </c>
      <c r="J4" s="612" t="s">
        <v>202</v>
      </c>
      <c r="K4" s="613" t="s">
        <v>567</v>
      </c>
    </row>
    <row r="5" spans="1:11" s="614" customFormat="1" ht="30" customHeight="1">
      <c r="A5" s="615" t="s">
        <v>6</v>
      </c>
      <c r="B5" s="616" t="s">
        <v>568</v>
      </c>
      <c r="C5" s="617" t="s">
        <v>569</v>
      </c>
      <c r="D5" s="618"/>
      <c r="E5" s="618"/>
      <c r="F5" s="618"/>
      <c r="G5" s="619"/>
      <c r="H5" s="619"/>
      <c r="I5" s="620"/>
      <c r="J5" s="621"/>
      <c r="K5" s="622">
        <f aca="true" t="shared" si="0" ref="K5:K17">SUM(D5:J5)</f>
        <v>0</v>
      </c>
    </row>
    <row r="6" spans="1:11" s="614" customFormat="1" ht="30" customHeight="1">
      <c r="A6" s="623" t="s">
        <v>26</v>
      </c>
      <c r="B6" s="624" t="s">
        <v>570</v>
      </c>
      <c r="C6" s="625" t="s">
        <v>571</v>
      </c>
      <c r="D6" s="626"/>
      <c r="E6" s="626"/>
      <c r="F6" s="626">
        <v>72000</v>
      </c>
      <c r="G6" s="627"/>
      <c r="H6" s="627"/>
      <c r="I6" s="397"/>
      <c r="J6" s="628"/>
      <c r="K6" s="629">
        <f t="shared" si="0"/>
        <v>72000</v>
      </c>
    </row>
    <row r="7" spans="1:11" s="614" customFormat="1" ht="30" customHeight="1">
      <c r="A7" s="623" t="s">
        <v>29</v>
      </c>
      <c r="B7" s="624" t="s">
        <v>572</v>
      </c>
      <c r="C7" s="625" t="s">
        <v>573</v>
      </c>
      <c r="D7" s="626"/>
      <c r="E7" s="626"/>
      <c r="F7" s="626">
        <v>127</v>
      </c>
      <c r="G7" s="627"/>
      <c r="H7" s="627"/>
      <c r="I7" s="397"/>
      <c r="J7" s="628"/>
      <c r="K7" s="629">
        <f t="shared" si="0"/>
        <v>127</v>
      </c>
    </row>
    <row r="8" spans="1:11" s="614" customFormat="1" ht="30" customHeight="1">
      <c r="A8" s="623" t="s">
        <v>32</v>
      </c>
      <c r="B8" s="624" t="s">
        <v>574</v>
      </c>
      <c r="C8" s="625" t="s">
        <v>575</v>
      </c>
      <c r="D8" s="626"/>
      <c r="E8" s="626"/>
      <c r="F8" s="626">
        <v>3810</v>
      </c>
      <c r="G8" s="627"/>
      <c r="H8" s="627"/>
      <c r="I8" s="397"/>
      <c r="J8" s="628"/>
      <c r="K8" s="629">
        <f t="shared" si="0"/>
        <v>3810</v>
      </c>
    </row>
    <row r="9" spans="1:11" s="614" customFormat="1" ht="30" customHeight="1">
      <c r="A9" s="623" t="s">
        <v>35</v>
      </c>
      <c r="B9" s="624" t="s">
        <v>576</v>
      </c>
      <c r="C9" s="625" t="s">
        <v>577</v>
      </c>
      <c r="D9" s="626">
        <v>39793</v>
      </c>
      <c r="E9" s="626">
        <v>13445</v>
      </c>
      <c r="F9" s="626"/>
      <c r="G9" s="627"/>
      <c r="H9" s="627"/>
      <c r="I9" s="397"/>
      <c r="J9" s="630">
        <v>122959</v>
      </c>
      <c r="K9" s="629">
        <f t="shared" si="0"/>
        <v>176197</v>
      </c>
    </row>
    <row r="10" spans="1:11" s="614" customFormat="1" ht="30" customHeight="1">
      <c r="A10" s="623" t="s">
        <v>38</v>
      </c>
      <c r="B10" s="624" t="s">
        <v>578</v>
      </c>
      <c r="C10" s="625" t="s">
        <v>579</v>
      </c>
      <c r="D10" s="626"/>
      <c r="E10" s="626"/>
      <c r="F10" s="626">
        <v>1397</v>
      </c>
      <c r="G10" s="627"/>
      <c r="H10" s="627"/>
      <c r="I10" s="397"/>
      <c r="J10" s="628"/>
      <c r="K10" s="629">
        <f t="shared" si="0"/>
        <v>1397</v>
      </c>
    </row>
    <row r="11" spans="1:11" s="614" customFormat="1" ht="30" customHeight="1">
      <c r="A11" s="623" t="s">
        <v>41</v>
      </c>
      <c r="B11" s="624" t="s">
        <v>580</v>
      </c>
      <c r="C11" s="625" t="s">
        <v>581</v>
      </c>
      <c r="D11" s="626"/>
      <c r="E11" s="626"/>
      <c r="F11" s="626"/>
      <c r="G11" s="627"/>
      <c r="H11" s="627"/>
      <c r="I11" s="397"/>
      <c r="J11" s="628"/>
      <c r="K11" s="629">
        <f t="shared" si="0"/>
        <v>0</v>
      </c>
    </row>
    <row r="12" spans="1:11" s="614" customFormat="1" ht="30" customHeight="1">
      <c r="A12" s="623" t="s">
        <v>44</v>
      </c>
      <c r="B12" s="624" t="s">
        <v>582</v>
      </c>
      <c r="C12" s="625" t="s">
        <v>583</v>
      </c>
      <c r="D12" s="626"/>
      <c r="E12" s="626"/>
      <c r="F12" s="626">
        <v>1472</v>
      </c>
      <c r="G12" s="627"/>
      <c r="H12" s="627"/>
      <c r="I12" s="397"/>
      <c r="J12" s="628"/>
      <c r="K12" s="629">
        <f t="shared" si="0"/>
        <v>1472</v>
      </c>
    </row>
    <row r="13" spans="1:11" s="614" customFormat="1" ht="30" customHeight="1">
      <c r="A13" s="623" t="s">
        <v>47</v>
      </c>
      <c r="B13" s="624" t="s">
        <v>584</v>
      </c>
      <c r="C13" s="625" t="s">
        <v>585</v>
      </c>
      <c r="D13" s="626">
        <v>14883</v>
      </c>
      <c r="E13" s="626"/>
      <c r="F13" s="626"/>
      <c r="G13" s="627"/>
      <c r="H13" s="627"/>
      <c r="I13" s="397"/>
      <c r="J13" s="628"/>
      <c r="K13" s="629">
        <f t="shared" si="0"/>
        <v>14883</v>
      </c>
    </row>
    <row r="14" spans="1:11" s="614" customFormat="1" ht="30" customHeight="1">
      <c r="A14" s="623" t="s">
        <v>50</v>
      </c>
      <c r="B14" s="624" t="s">
        <v>586</v>
      </c>
      <c r="C14" s="625" t="s">
        <v>587</v>
      </c>
      <c r="D14" s="626"/>
      <c r="E14" s="626"/>
      <c r="F14" s="626"/>
      <c r="G14" s="627"/>
      <c r="H14" s="627"/>
      <c r="I14" s="397"/>
      <c r="J14" s="628"/>
      <c r="K14" s="629">
        <f t="shared" si="0"/>
        <v>0</v>
      </c>
    </row>
    <row r="15" spans="1:11" s="614" customFormat="1" ht="30" customHeight="1">
      <c r="A15" s="623" t="s">
        <v>52</v>
      </c>
      <c r="B15" s="624" t="s">
        <v>588</v>
      </c>
      <c r="C15" s="625" t="s">
        <v>589</v>
      </c>
      <c r="D15" s="626"/>
      <c r="E15" s="626"/>
      <c r="F15" s="626">
        <v>5715</v>
      </c>
      <c r="G15" s="627"/>
      <c r="H15" s="627"/>
      <c r="I15" s="397"/>
      <c r="J15" s="628"/>
      <c r="K15" s="629">
        <f t="shared" si="0"/>
        <v>5715</v>
      </c>
    </row>
    <row r="16" spans="1:11" s="614" customFormat="1" ht="38.25">
      <c r="A16" s="623" t="s">
        <v>54</v>
      </c>
      <c r="B16" s="624" t="s">
        <v>590</v>
      </c>
      <c r="C16" s="625" t="s">
        <v>591</v>
      </c>
      <c r="D16" s="626"/>
      <c r="E16" s="626"/>
      <c r="F16" s="626"/>
      <c r="G16" s="627"/>
      <c r="H16" s="627"/>
      <c r="I16" s="397"/>
      <c r="J16" s="628"/>
      <c r="K16" s="629">
        <f t="shared" si="0"/>
        <v>0</v>
      </c>
    </row>
    <row r="17" spans="1:11" s="614" customFormat="1" ht="30" customHeight="1">
      <c r="A17" s="631" t="s">
        <v>56</v>
      </c>
      <c r="B17" s="632" t="s">
        <v>592</v>
      </c>
      <c r="C17" s="633" t="s">
        <v>593</v>
      </c>
      <c r="D17" s="634"/>
      <c r="E17" s="634"/>
      <c r="F17" s="634"/>
      <c r="G17" s="635"/>
      <c r="H17" s="635"/>
      <c r="I17" s="636"/>
      <c r="J17" s="637"/>
      <c r="K17" s="638">
        <f t="shared" si="0"/>
        <v>0</v>
      </c>
    </row>
    <row r="18" spans="1:11" s="644" customFormat="1" ht="33" customHeight="1">
      <c r="A18" s="639" t="s">
        <v>58</v>
      </c>
      <c r="B18" s="640" t="s">
        <v>471</v>
      </c>
      <c r="C18" s="641"/>
      <c r="D18" s="640">
        <f aca="true" t="shared" si="1" ref="D18:K18">SUM(D5:D17)</f>
        <v>54676</v>
      </c>
      <c r="E18" s="640">
        <f t="shared" si="1"/>
        <v>13445</v>
      </c>
      <c r="F18" s="640">
        <f t="shared" si="1"/>
        <v>84521</v>
      </c>
      <c r="G18" s="640">
        <f t="shared" si="1"/>
        <v>0</v>
      </c>
      <c r="H18" s="640">
        <f t="shared" si="1"/>
        <v>0</v>
      </c>
      <c r="I18" s="640">
        <f t="shared" si="1"/>
        <v>0</v>
      </c>
      <c r="J18" s="642">
        <f t="shared" si="1"/>
        <v>122959</v>
      </c>
      <c r="K18" s="643">
        <f t="shared" si="1"/>
        <v>275601</v>
      </c>
    </row>
    <row r="19" spans="1:9" ht="21" customHeight="1">
      <c r="A19" s="645"/>
      <c r="B19" s="646"/>
      <c r="C19" s="647"/>
      <c r="D19" s="648"/>
      <c r="E19" s="649"/>
      <c r="F19" s="648"/>
      <c r="G19" s="648"/>
      <c r="H19" s="648"/>
      <c r="I19" s="650"/>
    </row>
    <row r="20" spans="1:9" ht="42" customHeight="1">
      <c r="A20" s="645"/>
      <c r="B20" s="651"/>
      <c r="C20" s="652"/>
      <c r="D20" s="653"/>
      <c r="E20" s="649"/>
      <c r="F20" s="649"/>
      <c r="G20" s="648"/>
      <c r="H20" s="648"/>
      <c r="I20" s="648"/>
    </row>
    <row r="21" spans="1:9" ht="42" customHeight="1">
      <c r="A21" s="654"/>
      <c r="B21" s="655"/>
      <c r="C21" s="656"/>
      <c r="D21" s="657"/>
      <c r="E21" s="602"/>
      <c r="F21" s="602"/>
      <c r="G21" s="603"/>
      <c r="H21" s="603"/>
      <c r="I21" s="603"/>
    </row>
    <row r="22" spans="1:9" ht="15">
      <c r="A22" s="598"/>
      <c r="B22" s="599"/>
      <c r="C22" s="600"/>
      <c r="D22" s="601"/>
      <c r="E22" s="601"/>
      <c r="F22" s="601"/>
      <c r="G22" s="601"/>
      <c r="H22" s="601"/>
      <c r="I22" s="601"/>
    </row>
    <row r="23" spans="1:9" s="659" customFormat="1" ht="15">
      <c r="A23" s="598"/>
      <c r="B23" s="599"/>
      <c r="C23" s="600"/>
      <c r="D23" s="601"/>
      <c r="E23" s="602"/>
      <c r="F23" s="658"/>
      <c r="G23" s="658"/>
      <c r="H23" s="658"/>
      <c r="I23" s="658"/>
    </row>
  </sheetData>
  <sheetProtection selectLockedCells="1" selectUnlockedCells="1"/>
  <mergeCells count="2">
    <mergeCell ref="A1:K1"/>
    <mergeCell ref="I3:K3"/>
  </mergeCells>
  <printOptions horizontalCentered="1"/>
  <pageMargins left="0.39375" right="0.7083333333333334" top="0.9840277777777778" bottom="0.7479166666666667" header="0.7083333333333334" footer="0.5118055555555555"/>
  <pageSetup horizontalDpi="300" verticalDpi="300" orientation="landscape" paperSize="9" scale="80"/>
  <headerFooter alignWithMargins="0">
    <oddHeader>&amp;R&amp;"Times New Roman CE,Félkövér dőlt"&amp;11 9.1. melléklet a ........./2020. (........)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23"/>
  <sheetViews>
    <sheetView zoomScale="120" zoomScaleNormal="120" zoomScalePageLayoutView="0" workbookViewId="0" topLeftCell="A1">
      <selection activeCell="H13" sqref="H13"/>
    </sheetView>
  </sheetViews>
  <sheetFormatPr defaultColWidth="9.00390625" defaultRowHeight="12.75"/>
  <cols>
    <col min="1" max="1" width="5.625" style="594" customWidth="1"/>
    <col min="2" max="2" width="22.375" style="595" customWidth="1"/>
    <col min="3" max="3" width="13.00390625" style="595" customWidth="1"/>
    <col min="4" max="4" width="11.00390625" style="597" customWidth="1"/>
    <col min="5" max="5" width="15.375" style="597" customWidth="1"/>
    <col min="6" max="6" width="11.00390625" style="597" customWidth="1"/>
    <col min="7" max="7" width="13.375" style="597" customWidth="1"/>
    <col min="8" max="9" width="14.00390625" style="597" customWidth="1"/>
    <col min="10" max="10" width="13.375" style="595" customWidth="1"/>
    <col min="11" max="11" width="12.375" style="595" customWidth="1"/>
    <col min="12" max="12" width="14.375" style="595" customWidth="1"/>
    <col min="13" max="13" width="15.00390625" style="595" customWidth="1"/>
    <col min="14" max="16384" width="9.375" style="595" customWidth="1"/>
  </cols>
  <sheetData>
    <row r="1" spans="1:13" ht="42" customHeight="1">
      <c r="A1" s="1203" t="s">
        <v>594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</row>
    <row r="2" spans="1:9" ht="15">
      <c r="A2" s="598"/>
      <c r="B2" s="599"/>
      <c r="C2" s="599"/>
      <c r="D2" s="601"/>
      <c r="E2" s="602"/>
      <c r="F2" s="602"/>
      <c r="G2" s="603"/>
      <c r="H2" s="603"/>
      <c r="I2" s="602"/>
    </row>
    <row r="3" spans="1:13" ht="15">
      <c r="A3" s="598"/>
      <c r="B3" s="604"/>
      <c r="C3" s="604"/>
      <c r="D3" s="606"/>
      <c r="E3" s="601"/>
      <c r="F3" s="601"/>
      <c r="G3" s="601"/>
      <c r="H3" s="601"/>
      <c r="I3" s="601"/>
      <c r="K3" s="1204" t="s">
        <v>561</v>
      </c>
      <c r="L3" s="1204"/>
      <c r="M3" s="1204"/>
    </row>
    <row r="4" spans="1:13" s="614" customFormat="1" ht="75.75" customHeight="1">
      <c r="A4" s="607" t="s">
        <v>455</v>
      </c>
      <c r="B4" s="608" t="s">
        <v>562</v>
      </c>
      <c r="C4" s="608" t="s">
        <v>563</v>
      </c>
      <c r="D4" s="608" t="s">
        <v>595</v>
      </c>
      <c r="E4" s="608" t="s">
        <v>225</v>
      </c>
      <c r="F4" s="608" t="s">
        <v>596</v>
      </c>
      <c r="G4" s="610" t="s">
        <v>229</v>
      </c>
      <c r="H4" s="610" t="s">
        <v>597</v>
      </c>
      <c r="I4" s="610" t="s">
        <v>251</v>
      </c>
      <c r="J4" s="660" t="s">
        <v>253</v>
      </c>
      <c r="K4" s="661" t="s">
        <v>255</v>
      </c>
      <c r="L4" s="660" t="s">
        <v>598</v>
      </c>
      <c r="M4" s="613" t="s">
        <v>599</v>
      </c>
    </row>
    <row r="5" spans="1:13" s="614" customFormat="1" ht="39.75" customHeight="1">
      <c r="A5" s="615" t="s">
        <v>6</v>
      </c>
      <c r="B5" s="616" t="s">
        <v>568</v>
      </c>
      <c r="C5" s="617" t="s">
        <v>569</v>
      </c>
      <c r="D5" s="618">
        <v>24972</v>
      </c>
      <c r="E5" s="618">
        <v>4870</v>
      </c>
      <c r="F5" s="618"/>
      <c r="G5" s="619"/>
      <c r="H5" s="619"/>
      <c r="I5" s="620"/>
      <c r="J5" s="620"/>
      <c r="K5" s="620"/>
      <c r="L5" s="662"/>
      <c r="M5" s="622">
        <f aca="true" t="shared" si="0" ref="M5:M17">SUM(D5:L5)</f>
        <v>29842</v>
      </c>
    </row>
    <row r="6" spans="1:13" s="614" customFormat="1" ht="39.75" customHeight="1">
      <c r="A6" s="623" t="s">
        <v>26</v>
      </c>
      <c r="B6" s="624" t="s">
        <v>570</v>
      </c>
      <c r="C6" s="625" t="s">
        <v>571</v>
      </c>
      <c r="D6" s="626"/>
      <c r="E6" s="626"/>
      <c r="F6" s="626"/>
      <c r="G6" s="627"/>
      <c r="H6" s="627"/>
      <c r="I6" s="397"/>
      <c r="J6" s="397"/>
      <c r="K6" s="397"/>
      <c r="L6" s="663"/>
      <c r="M6" s="629">
        <f t="shared" si="0"/>
        <v>0</v>
      </c>
    </row>
    <row r="7" spans="1:13" s="614" customFormat="1" ht="39.75" customHeight="1">
      <c r="A7" s="623" t="s">
        <v>29</v>
      </c>
      <c r="B7" s="624" t="s">
        <v>572</v>
      </c>
      <c r="C7" s="625" t="s">
        <v>573</v>
      </c>
      <c r="D7" s="626"/>
      <c r="E7" s="626"/>
      <c r="F7" s="626"/>
      <c r="G7" s="627"/>
      <c r="H7" s="627"/>
      <c r="I7" s="397"/>
      <c r="J7" s="397"/>
      <c r="K7" s="397"/>
      <c r="L7" s="663"/>
      <c r="M7" s="629">
        <f t="shared" si="0"/>
        <v>0</v>
      </c>
    </row>
    <row r="8" spans="1:13" s="614" customFormat="1" ht="39.75" customHeight="1">
      <c r="A8" s="623" t="s">
        <v>32</v>
      </c>
      <c r="B8" s="624" t="s">
        <v>574</v>
      </c>
      <c r="C8" s="625" t="s">
        <v>575</v>
      </c>
      <c r="D8" s="626"/>
      <c r="E8" s="626"/>
      <c r="F8" s="626">
        <v>635</v>
      </c>
      <c r="G8" s="627"/>
      <c r="H8" s="627"/>
      <c r="I8" s="397"/>
      <c r="J8" s="397"/>
      <c r="K8" s="397"/>
      <c r="L8" s="663"/>
      <c r="M8" s="629">
        <f t="shared" si="0"/>
        <v>635</v>
      </c>
    </row>
    <row r="9" spans="1:13" s="614" customFormat="1" ht="39.75" customHeight="1">
      <c r="A9" s="623" t="s">
        <v>35</v>
      </c>
      <c r="B9" s="624" t="s">
        <v>576</v>
      </c>
      <c r="C9" s="625" t="s">
        <v>577</v>
      </c>
      <c r="D9" s="626"/>
      <c r="E9" s="626"/>
      <c r="F9" s="626"/>
      <c r="G9" s="627"/>
      <c r="H9" s="627">
        <v>87</v>
      </c>
      <c r="I9" s="397"/>
      <c r="J9" s="397"/>
      <c r="K9" s="397"/>
      <c r="L9" s="663">
        <v>40298</v>
      </c>
      <c r="M9" s="629">
        <f t="shared" si="0"/>
        <v>40385</v>
      </c>
    </row>
    <row r="10" spans="1:13" s="614" customFormat="1" ht="39.75" customHeight="1">
      <c r="A10" s="623" t="s">
        <v>38</v>
      </c>
      <c r="B10" s="624" t="s">
        <v>578</v>
      </c>
      <c r="C10" s="625" t="s">
        <v>579</v>
      </c>
      <c r="D10" s="626">
        <v>10966</v>
      </c>
      <c r="E10" s="626">
        <v>984</v>
      </c>
      <c r="F10" s="626">
        <v>10114</v>
      </c>
      <c r="G10" s="627"/>
      <c r="H10" s="627"/>
      <c r="I10" s="397">
        <v>4445</v>
      </c>
      <c r="J10" s="397"/>
      <c r="K10" s="397"/>
      <c r="L10" s="663"/>
      <c r="M10" s="629">
        <f t="shared" si="0"/>
        <v>26509</v>
      </c>
    </row>
    <row r="11" spans="1:13" s="614" customFormat="1" ht="39.75" customHeight="1">
      <c r="A11" s="623" t="s">
        <v>41</v>
      </c>
      <c r="B11" s="624" t="s">
        <v>580</v>
      </c>
      <c r="C11" s="625" t="s">
        <v>581</v>
      </c>
      <c r="D11" s="626"/>
      <c r="E11" s="626"/>
      <c r="F11" s="626">
        <v>2286</v>
      </c>
      <c r="G11" s="627"/>
      <c r="H11" s="627"/>
      <c r="I11" s="397"/>
      <c r="J11" s="397"/>
      <c r="K11" s="397"/>
      <c r="L11" s="663"/>
      <c r="M11" s="629">
        <f t="shared" si="0"/>
        <v>2286</v>
      </c>
    </row>
    <row r="12" spans="1:13" s="614" customFormat="1" ht="39.75" customHeight="1">
      <c r="A12" s="623" t="s">
        <v>44</v>
      </c>
      <c r="B12" s="624" t="s">
        <v>582</v>
      </c>
      <c r="C12" s="625" t="s">
        <v>583</v>
      </c>
      <c r="D12" s="626">
        <v>2356</v>
      </c>
      <c r="E12" s="626">
        <v>459</v>
      </c>
      <c r="F12" s="664">
        <v>45074</v>
      </c>
      <c r="G12" s="627"/>
      <c r="H12" s="665">
        <v>77783</v>
      </c>
      <c r="I12" s="666">
        <v>22839</v>
      </c>
      <c r="J12" s="397">
        <v>4698</v>
      </c>
      <c r="K12" s="397"/>
      <c r="L12" s="663"/>
      <c r="M12" s="629">
        <f t="shared" si="0"/>
        <v>153209</v>
      </c>
    </row>
    <row r="13" spans="1:13" s="614" customFormat="1" ht="39.75" customHeight="1">
      <c r="A13" s="623" t="s">
        <v>47</v>
      </c>
      <c r="B13" s="624" t="s">
        <v>584</v>
      </c>
      <c r="C13" s="625" t="s">
        <v>585</v>
      </c>
      <c r="D13" s="626">
        <v>4152</v>
      </c>
      <c r="E13" s="626">
        <v>792</v>
      </c>
      <c r="F13" s="667">
        <v>10653</v>
      </c>
      <c r="G13" s="627"/>
      <c r="H13" s="627"/>
      <c r="I13" s="397"/>
      <c r="J13" s="397"/>
      <c r="K13" s="397"/>
      <c r="L13" s="663"/>
      <c r="M13" s="629">
        <f t="shared" si="0"/>
        <v>15597</v>
      </c>
    </row>
    <row r="14" spans="1:13" s="614" customFormat="1" ht="39.75" customHeight="1">
      <c r="A14" s="623" t="s">
        <v>50</v>
      </c>
      <c r="B14" s="624" t="s">
        <v>586</v>
      </c>
      <c r="C14" s="625" t="s">
        <v>587</v>
      </c>
      <c r="D14" s="626"/>
      <c r="E14" s="626"/>
      <c r="F14" s="626"/>
      <c r="G14" s="627"/>
      <c r="H14" s="627"/>
      <c r="I14" s="397"/>
      <c r="J14" s="397"/>
      <c r="K14" s="397"/>
      <c r="L14" s="663"/>
      <c r="M14" s="629">
        <f t="shared" si="0"/>
        <v>0</v>
      </c>
    </row>
    <row r="15" spans="1:13" s="614" customFormat="1" ht="39.75" customHeight="1">
      <c r="A15" s="623" t="s">
        <v>52</v>
      </c>
      <c r="B15" s="624" t="s">
        <v>588</v>
      </c>
      <c r="C15" s="625" t="s">
        <v>589</v>
      </c>
      <c r="D15" s="626"/>
      <c r="E15" s="626"/>
      <c r="F15" s="626"/>
      <c r="G15" s="627"/>
      <c r="H15" s="627"/>
      <c r="I15" s="397"/>
      <c r="J15" s="397"/>
      <c r="K15" s="397"/>
      <c r="L15" s="663"/>
      <c r="M15" s="629">
        <f t="shared" si="0"/>
        <v>0</v>
      </c>
    </row>
    <row r="16" spans="1:13" s="614" customFormat="1" ht="39.75" customHeight="1">
      <c r="A16" s="623" t="s">
        <v>54</v>
      </c>
      <c r="B16" s="624" t="s">
        <v>590</v>
      </c>
      <c r="C16" s="625" t="s">
        <v>591</v>
      </c>
      <c r="D16" s="626">
        <v>3055</v>
      </c>
      <c r="E16" s="626">
        <v>596</v>
      </c>
      <c r="F16" s="626">
        <v>1547</v>
      </c>
      <c r="G16" s="627"/>
      <c r="H16" s="627"/>
      <c r="I16" s="397"/>
      <c r="J16" s="397"/>
      <c r="K16" s="397"/>
      <c r="L16" s="663"/>
      <c r="M16" s="629">
        <f t="shared" si="0"/>
        <v>5198</v>
      </c>
    </row>
    <row r="17" spans="1:13" s="614" customFormat="1" ht="39.75" customHeight="1">
      <c r="A17" s="631" t="s">
        <v>56</v>
      </c>
      <c r="B17" s="632" t="s">
        <v>592</v>
      </c>
      <c r="C17" s="633" t="s">
        <v>593</v>
      </c>
      <c r="D17" s="634"/>
      <c r="E17" s="634"/>
      <c r="F17" s="634">
        <v>0</v>
      </c>
      <c r="G17" s="635">
        <v>1940</v>
      </c>
      <c r="H17" s="635"/>
      <c r="I17" s="636"/>
      <c r="J17" s="636"/>
      <c r="K17" s="636"/>
      <c r="L17" s="668"/>
      <c r="M17" s="638">
        <f t="shared" si="0"/>
        <v>1940</v>
      </c>
    </row>
    <row r="18" spans="1:13" s="644" customFormat="1" ht="39.75" customHeight="1">
      <c r="A18" s="639" t="s">
        <v>58</v>
      </c>
      <c r="B18" s="640" t="s">
        <v>471</v>
      </c>
      <c r="C18" s="641"/>
      <c r="D18" s="640">
        <f aca="true" t="shared" si="1" ref="D18:M18">SUM(D5:D17)</f>
        <v>45501</v>
      </c>
      <c r="E18" s="640">
        <f t="shared" si="1"/>
        <v>7701</v>
      </c>
      <c r="F18" s="640">
        <f t="shared" si="1"/>
        <v>70309</v>
      </c>
      <c r="G18" s="640">
        <f t="shared" si="1"/>
        <v>1940</v>
      </c>
      <c r="H18" s="640">
        <f t="shared" si="1"/>
        <v>77870</v>
      </c>
      <c r="I18" s="640">
        <f t="shared" si="1"/>
        <v>27284</v>
      </c>
      <c r="J18" s="640">
        <f t="shared" si="1"/>
        <v>4698</v>
      </c>
      <c r="K18" s="640">
        <f t="shared" si="1"/>
        <v>0</v>
      </c>
      <c r="L18" s="642">
        <f t="shared" si="1"/>
        <v>40298</v>
      </c>
      <c r="M18" s="613">
        <f t="shared" si="1"/>
        <v>275601</v>
      </c>
    </row>
    <row r="19" spans="1:9" ht="21" customHeight="1">
      <c r="A19" s="645"/>
      <c r="B19" s="646"/>
      <c r="C19" s="646"/>
      <c r="D19" s="648"/>
      <c r="E19" s="649"/>
      <c r="F19" s="648"/>
      <c r="G19" s="648"/>
      <c r="H19" s="648"/>
      <c r="I19" s="650"/>
    </row>
    <row r="20" spans="1:9" ht="42" customHeight="1">
      <c r="A20" s="645"/>
      <c r="B20" s="651"/>
      <c r="C20" s="669"/>
      <c r="D20" s="653"/>
      <c r="E20" s="649"/>
      <c r="F20" s="649"/>
      <c r="G20" s="648"/>
      <c r="H20" s="648"/>
      <c r="I20" s="648"/>
    </row>
    <row r="21" spans="1:9" ht="42" customHeight="1">
      <c r="A21" s="654"/>
      <c r="B21" s="655"/>
      <c r="C21" s="670"/>
      <c r="D21" s="657"/>
      <c r="E21" s="602"/>
      <c r="F21" s="602"/>
      <c r="G21" s="603"/>
      <c r="H21" s="603"/>
      <c r="I21" s="603"/>
    </row>
    <row r="22" spans="1:9" ht="15">
      <c r="A22" s="598"/>
      <c r="B22" s="599"/>
      <c r="C22" s="599"/>
      <c r="D22" s="601"/>
      <c r="E22" s="601"/>
      <c r="F22" s="601"/>
      <c r="G22" s="601"/>
      <c r="H22" s="601"/>
      <c r="I22" s="601"/>
    </row>
    <row r="23" spans="1:9" s="659" customFormat="1" ht="15">
      <c r="A23" s="598"/>
      <c r="B23" s="599"/>
      <c r="C23" s="599"/>
      <c r="D23" s="601"/>
      <c r="E23" s="602"/>
      <c r="F23" s="658"/>
      <c r="G23" s="658"/>
      <c r="H23" s="658"/>
      <c r="I23" s="658"/>
    </row>
  </sheetData>
  <sheetProtection selectLockedCells="1" selectUnlockedCells="1"/>
  <mergeCells count="2">
    <mergeCell ref="A1:M1"/>
    <mergeCell ref="K3:M3"/>
  </mergeCells>
  <printOptions horizontalCentered="1"/>
  <pageMargins left="0.39375" right="0.39375" top="0.9444444444444444" bottom="0.7479166666666667" header="0.7083333333333334" footer="0.5118055555555555"/>
  <pageSetup fitToHeight="1" fitToWidth="1" horizontalDpi="300" verticalDpi="300" orientation="landscape" paperSize="9"/>
  <headerFooter alignWithMargins="0">
    <oddHeader>&amp;R&amp;"Times New Roman CE,Félkövér dőlt"&amp;11 9.2.  melléklet a ........./2020. (........)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66"/>
  <sheetViews>
    <sheetView zoomScale="120" zoomScaleNormal="120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00390625" style="671" customWidth="1"/>
    <col min="2" max="2" width="63.625" style="672" customWidth="1"/>
    <col min="3" max="3" width="6.625" style="672" customWidth="1"/>
    <col min="4" max="8" width="17.00390625" style="673" customWidth="1"/>
    <col min="9" max="16384" width="9.375" style="673" customWidth="1"/>
  </cols>
  <sheetData>
    <row r="1" spans="1:8" s="674" customFormat="1" ht="55.5" customHeight="1">
      <c r="A1" s="1205" t="s">
        <v>600</v>
      </c>
      <c r="B1" s="1205"/>
      <c r="C1" s="1205"/>
      <c r="D1" s="1205"/>
      <c r="E1" s="1205"/>
      <c r="F1" s="1205"/>
      <c r="G1" s="1205"/>
      <c r="H1" s="1205"/>
    </row>
    <row r="2" spans="1:8" s="22" customFormat="1" ht="19.5" customHeight="1">
      <c r="A2" s="1155" t="s">
        <v>10</v>
      </c>
      <c r="B2" s="1155"/>
      <c r="C2" s="1155"/>
      <c r="D2" s="1155"/>
      <c r="E2" s="1155"/>
      <c r="F2" s="1155"/>
      <c r="G2" s="1155"/>
      <c r="H2" s="1155"/>
    </row>
    <row r="3" spans="1:8" s="22" customFormat="1" ht="19.5" customHeight="1">
      <c r="A3" s="1153"/>
      <c r="B3" s="1153"/>
      <c r="C3" s="23"/>
      <c r="D3" s="24"/>
      <c r="F3" s="24"/>
      <c r="H3" s="24" t="s">
        <v>11</v>
      </c>
    </row>
    <row r="4" spans="1:8" ht="38.25" customHeight="1">
      <c r="A4" s="675" t="s">
        <v>455</v>
      </c>
      <c r="B4" s="675" t="s">
        <v>601</v>
      </c>
      <c r="C4" s="676" t="s">
        <v>602</v>
      </c>
      <c r="D4" s="676" t="s">
        <v>603</v>
      </c>
      <c r="E4" s="676" t="s">
        <v>604</v>
      </c>
      <c r="F4" s="677" t="s">
        <v>605</v>
      </c>
      <c r="G4" s="678" t="s">
        <v>221</v>
      </c>
      <c r="H4" s="678" t="s">
        <v>465</v>
      </c>
    </row>
    <row r="5" spans="1:8" s="682" customFormat="1" ht="12.75" customHeight="1">
      <c r="A5" s="679" t="s">
        <v>18</v>
      </c>
      <c r="B5" s="679" t="s">
        <v>19</v>
      </c>
      <c r="C5" s="679" t="s">
        <v>20</v>
      </c>
      <c r="D5" s="679" t="s">
        <v>21</v>
      </c>
      <c r="E5" s="679" t="s">
        <v>22</v>
      </c>
      <c r="F5" s="680" t="s">
        <v>23</v>
      </c>
      <c r="G5" s="681" t="s">
        <v>292</v>
      </c>
      <c r="H5" s="681" t="s">
        <v>293</v>
      </c>
    </row>
    <row r="6" spans="1:8" s="682" customFormat="1" ht="19.5" customHeight="1">
      <c r="A6" s="683" t="s">
        <v>6</v>
      </c>
      <c r="B6" s="684" t="s">
        <v>606</v>
      </c>
      <c r="C6" s="683" t="s">
        <v>607</v>
      </c>
      <c r="D6" s="685"/>
      <c r="E6" s="686"/>
      <c r="F6" s="686">
        <f>SUM(D6:E6)</f>
        <v>0</v>
      </c>
      <c r="G6" s="687"/>
      <c r="H6" s="688"/>
    </row>
    <row r="7" spans="1:8" s="682" customFormat="1" ht="19.5" customHeight="1">
      <c r="A7" s="689" t="s">
        <v>26</v>
      </c>
      <c r="B7" s="690" t="s">
        <v>608</v>
      </c>
      <c r="C7" s="689" t="s">
        <v>609</v>
      </c>
      <c r="D7" s="691"/>
      <c r="E7" s="692"/>
      <c r="F7" s="692">
        <f>SUM(D7:E7)</f>
        <v>0</v>
      </c>
      <c r="G7" s="693"/>
      <c r="H7" s="688"/>
    </row>
    <row r="8" spans="1:8" s="682" customFormat="1" ht="19.5" customHeight="1">
      <c r="A8" s="689" t="s">
        <v>29</v>
      </c>
      <c r="B8" s="690" t="s">
        <v>610</v>
      </c>
      <c r="C8" s="694" t="s">
        <v>611</v>
      </c>
      <c r="D8" s="691"/>
      <c r="E8" s="692"/>
      <c r="F8" s="692">
        <f>SUM(D8:E8)</f>
        <v>0</v>
      </c>
      <c r="G8" s="693"/>
      <c r="H8" s="688"/>
    </row>
    <row r="9" spans="1:8" s="682" customFormat="1" ht="19.5" customHeight="1">
      <c r="A9" s="695" t="s">
        <v>32</v>
      </c>
      <c r="B9" s="696" t="s">
        <v>612</v>
      </c>
      <c r="C9" s="697" t="s">
        <v>613</v>
      </c>
      <c r="D9" s="698"/>
      <c r="E9" s="699"/>
      <c r="F9" s="699">
        <f>SUM(D9:E9)</f>
        <v>0</v>
      </c>
      <c r="G9" s="700"/>
      <c r="H9" s="688"/>
    </row>
    <row r="10" spans="1:8" s="682" customFormat="1" ht="19.5" customHeight="1">
      <c r="A10" s="701" t="s">
        <v>35</v>
      </c>
      <c r="B10" s="702" t="s">
        <v>614</v>
      </c>
      <c r="C10" s="701" t="s">
        <v>49</v>
      </c>
      <c r="D10" s="703">
        <f>SUM(D6:D9)</f>
        <v>0</v>
      </c>
      <c r="E10" s="704">
        <f>SUM(E6:E9)</f>
        <v>0</v>
      </c>
      <c r="F10" s="705">
        <f>SUM(F6:F9)</f>
        <v>0</v>
      </c>
      <c r="G10" s="706"/>
      <c r="H10" s="688"/>
    </row>
    <row r="11" spans="1:8" s="682" customFormat="1" ht="19.5" customHeight="1">
      <c r="A11" s="707" t="s">
        <v>38</v>
      </c>
      <c r="B11" s="708" t="s">
        <v>615</v>
      </c>
      <c r="C11" s="707" t="s">
        <v>616</v>
      </c>
      <c r="D11" s="709"/>
      <c r="E11" s="710"/>
      <c r="F11" s="711">
        <f>SUM(D11:E11)</f>
        <v>0</v>
      </c>
      <c r="G11" s="712"/>
      <c r="H11" s="688"/>
    </row>
    <row r="12" spans="1:8" s="682" customFormat="1" ht="19.5" customHeight="1">
      <c r="A12" s="689" t="s">
        <v>41</v>
      </c>
      <c r="B12" s="690" t="s">
        <v>617</v>
      </c>
      <c r="C12" s="689" t="s">
        <v>618</v>
      </c>
      <c r="D12" s="713"/>
      <c r="E12" s="714"/>
      <c r="F12" s="715">
        <f>SUM(D11:E11)</f>
        <v>0</v>
      </c>
      <c r="G12" s="693"/>
      <c r="H12" s="688"/>
    </row>
    <row r="13" spans="1:8" s="682" customFormat="1" ht="19.5" customHeight="1">
      <c r="A13" s="689" t="s">
        <v>44</v>
      </c>
      <c r="B13" s="690" t="s">
        <v>619</v>
      </c>
      <c r="C13" s="689" t="s">
        <v>620</v>
      </c>
      <c r="D13" s="713"/>
      <c r="E13" s="714"/>
      <c r="F13" s="715">
        <f>SUM(D13:E13)</f>
        <v>0</v>
      </c>
      <c r="G13" s="693"/>
      <c r="H13" s="688"/>
    </row>
    <row r="14" spans="1:8" s="682" customFormat="1" ht="19.5" customHeight="1">
      <c r="A14" s="695" t="s">
        <v>47</v>
      </c>
      <c r="B14" s="696" t="s">
        <v>621</v>
      </c>
      <c r="C14" s="695" t="s">
        <v>622</v>
      </c>
      <c r="D14" s="716"/>
      <c r="E14" s="717"/>
      <c r="F14" s="718">
        <f>SUM(D13:E13)</f>
        <v>0</v>
      </c>
      <c r="G14" s="700"/>
      <c r="H14" s="688"/>
    </row>
    <row r="15" spans="1:8" s="682" customFormat="1" ht="19.5" customHeight="1">
      <c r="A15" s="701" t="s">
        <v>50</v>
      </c>
      <c r="B15" s="719" t="s">
        <v>564</v>
      </c>
      <c r="C15" s="720" t="s">
        <v>72</v>
      </c>
      <c r="D15" s="703">
        <f>SUM(D11:D14)</f>
        <v>0</v>
      </c>
      <c r="E15" s="704">
        <f>SUM(E11:E14)</f>
        <v>0</v>
      </c>
      <c r="F15" s="705">
        <f>SUM(F11:F14)</f>
        <v>0</v>
      </c>
      <c r="G15" s="706"/>
      <c r="H15" s="688"/>
    </row>
    <row r="16" spans="1:8" s="726" customFormat="1" ht="19.5" customHeight="1">
      <c r="A16" s="707" t="s">
        <v>52</v>
      </c>
      <c r="B16" s="721" t="s">
        <v>124</v>
      </c>
      <c r="C16" s="722" t="s">
        <v>125</v>
      </c>
      <c r="D16" s="723"/>
      <c r="E16" s="724"/>
      <c r="F16" s="273">
        <f>SUM(D16:E16)</f>
        <v>0</v>
      </c>
      <c r="G16" s="725"/>
      <c r="H16" s="688"/>
    </row>
    <row r="17" spans="1:8" s="726" customFormat="1" ht="19.5" customHeight="1">
      <c r="A17" s="689" t="s">
        <v>54</v>
      </c>
      <c r="B17" s="727" t="s">
        <v>127</v>
      </c>
      <c r="C17" s="728" t="s">
        <v>128</v>
      </c>
      <c r="D17" s="729"/>
      <c r="E17" s="730"/>
      <c r="F17" s="259">
        <f>SUM(D17:E17)</f>
        <v>0</v>
      </c>
      <c r="G17" s="731"/>
      <c r="H17" s="688"/>
    </row>
    <row r="18" spans="1:8" s="726" customFormat="1" ht="19.5" customHeight="1">
      <c r="A18" s="689" t="s">
        <v>56</v>
      </c>
      <c r="B18" s="727" t="s">
        <v>623</v>
      </c>
      <c r="C18" s="728" t="s">
        <v>131</v>
      </c>
      <c r="D18" s="729">
        <f>SUM(D19:D20)</f>
        <v>0</v>
      </c>
      <c r="E18" s="730">
        <f>SUM(E19:E20)</f>
        <v>0</v>
      </c>
      <c r="F18" s="259">
        <f>SUM(F19:F20)</f>
        <v>0</v>
      </c>
      <c r="G18" s="731"/>
      <c r="H18" s="688"/>
    </row>
    <row r="19" spans="1:8" s="726" customFormat="1" ht="19.5" customHeight="1">
      <c r="A19" s="689" t="s">
        <v>58</v>
      </c>
      <c r="B19" s="732" t="s">
        <v>624</v>
      </c>
      <c r="C19" s="733" t="s">
        <v>625</v>
      </c>
      <c r="D19" s="734"/>
      <c r="E19" s="735"/>
      <c r="F19" s="253">
        <f aca="true" t="shared" si="0" ref="F19:F28">SUM(D19:E19)</f>
        <v>0</v>
      </c>
      <c r="G19" s="736"/>
      <c r="H19" s="688"/>
    </row>
    <row r="20" spans="1:8" s="737" customFormat="1" ht="19.5" customHeight="1">
      <c r="A20" s="689" t="s">
        <v>60</v>
      </c>
      <c r="B20" s="732" t="s">
        <v>626</v>
      </c>
      <c r="C20" s="733" t="s">
        <v>627</v>
      </c>
      <c r="D20" s="734"/>
      <c r="E20" s="735"/>
      <c r="F20" s="253">
        <f t="shared" si="0"/>
        <v>0</v>
      </c>
      <c r="G20" s="736"/>
      <c r="H20" s="688"/>
    </row>
    <row r="21" spans="1:8" s="737" customFormat="1" ht="19.5" customHeight="1">
      <c r="A21" s="689" t="s">
        <v>62</v>
      </c>
      <c r="B21" s="738" t="s">
        <v>133</v>
      </c>
      <c r="C21" s="728" t="s">
        <v>134</v>
      </c>
      <c r="D21" s="734"/>
      <c r="E21" s="735"/>
      <c r="F21" s="259">
        <f t="shared" si="0"/>
        <v>0</v>
      </c>
      <c r="G21" s="736"/>
      <c r="H21" s="688"/>
    </row>
    <row r="22" spans="1:8" s="726" customFormat="1" ht="19.5" customHeight="1">
      <c r="A22" s="689" t="s">
        <v>64</v>
      </c>
      <c r="B22" s="727" t="s">
        <v>136</v>
      </c>
      <c r="C22" s="728" t="s">
        <v>137</v>
      </c>
      <c r="D22" s="729">
        <v>200000</v>
      </c>
      <c r="E22" s="730"/>
      <c r="F22" s="259">
        <f t="shared" si="0"/>
        <v>200000</v>
      </c>
      <c r="G22" s="731"/>
      <c r="H22" s="688">
        <f>F22+G22</f>
        <v>200000</v>
      </c>
    </row>
    <row r="23" spans="1:8" s="726" customFormat="1" ht="19.5" customHeight="1">
      <c r="A23" s="689" t="s">
        <v>67</v>
      </c>
      <c r="B23" s="727" t="s">
        <v>628</v>
      </c>
      <c r="C23" s="728" t="s">
        <v>140</v>
      </c>
      <c r="D23" s="729">
        <v>20000</v>
      </c>
      <c r="E23" s="730"/>
      <c r="F23" s="259">
        <f t="shared" si="0"/>
        <v>20000</v>
      </c>
      <c r="G23" s="731"/>
      <c r="H23" s="739">
        <f>F23+G23</f>
        <v>20000</v>
      </c>
    </row>
    <row r="24" spans="1:8" s="737" customFormat="1" ht="19.5" customHeight="1">
      <c r="A24" s="689" t="s">
        <v>70</v>
      </c>
      <c r="B24" s="727" t="s">
        <v>629</v>
      </c>
      <c r="C24" s="728" t="s">
        <v>143</v>
      </c>
      <c r="D24" s="729"/>
      <c r="E24" s="730"/>
      <c r="F24" s="259">
        <f t="shared" si="0"/>
        <v>0</v>
      </c>
      <c r="G24" s="736"/>
      <c r="H24" s="688"/>
    </row>
    <row r="25" spans="1:8" s="737" customFormat="1" ht="19.5" customHeight="1">
      <c r="A25" s="689" t="s">
        <v>73</v>
      </c>
      <c r="B25" s="740" t="s">
        <v>145</v>
      </c>
      <c r="C25" s="728" t="s">
        <v>146</v>
      </c>
      <c r="D25" s="729"/>
      <c r="E25" s="730"/>
      <c r="F25" s="259">
        <f t="shared" si="0"/>
        <v>0</v>
      </c>
      <c r="G25" s="736"/>
      <c r="H25" s="688"/>
    </row>
    <row r="26" spans="1:8" s="737" customFormat="1" ht="19.5" customHeight="1">
      <c r="A26" s="689" t="s">
        <v>75</v>
      </c>
      <c r="B26" s="727" t="s">
        <v>630</v>
      </c>
      <c r="C26" s="728" t="s">
        <v>149</v>
      </c>
      <c r="D26" s="729"/>
      <c r="E26" s="730"/>
      <c r="F26" s="259">
        <f t="shared" si="0"/>
        <v>0</v>
      </c>
      <c r="G26" s="736"/>
      <c r="H26" s="688"/>
    </row>
    <row r="27" spans="1:8" s="737" customFormat="1" ht="19.5" customHeight="1">
      <c r="A27" s="689" t="s">
        <v>77</v>
      </c>
      <c r="B27" s="727" t="s">
        <v>631</v>
      </c>
      <c r="C27" s="728" t="s">
        <v>152</v>
      </c>
      <c r="D27" s="729"/>
      <c r="E27" s="730"/>
      <c r="F27" s="259">
        <f t="shared" si="0"/>
        <v>0</v>
      </c>
      <c r="G27" s="736"/>
      <c r="H27" s="688"/>
    </row>
    <row r="28" spans="1:8" s="737" customFormat="1" ht="19.5" customHeight="1">
      <c r="A28" s="695" t="s">
        <v>79</v>
      </c>
      <c r="B28" s="741" t="s">
        <v>154</v>
      </c>
      <c r="C28" s="742" t="s">
        <v>155</v>
      </c>
      <c r="D28" s="743"/>
      <c r="E28" s="744"/>
      <c r="F28" s="276">
        <f t="shared" si="0"/>
        <v>0</v>
      </c>
      <c r="G28" s="745"/>
      <c r="H28" s="688"/>
    </row>
    <row r="29" spans="1:8" s="737" customFormat="1" ht="19.5" customHeight="1">
      <c r="A29" s="701" t="s">
        <v>81</v>
      </c>
      <c r="B29" s="746" t="s">
        <v>632</v>
      </c>
      <c r="C29" s="747" t="s">
        <v>158</v>
      </c>
      <c r="D29" s="748">
        <f>SUM(D16+D17+D18+D21+D22+D23+D24+D25+D26+D27+D28)</f>
        <v>220000</v>
      </c>
      <c r="E29" s="749">
        <f>SUM(E16+E17+E18+E21+E22+E23+E24+E25+E26+E27+E28)</f>
        <v>0</v>
      </c>
      <c r="F29" s="749">
        <f>SUM(F16+F17+F18+F21+F22+F23+F24+F25+F26+F27+F28)</f>
        <v>220000</v>
      </c>
      <c r="G29" s="750">
        <f>SUM(G16+G17+G18+G21+G22+G23+G24+G25+G26+G27+G28)</f>
        <v>0</v>
      </c>
      <c r="H29" s="688">
        <f>F29+G29</f>
        <v>220000</v>
      </c>
    </row>
    <row r="30" spans="1:8" s="757" customFormat="1" ht="19.5" customHeight="1">
      <c r="A30" s="751" t="s">
        <v>83</v>
      </c>
      <c r="B30" s="752" t="s">
        <v>565</v>
      </c>
      <c r="C30" s="753" t="s">
        <v>176</v>
      </c>
      <c r="D30" s="754"/>
      <c r="E30" s="755"/>
      <c r="F30" s="755">
        <f>SUM(D30:E30)</f>
        <v>0</v>
      </c>
      <c r="G30" s="756"/>
      <c r="H30" s="688"/>
    </row>
    <row r="31" spans="1:8" s="737" customFormat="1" ht="19.5" customHeight="1">
      <c r="A31" s="701" t="s">
        <v>85</v>
      </c>
      <c r="B31" s="746" t="s">
        <v>298</v>
      </c>
      <c r="C31" s="747" t="s">
        <v>185</v>
      </c>
      <c r="D31" s="758"/>
      <c r="E31" s="759"/>
      <c r="F31" s="759">
        <f>SUM(D31:E31)</f>
        <v>0</v>
      </c>
      <c r="G31" s="760"/>
      <c r="H31" s="688"/>
    </row>
    <row r="32" spans="1:8" s="737" customFormat="1" ht="19.5" customHeight="1">
      <c r="A32" s="761" t="s">
        <v>88</v>
      </c>
      <c r="B32" s="762" t="s">
        <v>566</v>
      </c>
      <c r="C32" s="763" t="s">
        <v>194</v>
      </c>
      <c r="D32" s="764"/>
      <c r="E32" s="765"/>
      <c r="F32" s="765">
        <f>SUM(D32:E32)</f>
        <v>0</v>
      </c>
      <c r="G32" s="766"/>
      <c r="H32" s="688"/>
    </row>
    <row r="33" spans="1:8" s="737" customFormat="1" ht="19.5" customHeight="1">
      <c r="A33" s="701" t="s">
        <v>91</v>
      </c>
      <c r="B33" s="746" t="s">
        <v>633</v>
      </c>
      <c r="C33" s="747" t="s">
        <v>197</v>
      </c>
      <c r="D33" s="748">
        <f>D10+D15+D29+D30+D31+D32</f>
        <v>220000</v>
      </c>
      <c r="E33" s="749">
        <f>E10+E15+E29+E30+E31+E32</f>
        <v>0</v>
      </c>
      <c r="F33" s="749">
        <f>F10+F15+F29+F30+F31+F32</f>
        <v>220000</v>
      </c>
      <c r="G33" s="750">
        <f>G10+G15+G29+G30+G31+G32</f>
        <v>0</v>
      </c>
      <c r="H33" s="688">
        <f>F33+G33</f>
        <v>220000</v>
      </c>
    </row>
    <row r="34" spans="1:8" s="726" customFormat="1" ht="19.5" customHeight="1">
      <c r="A34" s="689" t="s">
        <v>94</v>
      </c>
      <c r="B34" s="767" t="s">
        <v>634</v>
      </c>
      <c r="C34" s="768" t="s">
        <v>203</v>
      </c>
      <c r="D34" s="769">
        <f>SUM(D35:D36)</f>
        <v>159367</v>
      </c>
      <c r="E34" s="770">
        <f>SUM(E35:E36)</f>
        <v>0</v>
      </c>
      <c r="F34" s="770">
        <f>SUM(F35:F36)</f>
        <v>159367</v>
      </c>
      <c r="G34" s="725"/>
      <c r="H34" s="739">
        <f>F34+G34</f>
        <v>159367</v>
      </c>
    </row>
    <row r="35" spans="1:8" s="726" customFormat="1" ht="19.5" customHeight="1">
      <c r="A35" s="689" t="s">
        <v>96</v>
      </c>
      <c r="B35" s="771" t="s">
        <v>205</v>
      </c>
      <c r="C35" s="772" t="s">
        <v>206</v>
      </c>
      <c r="D35" s="773">
        <v>159367</v>
      </c>
      <c r="E35" s="774"/>
      <c r="F35" s="774">
        <f>SUM(D35:E35)</f>
        <v>159367</v>
      </c>
      <c r="G35" s="736"/>
      <c r="H35" s="739">
        <f>F35+G35</f>
        <v>159367</v>
      </c>
    </row>
    <row r="36" spans="1:8" s="726" customFormat="1" ht="19.5" customHeight="1">
      <c r="A36" s="689" t="s">
        <v>98</v>
      </c>
      <c r="B36" s="771" t="s">
        <v>208</v>
      </c>
      <c r="C36" s="772" t="s">
        <v>209</v>
      </c>
      <c r="D36" s="773"/>
      <c r="E36" s="774"/>
      <c r="F36" s="774">
        <f>SUM(D36:E36)</f>
        <v>0</v>
      </c>
      <c r="G36" s="736"/>
      <c r="H36" s="739"/>
    </row>
    <row r="37" spans="1:8" s="726" customFormat="1" ht="19.5" customHeight="1">
      <c r="A37" s="689" t="s">
        <v>100</v>
      </c>
      <c r="B37" s="767" t="s">
        <v>635</v>
      </c>
      <c r="C37" s="768" t="s">
        <v>636</v>
      </c>
      <c r="D37" s="769">
        <f>SUM(D38:D39)</f>
        <v>39379437</v>
      </c>
      <c r="E37" s="770">
        <f>SUM(E38:E39)</f>
        <v>0</v>
      </c>
      <c r="F37" s="770">
        <f>SUM(F38:F39)</f>
        <v>39379437</v>
      </c>
      <c r="G37" s="731"/>
      <c r="H37" s="739">
        <f aca="true" t="shared" si="1" ref="H37:H42">F37+G37</f>
        <v>39379437</v>
      </c>
    </row>
    <row r="38" spans="1:8" s="726" customFormat="1" ht="19.5" customHeight="1">
      <c r="A38" s="689" t="s">
        <v>103</v>
      </c>
      <c r="B38" s="775" t="s">
        <v>637</v>
      </c>
      <c r="C38" s="772" t="s">
        <v>636</v>
      </c>
      <c r="D38" s="773">
        <v>18530961</v>
      </c>
      <c r="E38" s="774"/>
      <c r="F38" s="774">
        <f>SUM(D38:E38)</f>
        <v>18530961</v>
      </c>
      <c r="G38" s="736"/>
      <c r="H38" s="739">
        <f t="shared" si="1"/>
        <v>18530961</v>
      </c>
    </row>
    <row r="39" spans="1:8" s="726" customFormat="1" ht="19.5" customHeight="1">
      <c r="A39" s="695" t="s">
        <v>105</v>
      </c>
      <c r="B39" s="776" t="s">
        <v>638</v>
      </c>
      <c r="C39" s="777" t="s">
        <v>636</v>
      </c>
      <c r="D39" s="778">
        <v>20848476</v>
      </c>
      <c r="E39" s="779"/>
      <c r="F39" s="779">
        <f>SUM(D39:E39)</f>
        <v>20848476</v>
      </c>
      <c r="G39" s="745"/>
      <c r="H39" s="739">
        <f t="shared" si="1"/>
        <v>20848476</v>
      </c>
    </row>
    <row r="40" spans="1:8" s="726" customFormat="1" ht="19.5" customHeight="1">
      <c r="A40" s="701" t="s">
        <v>107</v>
      </c>
      <c r="B40" s="746" t="s">
        <v>639</v>
      </c>
      <c r="C40" s="780" t="s">
        <v>640</v>
      </c>
      <c r="D40" s="781">
        <f>SUM(D34+D37)</f>
        <v>39538804</v>
      </c>
      <c r="E40" s="88">
        <f>SUM(E34+E37)</f>
        <v>0</v>
      </c>
      <c r="F40" s="88">
        <f>SUM(F34+F37)</f>
        <v>39538804</v>
      </c>
      <c r="G40" s="782">
        <f>SUM(G34+G37)</f>
        <v>0</v>
      </c>
      <c r="H40" s="688">
        <f t="shared" si="1"/>
        <v>39538804</v>
      </c>
    </row>
    <row r="41" spans="1:8" s="726" customFormat="1" ht="19.5" customHeight="1">
      <c r="A41" s="701" t="s">
        <v>110</v>
      </c>
      <c r="B41" s="746" t="s">
        <v>641</v>
      </c>
      <c r="C41" s="780" t="s">
        <v>215</v>
      </c>
      <c r="D41" s="781">
        <f>D40</f>
        <v>39538804</v>
      </c>
      <c r="E41" s="88">
        <f>E40</f>
        <v>0</v>
      </c>
      <c r="F41" s="88">
        <f>F40</f>
        <v>39538804</v>
      </c>
      <c r="G41" s="782">
        <f>G40</f>
        <v>0</v>
      </c>
      <c r="H41" s="688">
        <f t="shared" si="1"/>
        <v>39538804</v>
      </c>
    </row>
    <row r="42" spans="1:8" s="726" customFormat="1" ht="19.5" customHeight="1">
      <c r="A42" s="701" t="s">
        <v>113</v>
      </c>
      <c r="B42" s="746" t="s">
        <v>642</v>
      </c>
      <c r="C42" s="305" t="s">
        <v>218</v>
      </c>
      <c r="D42" s="781">
        <f>D33+D41</f>
        <v>39758804</v>
      </c>
      <c r="E42" s="88">
        <f>E33+E41</f>
        <v>0</v>
      </c>
      <c r="F42" s="88">
        <f>F33+F41</f>
        <v>39758804</v>
      </c>
      <c r="G42" s="782">
        <f>G33+G41</f>
        <v>0</v>
      </c>
      <c r="H42" s="688">
        <f t="shared" si="1"/>
        <v>39758804</v>
      </c>
    </row>
    <row r="43" spans="1:6" s="726" customFormat="1" ht="15" customHeight="1">
      <c r="A43" s="783"/>
      <c r="B43" s="784"/>
      <c r="C43" s="785"/>
      <c r="D43" s="786"/>
      <c r="E43" s="786"/>
      <c r="F43" s="786"/>
    </row>
    <row r="44" spans="1:8" s="726" customFormat="1" ht="19.5" customHeight="1">
      <c r="A44" s="1206" t="s">
        <v>643</v>
      </c>
      <c r="B44" s="1206"/>
      <c r="C44" s="1206"/>
      <c r="D44" s="1206"/>
      <c r="E44" s="1206"/>
      <c r="F44" s="1206"/>
      <c r="G44" s="1206"/>
      <c r="H44" s="1206"/>
    </row>
    <row r="45" spans="1:8" s="726" customFormat="1" ht="19.5" customHeight="1">
      <c r="A45" s="787"/>
      <c r="B45" s="787"/>
      <c r="C45" s="787"/>
      <c r="D45" s="787"/>
      <c r="E45" s="787"/>
      <c r="F45" s="787"/>
      <c r="G45" s="787"/>
      <c r="H45" s="125" t="s">
        <v>11</v>
      </c>
    </row>
    <row r="46" spans="1:8" s="726" customFormat="1" ht="38.25" customHeight="1">
      <c r="A46" s="788" t="s">
        <v>455</v>
      </c>
      <c r="B46" s="788" t="s">
        <v>291</v>
      </c>
      <c r="C46" s="789" t="s">
        <v>602</v>
      </c>
      <c r="D46" s="789" t="s">
        <v>603</v>
      </c>
      <c r="E46" s="789" t="s">
        <v>604</v>
      </c>
      <c r="F46" s="790" t="s">
        <v>644</v>
      </c>
      <c r="G46" s="791" t="s">
        <v>221</v>
      </c>
      <c r="H46" s="791" t="s">
        <v>17</v>
      </c>
    </row>
    <row r="47" spans="1:8" s="726" customFormat="1" ht="15" customHeight="1">
      <c r="A47" s="792" t="s">
        <v>18</v>
      </c>
      <c r="B47" s="792" t="s">
        <v>19</v>
      </c>
      <c r="C47" s="792"/>
      <c r="D47" s="792" t="s">
        <v>21</v>
      </c>
      <c r="E47" s="792" t="s">
        <v>22</v>
      </c>
      <c r="F47" s="793" t="s">
        <v>23</v>
      </c>
      <c r="G47" s="793" t="s">
        <v>292</v>
      </c>
      <c r="H47" s="792" t="s">
        <v>293</v>
      </c>
    </row>
    <row r="48" spans="1:8" s="726" customFormat="1" ht="19.5" customHeight="1">
      <c r="A48" s="794" t="s">
        <v>6</v>
      </c>
      <c r="B48" s="795" t="s">
        <v>223</v>
      </c>
      <c r="C48" s="796" t="s">
        <v>224</v>
      </c>
      <c r="D48" s="797">
        <v>21092305</v>
      </c>
      <c r="E48" s="798"/>
      <c r="F48" s="799">
        <f>SUM(D48:E48)</f>
        <v>21092305</v>
      </c>
      <c r="G48" s="800"/>
      <c r="H48" s="801">
        <f>F48+G48</f>
        <v>21092305</v>
      </c>
    </row>
    <row r="49" spans="1:8" s="726" customFormat="1" ht="19.5" customHeight="1">
      <c r="A49" s="802" t="s">
        <v>26</v>
      </c>
      <c r="B49" s="803" t="s">
        <v>225</v>
      </c>
      <c r="C49" s="804" t="s">
        <v>226</v>
      </c>
      <c r="D49" s="805">
        <v>3972599</v>
      </c>
      <c r="E49" s="806"/>
      <c r="F49" s="799">
        <f>SUM(D49:E49)</f>
        <v>3972599</v>
      </c>
      <c r="G49" s="807"/>
      <c r="H49" s="801">
        <f>F49+G49</f>
        <v>3972599</v>
      </c>
    </row>
    <row r="50" spans="1:8" s="726" customFormat="1" ht="19.5" customHeight="1">
      <c r="A50" s="802" t="s">
        <v>29</v>
      </c>
      <c r="B50" s="803" t="s">
        <v>227</v>
      </c>
      <c r="C50" s="804" t="s">
        <v>228</v>
      </c>
      <c r="D50" s="805">
        <v>14693900</v>
      </c>
      <c r="E50" s="806"/>
      <c r="F50" s="799">
        <f>SUM(D50:E50)</f>
        <v>14693900</v>
      </c>
      <c r="G50" s="807"/>
      <c r="H50" s="801">
        <f>F50+G50</f>
        <v>14693900</v>
      </c>
    </row>
    <row r="51" spans="1:8" s="726" customFormat="1" ht="19.5" customHeight="1">
      <c r="A51" s="802" t="s">
        <v>32</v>
      </c>
      <c r="B51" s="803" t="s">
        <v>229</v>
      </c>
      <c r="C51" s="804" t="s">
        <v>230</v>
      </c>
      <c r="D51" s="805"/>
      <c r="E51" s="806"/>
      <c r="F51" s="799">
        <f>SUM(D51:E51)</f>
        <v>0</v>
      </c>
      <c r="G51" s="807"/>
      <c r="H51" s="801">
        <f>F51+G51</f>
        <v>0</v>
      </c>
    </row>
    <row r="52" spans="1:8" s="726" customFormat="1" ht="19.5" customHeight="1">
      <c r="A52" s="808" t="s">
        <v>35</v>
      </c>
      <c r="B52" s="809" t="s">
        <v>231</v>
      </c>
      <c r="C52" s="810" t="s">
        <v>232</v>
      </c>
      <c r="D52" s="811"/>
      <c r="E52" s="812"/>
      <c r="F52" s="813">
        <f>SUM(D52:E52)</f>
        <v>0</v>
      </c>
      <c r="G52" s="814"/>
      <c r="H52" s="801">
        <f>F52+G52</f>
        <v>0</v>
      </c>
    </row>
    <row r="53" spans="1:10" s="682" customFormat="1" ht="19.5" customHeight="1">
      <c r="A53" s="815" t="s">
        <v>38</v>
      </c>
      <c r="B53" s="816" t="s">
        <v>645</v>
      </c>
      <c r="C53" s="305" t="s">
        <v>250</v>
      </c>
      <c r="D53" s="817">
        <f>SUM(D48:D52)</f>
        <v>39758804</v>
      </c>
      <c r="E53" s="155">
        <f>SUM(E48:E52)</f>
        <v>0</v>
      </c>
      <c r="F53" s="818">
        <f>SUM(F48:F52)</f>
        <v>39758804</v>
      </c>
      <c r="G53" s="818">
        <f>SUM(G48:G52)</f>
        <v>0</v>
      </c>
      <c r="H53" s="818">
        <f>SUM(H48:H52)</f>
        <v>39758804</v>
      </c>
      <c r="I53" s="819"/>
      <c r="J53" s="819"/>
    </row>
    <row r="54" spans="1:10" s="823" customFormat="1" ht="19.5" customHeight="1">
      <c r="A54" s="794" t="s">
        <v>41</v>
      </c>
      <c r="B54" s="795" t="s">
        <v>646</v>
      </c>
      <c r="C54" s="796" t="s">
        <v>252</v>
      </c>
      <c r="D54" s="797"/>
      <c r="E54" s="820"/>
      <c r="F54" s="799">
        <f>SUM(D54:E54)</f>
        <v>0</v>
      </c>
      <c r="G54" s="821"/>
      <c r="H54" s="801">
        <f>F54+G54</f>
        <v>0</v>
      </c>
      <c r="I54" s="822"/>
      <c r="J54" s="822"/>
    </row>
    <row r="55" spans="1:10" ht="19.5" customHeight="1">
      <c r="A55" s="802" t="s">
        <v>44</v>
      </c>
      <c r="B55" s="803" t="s">
        <v>253</v>
      </c>
      <c r="C55" s="804" t="s">
        <v>254</v>
      </c>
      <c r="D55" s="805"/>
      <c r="E55" s="806"/>
      <c r="F55" s="824">
        <f>SUM(D55:E55)</f>
        <v>0</v>
      </c>
      <c r="G55" s="807"/>
      <c r="H55" s="801">
        <f>F55+G55</f>
        <v>0</v>
      </c>
      <c r="I55" s="825"/>
      <c r="J55" s="825"/>
    </row>
    <row r="56" spans="1:10" ht="19.5" customHeight="1">
      <c r="A56" s="808" t="s">
        <v>47</v>
      </c>
      <c r="B56" s="809" t="s">
        <v>647</v>
      </c>
      <c r="C56" s="810" t="s">
        <v>256</v>
      </c>
      <c r="D56" s="811"/>
      <c r="E56" s="812"/>
      <c r="F56" s="826">
        <f>SUM(D56:E56)</f>
        <v>0</v>
      </c>
      <c r="G56" s="814"/>
      <c r="H56" s="801">
        <f>F56+G56</f>
        <v>0</v>
      </c>
      <c r="I56" s="825"/>
      <c r="J56" s="825"/>
    </row>
    <row r="57" spans="1:10" ht="19.5" customHeight="1">
      <c r="A57" s="815" t="s">
        <v>50</v>
      </c>
      <c r="B57" s="827" t="s">
        <v>648</v>
      </c>
      <c r="C57" s="305" t="s">
        <v>269</v>
      </c>
      <c r="D57" s="817">
        <f>SUM(D54:D56)</f>
        <v>0</v>
      </c>
      <c r="E57" s="155">
        <f>SUM(E54:E56)</f>
        <v>0</v>
      </c>
      <c r="F57" s="828">
        <f>SUM(D57:E57)</f>
        <v>0</v>
      </c>
      <c r="G57" s="829"/>
      <c r="H57" s="801">
        <f>F57+G57</f>
        <v>0</v>
      </c>
      <c r="I57" s="825"/>
      <c r="J57" s="825"/>
    </row>
    <row r="58" spans="1:10" ht="19.5" customHeight="1">
      <c r="A58" s="815" t="s">
        <v>52</v>
      </c>
      <c r="B58" s="830" t="s">
        <v>649</v>
      </c>
      <c r="C58" s="305" t="s">
        <v>650</v>
      </c>
      <c r="D58" s="831">
        <f>D53+D57</f>
        <v>39758804</v>
      </c>
      <c r="E58" s="832">
        <f>E53+E57</f>
        <v>0</v>
      </c>
      <c r="F58" s="832">
        <f>F53+F57</f>
        <v>39758804</v>
      </c>
      <c r="G58" s="832">
        <f>G53+G57</f>
        <v>0</v>
      </c>
      <c r="H58" s="832">
        <f>H53+H57</f>
        <v>39758804</v>
      </c>
      <c r="I58" s="825"/>
      <c r="J58" s="825"/>
    </row>
    <row r="59" spans="1:10" ht="19.5" customHeight="1">
      <c r="A59" s="833" t="s">
        <v>54</v>
      </c>
      <c r="B59" s="834" t="s">
        <v>651</v>
      </c>
      <c r="C59" s="835" t="s">
        <v>652</v>
      </c>
      <c r="D59" s="836"/>
      <c r="E59" s="837"/>
      <c r="F59" s="837">
        <f>SUM(D59:E59)</f>
        <v>0</v>
      </c>
      <c r="G59" s="838"/>
      <c r="H59" s="801">
        <f>F59+G59</f>
        <v>0</v>
      </c>
      <c r="I59" s="825"/>
      <c r="J59" s="825"/>
    </row>
    <row r="60" spans="1:10" ht="19.5" customHeight="1">
      <c r="A60" s="305" t="s">
        <v>58</v>
      </c>
      <c r="B60" s="830" t="s">
        <v>653</v>
      </c>
      <c r="C60" s="305" t="s">
        <v>281</v>
      </c>
      <c r="D60" s="831">
        <f>SUM(D59:D59)</f>
        <v>0</v>
      </c>
      <c r="E60" s="832">
        <f>SUM(E59:E59)</f>
        <v>0</v>
      </c>
      <c r="F60" s="832">
        <f>SUM(F59:F59)</f>
        <v>0</v>
      </c>
      <c r="G60" s="838"/>
      <c r="H60" s="801">
        <f>F60+G60</f>
        <v>0</v>
      </c>
      <c r="I60" s="825"/>
      <c r="J60" s="825"/>
    </row>
    <row r="61" spans="1:10" ht="19.5" customHeight="1">
      <c r="A61" s="839" t="s">
        <v>60</v>
      </c>
      <c r="B61" s="840" t="s">
        <v>654</v>
      </c>
      <c r="C61" s="305" t="s">
        <v>283</v>
      </c>
      <c r="D61" s="841">
        <f>SUM(D58+D60)</f>
        <v>39758804</v>
      </c>
      <c r="E61" s="842">
        <f>SUM(E58+E60)</f>
        <v>0</v>
      </c>
      <c r="F61" s="842">
        <f>SUM(F58+F60)</f>
        <v>39758804</v>
      </c>
      <c r="G61" s="842">
        <f>SUM(G58+G60)</f>
        <v>0</v>
      </c>
      <c r="H61" s="842">
        <f>SUM(H58+H60)</f>
        <v>39758804</v>
      </c>
      <c r="I61" s="825"/>
      <c r="J61" s="825"/>
    </row>
    <row r="62" spans="1:10" ht="12" customHeight="1">
      <c r="A62" s="843"/>
      <c r="B62" s="844"/>
      <c r="C62" s="845"/>
      <c r="D62" s="845"/>
      <c r="E62" s="845"/>
      <c r="F62" s="845"/>
      <c r="G62" s="825"/>
      <c r="H62" s="825"/>
      <c r="I62" s="825"/>
      <c r="J62" s="825"/>
    </row>
    <row r="63" spans="1:10" ht="12" customHeight="1">
      <c r="A63" s="843"/>
      <c r="B63" s="844"/>
      <c r="C63" s="845"/>
      <c r="D63" s="845"/>
      <c r="E63" s="845"/>
      <c r="F63" s="845"/>
      <c r="G63" s="825"/>
      <c r="H63" s="825"/>
      <c r="I63" s="825"/>
      <c r="J63" s="825"/>
    </row>
    <row r="64" spans="1:3" ht="12.75">
      <c r="A64" s="846"/>
      <c r="B64" s="847"/>
      <c r="C64" s="847"/>
    </row>
    <row r="65" spans="1:3" ht="12.75">
      <c r="A65" s="846"/>
      <c r="B65" s="847"/>
      <c r="C65" s="847"/>
    </row>
    <row r="66" spans="1:3" ht="12.75">
      <c r="A66" s="846"/>
      <c r="B66" s="847"/>
      <c r="C66" s="847"/>
    </row>
  </sheetData>
  <sheetProtection selectLockedCells="1" selectUnlockedCells="1"/>
  <mergeCells count="4">
    <mergeCell ref="A1:H1"/>
    <mergeCell ref="A2:H2"/>
    <mergeCell ref="A3:B3"/>
    <mergeCell ref="A44:H44"/>
  </mergeCells>
  <printOptions horizontalCentered="1"/>
  <pageMargins left="0.5118055555555555" right="0.5118055555555555" top="0.9840277777777777" bottom="0.9840277777777777" header="0.7875" footer="0.5118055555555555"/>
  <pageSetup fitToHeight="1" fitToWidth="1" horizontalDpi="300" verticalDpi="300" orientation="portrait" paperSize="9"/>
  <headerFooter alignWithMargins="0">
    <oddHeader>&amp;R&amp;"Times New Roman CE,Félkövér dőlt"&amp;11 10. melléklet a ........./2020. (........)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K13"/>
  <sheetViews>
    <sheetView zoomScale="120" zoomScaleNormal="120" zoomScalePageLayoutView="0" workbookViewId="0" topLeftCell="A1">
      <selection activeCell="D5" sqref="D5"/>
    </sheetView>
  </sheetViews>
  <sheetFormatPr defaultColWidth="9.00390625" defaultRowHeight="12.75"/>
  <cols>
    <col min="1" max="1" width="6.625" style="594" customWidth="1"/>
    <col min="2" max="2" width="24.625" style="595" customWidth="1"/>
    <col min="3" max="3" width="13.00390625" style="595" customWidth="1"/>
    <col min="4" max="5" width="15.375" style="597" customWidth="1"/>
    <col min="6" max="6" width="11.375" style="597" customWidth="1"/>
    <col min="7" max="7" width="13.00390625" style="597" customWidth="1"/>
    <col min="8" max="9" width="14.00390625" style="597" customWidth="1"/>
    <col min="10" max="10" width="13.375" style="595" customWidth="1"/>
    <col min="11" max="11" width="14.625" style="595" customWidth="1"/>
    <col min="12" max="16384" width="9.375" style="595" customWidth="1"/>
  </cols>
  <sheetData>
    <row r="1" spans="1:11" ht="41.25" customHeight="1">
      <c r="A1" s="1203" t="s">
        <v>655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</row>
    <row r="2" spans="1:9" ht="15">
      <c r="A2" s="598"/>
      <c r="B2" s="599"/>
      <c r="C2" s="599"/>
      <c r="D2" s="601"/>
      <c r="E2" s="602"/>
      <c r="F2" s="602"/>
      <c r="G2" s="603"/>
      <c r="H2" s="603"/>
      <c r="I2" s="602"/>
    </row>
    <row r="3" spans="1:11" ht="15">
      <c r="A3" s="598"/>
      <c r="B3" s="604"/>
      <c r="C3" s="604"/>
      <c r="D3" s="606"/>
      <c r="E3" s="601"/>
      <c r="F3" s="601"/>
      <c r="G3" s="601"/>
      <c r="H3" s="601"/>
      <c r="I3" s="1204" t="s">
        <v>561</v>
      </c>
      <c r="J3" s="1204"/>
      <c r="K3" s="1204"/>
    </row>
    <row r="4" spans="1:11" s="614" customFormat="1" ht="69.75" customHeight="1">
      <c r="A4" s="607" t="s">
        <v>455</v>
      </c>
      <c r="B4" s="608" t="s">
        <v>562</v>
      </c>
      <c r="C4" s="608" t="s">
        <v>563</v>
      </c>
      <c r="D4" s="608" t="s">
        <v>295</v>
      </c>
      <c r="E4" s="608" t="s">
        <v>564</v>
      </c>
      <c r="F4" s="608" t="s">
        <v>297</v>
      </c>
      <c r="G4" s="610" t="s">
        <v>565</v>
      </c>
      <c r="H4" s="610" t="s">
        <v>298</v>
      </c>
      <c r="I4" s="611" t="s">
        <v>566</v>
      </c>
      <c r="J4" s="660" t="s">
        <v>202</v>
      </c>
      <c r="K4" s="848" t="s">
        <v>567</v>
      </c>
    </row>
    <row r="5" spans="1:11" ht="57" customHeight="1">
      <c r="A5" s="849" t="s">
        <v>6</v>
      </c>
      <c r="B5" s="850" t="s">
        <v>656</v>
      </c>
      <c r="C5" s="851" t="s">
        <v>657</v>
      </c>
      <c r="D5" s="852">
        <v>25578</v>
      </c>
      <c r="E5" s="853"/>
      <c r="F5" s="853"/>
      <c r="G5" s="854"/>
      <c r="H5" s="854"/>
      <c r="I5" s="853"/>
      <c r="J5" s="855">
        <v>159</v>
      </c>
      <c r="K5" s="856">
        <f>SUM(D5:J5)</f>
        <v>25737</v>
      </c>
    </row>
    <row r="6" spans="1:11" ht="57" customHeight="1">
      <c r="A6" s="857" t="s">
        <v>26</v>
      </c>
      <c r="B6" s="858" t="s">
        <v>658</v>
      </c>
      <c r="C6" s="859" t="s">
        <v>659</v>
      </c>
      <c r="D6" s="860">
        <v>8162</v>
      </c>
      <c r="E6" s="404"/>
      <c r="F6" s="404">
        <v>220</v>
      </c>
      <c r="G6" s="861"/>
      <c r="H6" s="861"/>
      <c r="I6" s="404"/>
      <c r="J6" s="862"/>
      <c r="K6" s="856">
        <f>SUM(D6:J6)</f>
        <v>8382</v>
      </c>
    </row>
    <row r="7" spans="1:11" ht="42" customHeight="1">
      <c r="A7" s="863" t="s">
        <v>29</v>
      </c>
      <c r="B7" s="864" t="s">
        <v>660</v>
      </c>
      <c r="C7" s="865" t="s">
        <v>587</v>
      </c>
      <c r="D7" s="866">
        <v>5640</v>
      </c>
      <c r="E7" s="867"/>
      <c r="F7" s="867"/>
      <c r="G7" s="868"/>
      <c r="H7" s="868"/>
      <c r="I7" s="867"/>
      <c r="J7" s="869"/>
      <c r="K7" s="870">
        <f>SUM(D7:J7)</f>
        <v>5640</v>
      </c>
    </row>
    <row r="8" spans="1:11" s="644" customFormat="1" ht="33" customHeight="1">
      <c r="A8" s="639" t="s">
        <v>32</v>
      </c>
      <c r="B8" s="871" t="s">
        <v>471</v>
      </c>
      <c r="C8" s="641"/>
      <c r="D8" s="640">
        <f aca="true" t="shared" si="0" ref="D8:K8">SUM(D5:D7)</f>
        <v>39380</v>
      </c>
      <c r="E8" s="640">
        <f t="shared" si="0"/>
        <v>0</v>
      </c>
      <c r="F8" s="640">
        <f t="shared" si="0"/>
        <v>220</v>
      </c>
      <c r="G8" s="640">
        <f t="shared" si="0"/>
        <v>0</v>
      </c>
      <c r="H8" s="640">
        <f t="shared" si="0"/>
        <v>0</v>
      </c>
      <c r="I8" s="640">
        <f t="shared" si="0"/>
        <v>0</v>
      </c>
      <c r="J8" s="640">
        <f t="shared" si="0"/>
        <v>159</v>
      </c>
      <c r="K8" s="872">
        <f t="shared" si="0"/>
        <v>39759</v>
      </c>
    </row>
    <row r="9" spans="1:9" ht="21" customHeight="1">
      <c r="A9" s="645"/>
      <c r="B9" s="646"/>
      <c r="C9" s="646"/>
      <c r="D9" s="648"/>
      <c r="E9" s="649"/>
      <c r="F9" s="648"/>
      <c r="G9" s="648"/>
      <c r="H9" s="648"/>
      <c r="I9" s="650"/>
    </row>
    <row r="10" spans="1:9" ht="42" customHeight="1">
      <c r="A10" s="645"/>
      <c r="B10" s="651"/>
      <c r="C10" s="669"/>
      <c r="D10" s="653"/>
      <c r="E10" s="649"/>
      <c r="F10" s="649"/>
      <c r="G10" s="648"/>
      <c r="H10" s="648"/>
      <c r="I10" s="648"/>
    </row>
    <row r="11" spans="1:9" ht="42" customHeight="1">
      <c r="A11" s="654"/>
      <c r="B11" s="655"/>
      <c r="C11" s="670"/>
      <c r="D11" s="657"/>
      <c r="E11" s="602"/>
      <c r="F11" s="602"/>
      <c r="G11" s="603"/>
      <c r="H11" s="603"/>
      <c r="I11" s="603"/>
    </row>
    <row r="12" spans="1:9" ht="15">
      <c r="A12" s="598"/>
      <c r="B12" s="599"/>
      <c r="C12" s="599"/>
      <c r="D12" s="601"/>
      <c r="E12" s="601"/>
      <c r="F12" s="601"/>
      <c r="G12" s="601"/>
      <c r="H12" s="601"/>
      <c r="I12" s="601"/>
    </row>
    <row r="13" spans="1:9" s="659" customFormat="1" ht="15">
      <c r="A13" s="598"/>
      <c r="B13" s="599"/>
      <c r="C13" s="599"/>
      <c r="D13" s="601"/>
      <c r="E13" s="602"/>
      <c r="F13" s="658"/>
      <c r="G13" s="658"/>
      <c r="H13" s="658"/>
      <c r="I13" s="658"/>
    </row>
  </sheetData>
  <sheetProtection selectLockedCells="1" selectUnlockedCells="1"/>
  <mergeCells count="2">
    <mergeCell ref="A1:K1"/>
    <mergeCell ref="I3:K3"/>
  </mergeCells>
  <printOptions horizontalCentered="1"/>
  <pageMargins left="0.39375" right="0.7083333333333334" top="0.9840277777777778" bottom="0.7479166666666667" header="0.7083333333333334" footer="0.5118055555555555"/>
  <pageSetup horizontalDpi="300" verticalDpi="300" orientation="landscape" paperSize="9" scale="92"/>
  <headerFooter alignWithMargins="0">
    <oddHeader>&amp;R&amp;"Times New Roman CE,Félkövér dőlt"&amp;11 10.1. melléklet a ........./2020. (........)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M13"/>
  <sheetViews>
    <sheetView zoomScale="120" zoomScaleNormal="120" zoomScalePageLayoutView="0" workbookViewId="0" topLeftCell="A4">
      <selection activeCell="A1" sqref="A1"/>
    </sheetView>
  </sheetViews>
  <sheetFormatPr defaultColWidth="9.00390625" defaultRowHeight="12.75"/>
  <cols>
    <col min="1" max="1" width="5.625" style="594" customWidth="1"/>
    <col min="2" max="2" width="22.375" style="595" customWidth="1"/>
    <col min="3" max="3" width="13.00390625" style="595" customWidth="1"/>
    <col min="4" max="4" width="11.00390625" style="597" customWidth="1"/>
    <col min="5" max="5" width="15.375" style="597" customWidth="1"/>
    <col min="6" max="6" width="11.00390625" style="597" customWidth="1"/>
    <col min="7" max="7" width="13.375" style="597" customWidth="1"/>
    <col min="8" max="9" width="14.00390625" style="597" customWidth="1"/>
    <col min="10" max="10" width="13.375" style="595" customWidth="1"/>
    <col min="11" max="11" width="12.375" style="595" customWidth="1"/>
    <col min="12" max="12" width="14.375" style="595" customWidth="1"/>
    <col min="13" max="13" width="15.00390625" style="595" customWidth="1"/>
    <col min="14" max="16384" width="9.375" style="595" customWidth="1"/>
  </cols>
  <sheetData>
    <row r="1" spans="1:13" ht="42" customHeight="1">
      <c r="A1" s="1203" t="s">
        <v>661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</row>
    <row r="2" spans="1:9" ht="15">
      <c r="A2" s="598"/>
      <c r="B2" s="599"/>
      <c r="C2" s="599"/>
      <c r="D2" s="601"/>
      <c r="E2" s="602"/>
      <c r="F2" s="602"/>
      <c r="G2" s="603"/>
      <c r="H2" s="603"/>
      <c r="I2" s="602"/>
    </row>
    <row r="3" spans="1:13" ht="15">
      <c r="A3" s="598"/>
      <c r="B3" s="604"/>
      <c r="C3" s="604"/>
      <c r="D3" s="606"/>
      <c r="E3" s="601"/>
      <c r="F3" s="601"/>
      <c r="G3" s="601"/>
      <c r="H3" s="601"/>
      <c r="I3" s="601"/>
      <c r="K3" s="1204" t="s">
        <v>561</v>
      </c>
      <c r="L3" s="1204"/>
      <c r="M3" s="1204"/>
    </row>
    <row r="4" spans="1:13" s="614" customFormat="1" ht="75.75" customHeight="1">
      <c r="A4" s="607" t="s">
        <v>455</v>
      </c>
      <c r="B4" s="608" t="s">
        <v>562</v>
      </c>
      <c r="C4" s="608" t="s">
        <v>563</v>
      </c>
      <c r="D4" s="608" t="s">
        <v>595</v>
      </c>
      <c r="E4" s="608" t="s">
        <v>225</v>
      </c>
      <c r="F4" s="608" t="s">
        <v>596</v>
      </c>
      <c r="G4" s="610" t="s">
        <v>229</v>
      </c>
      <c r="H4" s="610" t="s">
        <v>597</v>
      </c>
      <c r="I4" s="610" t="s">
        <v>251</v>
      </c>
      <c r="J4" s="660" t="s">
        <v>253</v>
      </c>
      <c r="K4" s="661" t="s">
        <v>255</v>
      </c>
      <c r="L4" s="660" t="s">
        <v>598</v>
      </c>
      <c r="M4" s="613" t="s">
        <v>599</v>
      </c>
    </row>
    <row r="5" spans="1:13" ht="49.5" customHeight="1">
      <c r="A5" s="849" t="s">
        <v>6</v>
      </c>
      <c r="B5" s="850" t="s">
        <v>656</v>
      </c>
      <c r="C5" s="851" t="s">
        <v>657</v>
      </c>
      <c r="D5" s="852">
        <v>19536</v>
      </c>
      <c r="E5" s="853">
        <v>3693</v>
      </c>
      <c r="F5" s="873">
        <v>2508</v>
      </c>
      <c r="G5" s="854"/>
      <c r="H5" s="854"/>
      <c r="I5" s="853"/>
      <c r="J5" s="855"/>
      <c r="K5" s="874"/>
      <c r="L5" s="855"/>
      <c r="M5" s="875">
        <f>SUM(D5:L5)</f>
        <v>25737</v>
      </c>
    </row>
    <row r="6" spans="1:13" ht="65.25" customHeight="1">
      <c r="A6" s="857" t="s">
        <v>26</v>
      </c>
      <c r="B6" s="858" t="s">
        <v>658</v>
      </c>
      <c r="C6" s="859" t="s">
        <v>659</v>
      </c>
      <c r="D6" s="860"/>
      <c r="E6" s="404"/>
      <c r="F6" s="876">
        <v>8382</v>
      </c>
      <c r="G6" s="861"/>
      <c r="H6" s="861"/>
      <c r="I6" s="404"/>
      <c r="J6" s="862"/>
      <c r="K6" s="877"/>
      <c r="L6" s="862"/>
      <c r="M6" s="875">
        <f>SUM(D6:L6)</f>
        <v>8382</v>
      </c>
    </row>
    <row r="7" spans="1:13" ht="45" customHeight="1">
      <c r="A7" s="863" t="s">
        <v>29</v>
      </c>
      <c r="B7" s="864" t="s">
        <v>660</v>
      </c>
      <c r="C7" s="865" t="s">
        <v>587</v>
      </c>
      <c r="D7" s="866">
        <v>1556</v>
      </c>
      <c r="E7" s="867">
        <v>280</v>
      </c>
      <c r="F7" s="878">
        <v>3804</v>
      </c>
      <c r="G7" s="868"/>
      <c r="H7" s="868"/>
      <c r="I7" s="867"/>
      <c r="J7" s="869"/>
      <c r="K7" s="879"/>
      <c r="L7" s="880"/>
      <c r="M7" s="875">
        <f>SUM(D7:L7)</f>
        <v>5640</v>
      </c>
    </row>
    <row r="8" spans="1:13" s="644" customFormat="1" ht="33" customHeight="1">
      <c r="A8" s="639" t="s">
        <v>32</v>
      </c>
      <c r="B8" s="871" t="s">
        <v>471</v>
      </c>
      <c r="C8" s="641"/>
      <c r="D8" s="640">
        <f aca="true" t="shared" si="0" ref="D8:M8">SUM(D5:D7)</f>
        <v>21092</v>
      </c>
      <c r="E8" s="640">
        <f t="shared" si="0"/>
        <v>3973</v>
      </c>
      <c r="F8" s="640">
        <f t="shared" si="0"/>
        <v>14694</v>
      </c>
      <c r="G8" s="640">
        <f t="shared" si="0"/>
        <v>0</v>
      </c>
      <c r="H8" s="640">
        <f t="shared" si="0"/>
        <v>0</v>
      </c>
      <c r="I8" s="640">
        <f t="shared" si="0"/>
        <v>0</v>
      </c>
      <c r="J8" s="640">
        <f t="shared" si="0"/>
        <v>0</v>
      </c>
      <c r="K8" s="640">
        <f t="shared" si="0"/>
        <v>0</v>
      </c>
      <c r="L8" s="640">
        <f t="shared" si="0"/>
        <v>0</v>
      </c>
      <c r="M8" s="881">
        <f t="shared" si="0"/>
        <v>39759</v>
      </c>
    </row>
    <row r="9" spans="1:9" ht="21" customHeight="1">
      <c r="A9" s="645"/>
      <c r="B9" s="646"/>
      <c r="C9" s="646"/>
      <c r="D9" s="648"/>
      <c r="E9" s="649"/>
      <c r="F9" s="648"/>
      <c r="G9" s="648"/>
      <c r="H9" s="648"/>
      <c r="I9" s="650"/>
    </row>
    <row r="10" spans="1:9" ht="42" customHeight="1">
      <c r="A10" s="645"/>
      <c r="B10" s="651"/>
      <c r="C10" s="669"/>
      <c r="D10" s="653"/>
      <c r="E10" s="649"/>
      <c r="F10" s="649"/>
      <c r="G10" s="648"/>
      <c r="H10" s="648"/>
      <c r="I10" s="648"/>
    </row>
    <row r="11" spans="1:9" ht="42" customHeight="1">
      <c r="A11" s="654"/>
      <c r="B11" s="655"/>
      <c r="C11" s="670"/>
      <c r="D11" s="657"/>
      <c r="E11" s="602"/>
      <c r="F11" s="602"/>
      <c r="G11" s="603"/>
      <c r="H11" s="603"/>
      <c r="I11" s="603"/>
    </row>
    <row r="12" spans="1:9" ht="15">
      <c r="A12" s="598"/>
      <c r="B12" s="599"/>
      <c r="C12" s="599"/>
      <c r="D12" s="601"/>
      <c r="E12" s="601"/>
      <c r="F12" s="601"/>
      <c r="G12" s="601"/>
      <c r="H12" s="601"/>
      <c r="I12" s="601"/>
    </row>
    <row r="13" spans="1:9" s="659" customFormat="1" ht="15">
      <c r="A13" s="598"/>
      <c r="B13" s="599"/>
      <c r="C13" s="599"/>
      <c r="D13" s="601"/>
      <c r="E13" s="602"/>
      <c r="F13" s="658"/>
      <c r="G13" s="658"/>
      <c r="H13" s="658"/>
      <c r="I13" s="658"/>
    </row>
  </sheetData>
  <sheetProtection selectLockedCells="1" selectUnlockedCells="1"/>
  <mergeCells count="2">
    <mergeCell ref="A1:M1"/>
    <mergeCell ref="K3:M3"/>
  </mergeCells>
  <printOptions horizontalCentered="1"/>
  <pageMargins left="0.39375" right="0.39375" top="0.9444444444444444" bottom="0.7479166666666667" header="0.7083333333333334" footer="0.5118055555555555"/>
  <pageSetup horizontalDpi="300" verticalDpi="300" orientation="landscape" paperSize="9" scale="87"/>
  <headerFooter alignWithMargins="0">
    <oddHeader>&amp;R&amp;"Times New Roman CE,Félkövér dőlt"&amp;11 10.2.  melléklet a ........./2020. (........)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O26"/>
  <sheetViews>
    <sheetView zoomScale="120" zoomScaleNormal="120" zoomScalePageLayoutView="0" workbookViewId="0" topLeftCell="A7">
      <selection activeCell="C23" sqref="C23"/>
    </sheetView>
  </sheetViews>
  <sheetFormatPr defaultColWidth="9.00390625" defaultRowHeight="12.75"/>
  <cols>
    <col min="1" max="1" width="5.375" style="882" customWidth="1"/>
    <col min="2" max="2" width="28.625" style="883" customWidth="1"/>
    <col min="3" max="14" width="11.375" style="883" customWidth="1"/>
    <col min="15" max="15" width="11.375" style="882" customWidth="1"/>
    <col min="16" max="16384" width="9.375" style="883" customWidth="1"/>
  </cols>
  <sheetData>
    <row r="1" spans="1:15" ht="45.75" customHeight="1">
      <c r="A1" s="1207" t="s">
        <v>662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207"/>
      <c r="O1" s="1207"/>
    </row>
    <row r="2" spans="14:15" ht="12" customHeight="1">
      <c r="N2" s="884"/>
      <c r="O2" s="885" t="s">
        <v>561</v>
      </c>
    </row>
    <row r="3" spans="1:15" s="882" customFormat="1" ht="31.5" customHeight="1">
      <c r="A3" s="886" t="s">
        <v>455</v>
      </c>
      <c r="B3" s="887" t="s">
        <v>291</v>
      </c>
      <c r="C3" s="887" t="s">
        <v>663</v>
      </c>
      <c r="D3" s="887" t="s">
        <v>664</v>
      </c>
      <c r="E3" s="887" t="s">
        <v>665</v>
      </c>
      <c r="F3" s="887" t="s">
        <v>666</v>
      </c>
      <c r="G3" s="887" t="s">
        <v>667</v>
      </c>
      <c r="H3" s="887" t="s">
        <v>668</v>
      </c>
      <c r="I3" s="887" t="s">
        <v>669</v>
      </c>
      <c r="J3" s="887" t="s">
        <v>670</v>
      </c>
      <c r="K3" s="887" t="s">
        <v>671</v>
      </c>
      <c r="L3" s="887" t="s">
        <v>672</v>
      </c>
      <c r="M3" s="887" t="s">
        <v>673</v>
      </c>
      <c r="N3" s="887" t="s">
        <v>674</v>
      </c>
      <c r="O3" s="888" t="s">
        <v>500</v>
      </c>
    </row>
    <row r="4" spans="1:15" s="890" customFormat="1" ht="21" customHeight="1">
      <c r="A4" s="889" t="s">
        <v>6</v>
      </c>
      <c r="B4" s="1208" t="s">
        <v>289</v>
      </c>
      <c r="C4" s="1208"/>
      <c r="D4" s="1208"/>
      <c r="E4" s="1208"/>
      <c r="F4" s="1208"/>
      <c r="G4" s="1208"/>
      <c r="H4" s="1208"/>
      <c r="I4" s="1208"/>
      <c r="J4" s="1208"/>
      <c r="K4" s="1208"/>
      <c r="L4" s="1208"/>
      <c r="M4" s="1208"/>
      <c r="N4" s="1208"/>
      <c r="O4" s="1208"/>
    </row>
    <row r="5" spans="1:15" s="895" customFormat="1" ht="21" customHeight="1">
      <c r="A5" s="891" t="s">
        <v>26</v>
      </c>
      <c r="B5" s="892" t="s">
        <v>675</v>
      </c>
      <c r="C5" s="893">
        <v>4556</v>
      </c>
      <c r="D5" s="893">
        <v>4556</v>
      </c>
      <c r="E5" s="893">
        <v>4556</v>
      </c>
      <c r="F5" s="893">
        <v>4556</v>
      </c>
      <c r="G5" s="893">
        <v>4556</v>
      </c>
      <c r="H5" s="893">
        <v>4556</v>
      </c>
      <c r="I5" s="893">
        <v>4556</v>
      </c>
      <c r="J5" s="893">
        <v>4556</v>
      </c>
      <c r="K5" s="893">
        <v>4556</v>
      </c>
      <c r="L5" s="893">
        <v>4556</v>
      </c>
      <c r="M5" s="893">
        <v>4556</v>
      </c>
      <c r="N5" s="893">
        <v>4560</v>
      </c>
      <c r="O5" s="894">
        <f aca="true" t="shared" si="0" ref="O5:O12">SUM(C5:N5)</f>
        <v>54676</v>
      </c>
    </row>
    <row r="6" spans="1:15" s="895" customFormat="1" ht="21" customHeight="1">
      <c r="A6" s="896" t="s">
        <v>29</v>
      </c>
      <c r="B6" s="897" t="s">
        <v>676</v>
      </c>
      <c r="C6" s="898">
        <v>2153</v>
      </c>
      <c r="D6" s="898">
        <v>6847</v>
      </c>
      <c r="E6" s="898">
        <v>4445</v>
      </c>
      <c r="F6" s="898"/>
      <c r="G6" s="898"/>
      <c r="H6" s="898"/>
      <c r="I6" s="898"/>
      <c r="J6" s="898"/>
      <c r="K6" s="898"/>
      <c r="L6" s="898"/>
      <c r="M6" s="898"/>
      <c r="N6" s="898"/>
      <c r="O6" s="899">
        <f t="shared" si="0"/>
        <v>13445</v>
      </c>
    </row>
    <row r="7" spans="1:15" s="895" customFormat="1" ht="21" customHeight="1">
      <c r="A7" s="896" t="s">
        <v>32</v>
      </c>
      <c r="B7" s="900" t="s">
        <v>297</v>
      </c>
      <c r="C7" s="898">
        <v>7043</v>
      </c>
      <c r="D7" s="898">
        <v>7043</v>
      </c>
      <c r="E7" s="898">
        <v>7043</v>
      </c>
      <c r="F7" s="898">
        <v>7043</v>
      </c>
      <c r="G7" s="898">
        <v>7043</v>
      </c>
      <c r="H7" s="898">
        <v>7043</v>
      </c>
      <c r="I7" s="898">
        <v>7043</v>
      </c>
      <c r="J7" s="898">
        <v>7043</v>
      </c>
      <c r="K7" s="898">
        <v>7043</v>
      </c>
      <c r="L7" s="898">
        <v>7043</v>
      </c>
      <c r="M7" s="898">
        <v>7043</v>
      </c>
      <c r="N7" s="898">
        <v>7268</v>
      </c>
      <c r="O7" s="899">
        <f t="shared" si="0"/>
        <v>84741</v>
      </c>
    </row>
    <row r="8" spans="1:15" s="895" customFormat="1" ht="21" customHeight="1">
      <c r="A8" s="896" t="s">
        <v>35</v>
      </c>
      <c r="B8" s="900" t="s">
        <v>565</v>
      </c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9">
        <f t="shared" si="0"/>
        <v>0</v>
      </c>
    </row>
    <row r="9" spans="1:15" s="895" customFormat="1" ht="21" customHeight="1">
      <c r="A9" s="896" t="s">
        <v>38</v>
      </c>
      <c r="B9" s="900" t="s">
        <v>677</v>
      </c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9">
        <f t="shared" si="0"/>
        <v>0</v>
      </c>
    </row>
    <row r="10" spans="1:15" s="895" customFormat="1" ht="21" customHeight="1">
      <c r="A10" s="896" t="s">
        <v>41</v>
      </c>
      <c r="B10" s="900" t="s">
        <v>678</v>
      </c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9">
        <f t="shared" si="0"/>
        <v>0</v>
      </c>
    </row>
    <row r="11" spans="1:15" s="895" customFormat="1" ht="21" customHeight="1">
      <c r="A11" s="901" t="s">
        <v>44</v>
      </c>
      <c r="B11" s="902" t="s">
        <v>679</v>
      </c>
      <c r="C11" s="903">
        <v>10405</v>
      </c>
      <c r="D11" s="903">
        <v>10246</v>
      </c>
      <c r="E11" s="903">
        <v>10246</v>
      </c>
      <c r="F11" s="903">
        <v>10246</v>
      </c>
      <c r="G11" s="903">
        <v>10246</v>
      </c>
      <c r="H11" s="903">
        <v>10246</v>
      </c>
      <c r="I11" s="903">
        <v>10246</v>
      </c>
      <c r="J11" s="903">
        <v>10246</v>
      </c>
      <c r="K11" s="903">
        <v>10246</v>
      </c>
      <c r="L11" s="903">
        <v>10246</v>
      </c>
      <c r="M11" s="903">
        <v>10246</v>
      </c>
      <c r="N11" s="903">
        <v>10253</v>
      </c>
      <c r="O11" s="904">
        <f t="shared" si="0"/>
        <v>123118</v>
      </c>
    </row>
    <row r="12" spans="1:15" s="890" customFormat="1" ht="21" customHeight="1">
      <c r="A12" s="905" t="s">
        <v>47</v>
      </c>
      <c r="B12" s="906" t="s">
        <v>680</v>
      </c>
      <c r="C12" s="907">
        <f aca="true" t="shared" si="1" ref="C12:N12">SUM(C5:C11)</f>
        <v>24157</v>
      </c>
      <c r="D12" s="907">
        <f t="shared" si="1"/>
        <v>28692</v>
      </c>
      <c r="E12" s="907">
        <f t="shared" si="1"/>
        <v>26290</v>
      </c>
      <c r="F12" s="907">
        <f t="shared" si="1"/>
        <v>21845</v>
      </c>
      <c r="G12" s="907">
        <f t="shared" si="1"/>
        <v>21845</v>
      </c>
      <c r="H12" s="907">
        <f t="shared" si="1"/>
        <v>21845</v>
      </c>
      <c r="I12" s="907">
        <f t="shared" si="1"/>
        <v>21845</v>
      </c>
      <c r="J12" s="907">
        <f t="shared" si="1"/>
        <v>21845</v>
      </c>
      <c r="K12" s="907">
        <f t="shared" si="1"/>
        <v>21845</v>
      </c>
      <c r="L12" s="907">
        <f t="shared" si="1"/>
        <v>21845</v>
      </c>
      <c r="M12" s="907">
        <f t="shared" si="1"/>
        <v>21845</v>
      </c>
      <c r="N12" s="907">
        <f t="shared" si="1"/>
        <v>22081</v>
      </c>
      <c r="O12" s="908">
        <f t="shared" si="0"/>
        <v>275980</v>
      </c>
    </row>
    <row r="13" spans="1:15" s="890" customFormat="1" ht="21" customHeight="1">
      <c r="A13" s="889" t="s">
        <v>50</v>
      </c>
      <c r="B13" s="1208" t="s">
        <v>290</v>
      </c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</row>
    <row r="14" spans="1:15" s="895" customFormat="1" ht="21" customHeight="1">
      <c r="A14" s="891" t="s">
        <v>52</v>
      </c>
      <c r="B14" s="892" t="s">
        <v>595</v>
      </c>
      <c r="C14" s="893">
        <v>5549</v>
      </c>
      <c r="D14" s="893">
        <v>5549</v>
      </c>
      <c r="E14" s="893">
        <v>5549</v>
      </c>
      <c r="F14" s="893">
        <v>5549</v>
      </c>
      <c r="G14" s="893">
        <v>5549</v>
      </c>
      <c r="H14" s="893">
        <v>5549</v>
      </c>
      <c r="I14" s="893">
        <v>5549</v>
      </c>
      <c r="J14" s="893">
        <v>5549</v>
      </c>
      <c r="K14" s="893">
        <v>5549</v>
      </c>
      <c r="L14" s="893">
        <v>5549</v>
      </c>
      <c r="M14" s="893">
        <v>5549</v>
      </c>
      <c r="N14" s="893">
        <v>5554</v>
      </c>
      <c r="O14" s="894">
        <f aca="true" t="shared" si="2" ref="O14:O23">SUM(C14:N14)</f>
        <v>66593</v>
      </c>
    </row>
    <row r="15" spans="1:15" s="895" customFormat="1" ht="21" customHeight="1">
      <c r="A15" s="896" t="s">
        <v>54</v>
      </c>
      <c r="B15" s="897" t="s">
        <v>225</v>
      </c>
      <c r="C15" s="898">
        <v>973</v>
      </c>
      <c r="D15" s="898">
        <v>973</v>
      </c>
      <c r="E15" s="898">
        <v>973</v>
      </c>
      <c r="F15" s="898">
        <v>973</v>
      </c>
      <c r="G15" s="898">
        <v>973</v>
      </c>
      <c r="H15" s="898">
        <v>973</v>
      </c>
      <c r="I15" s="898">
        <v>973</v>
      </c>
      <c r="J15" s="898">
        <v>973</v>
      </c>
      <c r="K15" s="898">
        <v>973</v>
      </c>
      <c r="L15" s="898">
        <v>973</v>
      </c>
      <c r="M15" s="898">
        <v>973</v>
      </c>
      <c r="N15" s="898">
        <v>971</v>
      </c>
      <c r="O15" s="899">
        <f t="shared" si="2"/>
        <v>11674</v>
      </c>
    </row>
    <row r="16" spans="1:15" s="895" customFormat="1" ht="21" customHeight="1">
      <c r="A16" s="896" t="s">
        <v>56</v>
      </c>
      <c r="B16" s="900" t="s">
        <v>227</v>
      </c>
      <c r="C16" s="909">
        <v>7083</v>
      </c>
      <c r="D16" s="909">
        <v>7083</v>
      </c>
      <c r="E16" s="909">
        <v>7083</v>
      </c>
      <c r="F16" s="909">
        <v>7083</v>
      </c>
      <c r="G16" s="909">
        <v>7083</v>
      </c>
      <c r="H16" s="909">
        <v>7083</v>
      </c>
      <c r="I16" s="909">
        <v>7083</v>
      </c>
      <c r="J16" s="909">
        <v>7083</v>
      </c>
      <c r="K16" s="909">
        <v>7083</v>
      </c>
      <c r="L16" s="909">
        <v>7083</v>
      </c>
      <c r="M16" s="909">
        <v>7083</v>
      </c>
      <c r="N16" s="909">
        <v>7090</v>
      </c>
      <c r="O16" s="910">
        <f t="shared" si="2"/>
        <v>85003</v>
      </c>
    </row>
    <row r="17" spans="1:15" s="895" customFormat="1" ht="21" customHeight="1">
      <c r="A17" s="896" t="s">
        <v>58</v>
      </c>
      <c r="B17" s="900" t="s">
        <v>229</v>
      </c>
      <c r="C17" s="898">
        <v>161</v>
      </c>
      <c r="D17" s="898">
        <v>161</v>
      </c>
      <c r="E17" s="898">
        <v>161</v>
      </c>
      <c r="F17" s="898">
        <v>161</v>
      </c>
      <c r="G17" s="898">
        <v>161</v>
      </c>
      <c r="H17" s="898">
        <v>161</v>
      </c>
      <c r="I17" s="898">
        <v>161</v>
      </c>
      <c r="J17" s="898">
        <v>161</v>
      </c>
      <c r="K17" s="898">
        <v>161</v>
      </c>
      <c r="L17" s="898">
        <v>161</v>
      </c>
      <c r="M17" s="898">
        <v>161</v>
      </c>
      <c r="N17" s="898">
        <v>169</v>
      </c>
      <c r="O17" s="899">
        <f t="shared" si="2"/>
        <v>1940</v>
      </c>
    </row>
    <row r="18" spans="1:15" s="895" customFormat="1" ht="21" customHeight="1">
      <c r="A18" s="896" t="s">
        <v>60</v>
      </c>
      <c r="B18" s="900" t="s">
        <v>231</v>
      </c>
      <c r="C18" s="909">
        <v>6489</v>
      </c>
      <c r="D18" s="909">
        <v>6489</v>
      </c>
      <c r="E18" s="909">
        <v>6489</v>
      </c>
      <c r="F18" s="909">
        <v>6489</v>
      </c>
      <c r="G18" s="909">
        <v>6489</v>
      </c>
      <c r="H18" s="909">
        <v>6489</v>
      </c>
      <c r="I18" s="909">
        <v>6489</v>
      </c>
      <c r="J18" s="909">
        <v>6489</v>
      </c>
      <c r="K18" s="909">
        <v>6489</v>
      </c>
      <c r="L18" s="909">
        <v>6489</v>
      </c>
      <c r="M18" s="909">
        <v>6489</v>
      </c>
      <c r="N18" s="909">
        <v>6491</v>
      </c>
      <c r="O18" s="910">
        <f t="shared" si="2"/>
        <v>77870</v>
      </c>
    </row>
    <row r="19" spans="1:15" s="895" customFormat="1" ht="21" customHeight="1">
      <c r="A19" s="896" t="s">
        <v>62</v>
      </c>
      <c r="B19" s="900" t="s">
        <v>251</v>
      </c>
      <c r="C19" s="909">
        <v>2273</v>
      </c>
      <c r="D19" s="909">
        <v>2273</v>
      </c>
      <c r="E19" s="909">
        <v>2273</v>
      </c>
      <c r="F19" s="909">
        <v>2273</v>
      </c>
      <c r="G19" s="909">
        <v>2273</v>
      </c>
      <c r="H19" s="909">
        <v>2273</v>
      </c>
      <c r="I19" s="909">
        <v>2273</v>
      </c>
      <c r="J19" s="909">
        <v>2273</v>
      </c>
      <c r="K19" s="909">
        <v>2273</v>
      </c>
      <c r="L19" s="909">
        <v>2273</v>
      </c>
      <c r="M19" s="909">
        <v>2273</v>
      </c>
      <c r="N19" s="909">
        <v>2281</v>
      </c>
      <c r="O19" s="910">
        <f t="shared" si="2"/>
        <v>27284</v>
      </c>
    </row>
    <row r="20" spans="1:15" s="895" customFormat="1" ht="21" customHeight="1">
      <c r="A20" s="896" t="s">
        <v>64</v>
      </c>
      <c r="B20" s="897" t="s">
        <v>253</v>
      </c>
      <c r="C20" s="898"/>
      <c r="D20" s="898"/>
      <c r="E20" s="898">
        <v>1359</v>
      </c>
      <c r="F20" s="898"/>
      <c r="G20" s="898">
        <v>3000</v>
      </c>
      <c r="H20" s="898"/>
      <c r="I20" s="898"/>
      <c r="J20" s="898"/>
      <c r="K20" s="898"/>
      <c r="L20" s="898"/>
      <c r="M20" s="898"/>
      <c r="N20" s="898">
        <v>339</v>
      </c>
      <c r="O20" s="899">
        <f t="shared" si="2"/>
        <v>4698</v>
      </c>
    </row>
    <row r="21" spans="1:15" s="895" customFormat="1" ht="21" customHeight="1">
      <c r="A21" s="896" t="s">
        <v>67</v>
      </c>
      <c r="B21" s="900" t="s">
        <v>255</v>
      </c>
      <c r="C21" s="898"/>
      <c r="D21" s="898"/>
      <c r="E21" s="898"/>
      <c r="F21" s="898"/>
      <c r="G21" s="898"/>
      <c r="H21" s="898"/>
      <c r="I21" s="898"/>
      <c r="J21" s="898"/>
      <c r="K21" s="898"/>
      <c r="L21" s="898"/>
      <c r="M21" s="898"/>
      <c r="N21" s="898"/>
      <c r="O21" s="899">
        <f t="shared" si="2"/>
        <v>0</v>
      </c>
    </row>
    <row r="22" spans="1:15" s="895" customFormat="1" ht="21" customHeight="1">
      <c r="A22" s="911" t="s">
        <v>77</v>
      </c>
      <c r="B22" s="912" t="s">
        <v>598</v>
      </c>
      <c r="C22" s="913">
        <v>918</v>
      </c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899">
        <f t="shared" si="2"/>
        <v>918</v>
      </c>
    </row>
    <row r="23" spans="1:15" s="890" customFormat="1" ht="21" customHeight="1">
      <c r="A23" s="914" t="s">
        <v>79</v>
      </c>
      <c r="B23" s="906" t="s">
        <v>535</v>
      </c>
      <c r="C23" s="907">
        <f aca="true" t="shared" si="3" ref="C23:N23">SUM(C14:C22)</f>
        <v>23446</v>
      </c>
      <c r="D23" s="907">
        <f t="shared" si="3"/>
        <v>22528</v>
      </c>
      <c r="E23" s="907">
        <f t="shared" si="3"/>
        <v>23887</v>
      </c>
      <c r="F23" s="907">
        <f t="shared" si="3"/>
        <v>22528</v>
      </c>
      <c r="G23" s="907">
        <f t="shared" si="3"/>
        <v>25528</v>
      </c>
      <c r="H23" s="907">
        <f t="shared" si="3"/>
        <v>22528</v>
      </c>
      <c r="I23" s="907">
        <f t="shared" si="3"/>
        <v>22528</v>
      </c>
      <c r="J23" s="907">
        <f t="shared" si="3"/>
        <v>22528</v>
      </c>
      <c r="K23" s="907">
        <f t="shared" si="3"/>
        <v>22528</v>
      </c>
      <c r="L23" s="907">
        <f t="shared" si="3"/>
        <v>22528</v>
      </c>
      <c r="M23" s="907">
        <f t="shared" si="3"/>
        <v>22528</v>
      </c>
      <c r="N23" s="907">
        <f t="shared" si="3"/>
        <v>22895</v>
      </c>
      <c r="O23" s="908">
        <f t="shared" si="2"/>
        <v>275980</v>
      </c>
    </row>
    <row r="24" spans="1:15" ht="21" customHeight="1">
      <c r="A24" s="915" t="s">
        <v>81</v>
      </c>
      <c r="B24" s="916" t="s">
        <v>681</v>
      </c>
      <c r="C24" s="917">
        <f aca="true" t="shared" si="4" ref="C24:O24">C12-C23</f>
        <v>711</v>
      </c>
      <c r="D24" s="917">
        <f t="shared" si="4"/>
        <v>6164</v>
      </c>
      <c r="E24" s="917">
        <f t="shared" si="4"/>
        <v>2403</v>
      </c>
      <c r="F24" s="917">
        <f t="shared" si="4"/>
        <v>-683</v>
      </c>
      <c r="G24" s="917">
        <f t="shared" si="4"/>
        <v>-3683</v>
      </c>
      <c r="H24" s="917">
        <f t="shared" si="4"/>
        <v>-683</v>
      </c>
      <c r="I24" s="917">
        <f t="shared" si="4"/>
        <v>-683</v>
      </c>
      <c r="J24" s="917">
        <f t="shared" si="4"/>
        <v>-683</v>
      </c>
      <c r="K24" s="917">
        <f t="shared" si="4"/>
        <v>-683</v>
      </c>
      <c r="L24" s="917">
        <f t="shared" si="4"/>
        <v>-683</v>
      </c>
      <c r="M24" s="917">
        <f t="shared" si="4"/>
        <v>-683</v>
      </c>
      <c r="N24" s="917">
        <f t="shared" si="4"/>
        <v>-814</v>
      </c>
      <c r="O24" s="918">
        <f t="shared" si="4"/>
        <v>0</v>
      </c>
    </row>
    <row r="25" ht="15.75">
      <c r="A25" s="919"/>
    </row>
    <row r="26" spans="2:4" ht="15.75">
      <c r="B26" s="920"/>
      <c r="C26" s="921"/>
      <c r="D26" s="921"/>
    </row>
  </sheetData>
  <sheetProtection selectLockedCells="1" selectUnlockedCells="1"/>
  <mergeCells count="3">
    <mergeCell ref="A1:O1"/>
    <mergeCell ref="B4:O4"/>
    <mergeCell ref="B13:O13"/>
  </mergeCells>
  <printOptions horizontalCentered="1"/>
  <pageMargins left="0.39375" right="0.39375" top="1.0631944444444446" bottom="0.9840277777777777" header="0.7875" footer="0.5118055555555555"/>
  <pageSetup horizontalDpi="300" verticalDpi="300" orientation="landscape" paperSize="9" scale="75"/>
  <headerFooter alignWithMargins="0">
    <oddHeader>&amp;R&amp;"Times New Roman CE,Félkövér dőlt"&amp;11 11. melléklet a ........./2020. (........)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D17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5.625" style="922" customWidth="1"/>
    <col min="2" max="2" width="54.625" style="673" customWidth="1"/>
    <col min="3" max="4" width="17.625" style="673" customWidth="1"/>
    <col min="5" max="16384" width="9.375" style="673" customWidth="1"/>
  </cols>
  <sheetData>
    <row r="1" spans="1:4" ht="44.25" customHeight="1">
      <c r="A1" s="1209" t="s">
        <v>682</v>
      </c>
      <c r="B1" s="1209"/>
      <c r="C1" s="1209"/>
      <c r="D1" s="1209"/>
    </row>
    <row r="2" spans="1:4" ht="20.25" customHeight="1">
      <c r="A2" s="1210"/>
      <c r="B2" s="1210"/>
      <c r="C2" s="1210"/>
      <c r="D2" s="1210"/>
    </row>
    <row r="3" spans="1:4" s="924" customFormat="1" ht="15">
      <c r="A3" s="923"/>
      <c r="D3" s="925" t="s">
        <v>561</v>
      </c>
    </row>
    <row r="4" spans="1:4" s="929" customFormat="1" ht="48" customHeight="1">
      <c r="A4" s="926" t="s">
        <v>455</v>
      </c>
      <c r="B4" s="927" t="s">
        <v>13</v>
      </c>
      <c r="C4" s="927" t="s">
        <v>683</v>
      </c>
      <c r="D4" s="928" t="s">
        <v>684</v>
      </c>
    </row>
    <row r="5" spans="1:4" s="929" customFormat="1" ht="13.5" customHeight="1">
      <c r="A5" s="930">
        <v>1</v>
      </c>
      <c r="B5" s="931">
        <v>2</v>
      </c>
      <c r="C5" s="932">
        <v>3</v>
      </c>
      <c r="D5" s="933">
        <v>4</v>
      </c>
    </row>
    <row r="6" spans="1:4" ht="18" customHeight="1">
      <c r="A6" s="934" t="s">
        <v>6</v>
      </c>
      <c r="B6" s="935" t="s">
        <v>99</v>
      </c>
      <c r="C6" s="936">
        <v>1260000</v>
      </c>
      <c r="D6" s="937">
        <v>160000</v>
      </c>
    </row>
    <row r="7" spans="1:4" ht="18" customHeight="1">
      <c r="A7" s="938" t="s">
        <v>26</v>
      </c>
      <c r="B7" s="939"/>
      <c r="C7" s="940"/>
      <c r="D7" s="941"/>
    </row>
    <row r="8" spans="1:4" ht="18" customHeight="1">
      <c r="A8" s="938" t="s">
        <v>29</v>
      </c>
      <c r="B8" s="939"/>
      <c r="C8" s="940"/>
      <c r="D8" s="941"/>
    </row>
    <row r="9" spans="1:4" ht="18" customHeight="1">
      <c r="A9" s="938" t="s">
        <v>32</v>
      </c>
      <c r="B9" s="939"/>
      <c r="C9" s="940"/>
      <c r="D9" s="941"/>
    </row>
    <row r="10" spans="1:4" ht="18" customHeight="1">
      <c r="A10" s="938" t="s">
        <v>35</v>
      </c>
      <c r="B10" s="939"/>
      <c r="C10" s="940"/>
      <c r="D10" s="941"/>
    </row>
    <row r="11" spans="1:4" ht="18" customHeight="1">
      <c r="A11" s="938" t="s">
        <v>38</v>
      </c>
      <c r="B11" s="939"/>
      <c r="C11" s="940"/>
      <c r="D11" s="941"/>
    </row>
    <row r="12" spans="1:4" ht="18" customHeight="1">
      <c r="A12" s="942" t="s">
        <v>41</v>
      </c>
      <c r="B12" s="939"/>
      <c r="C12" s="943"/>
      <c r="D12" s="941"/>
    </row>
    <row r="13" spans="1:4" ht="18" customHeight="1">
      <c r="A13" s="942" t="s">
        <v>44</v>
      </c>
      <c r="B13" s="939"/>
      <c r="C13" s="943"/>
      <c r="D13" s="941"/>
    </row>
    <row r="14" spans="1:4" ht="18" customHeight="1">
      <c r="A14" s="942" t="s">
        <v>47</v>
      </c>
      <c r="B14" s="939"/>
      <c r="C14" s="943"/>
      <c r="D14" s="941"/>
    </row>
    <row r="15" spans="1:4" ht="18" customHeight="1">
      <c r="A15" s="942" t="s">
        <v>50</v>
      </c>
      <c r="B15" s="939"/>
      <c r="C15" s="943"/>
      <c r="D15" s="941"/>
    </row>
    <row r="16" spans="1:4" ht="18" customHeight="1">
      <c r="A16" s="944" t="s">
        <v>52</v>
      </c>
      <c r="B16" s="945" t="s">
        <v>500</v>
      </c>
      <c r="C16" s="946">
        <f>SUM(C6:C15)</f>
        <v>1260000</v>
      </c>
      <c r="D16" s="947">
        <f>SUM(D6:D15)</f>
        <v>160000</v>
      </c>
    </row>
    <row r="17" spans="1:4" ht="25.5" customHeight="1">
      <c r="A17" s="948"/>
      <c r="B17" s="1211"/>
      <c r="C17" s="1211"/>
      <c r="D17" s="1211"/>
    </row>
  </sheetData>
  <sheetProtection selectLockedCells="1" selectUnlockedCells="1"/>
  <mergeCells count="3">
    <mergeCell ref="A1:D1"/>
    <mergeCell ref="A2:D2"/>
    <mergeCell ref="B17:D17"/>
  </mergeCells>
  <printOptions horizontalCentered="1"/>
  <pageMargins left="0.7875" right="0.7875" top="1.1027777777777779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12. melléklet a ........./2020. (........)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19"/>
  <sheetViews>
    <sheetView zoomScale="120" zoomScaleNormal="120" zoomScaleSheetLayoutView="100" zoomScalePageLayoutView="0" workbookViewId="0" topLeftCell="A88">
      <selection activeCell="I101" sqref="I101"/>
    </sheetView>
  </sheetViews>
  <sheetFormatPr defaultColWidth="9.00390625" defaultRowHeight="12.75"/>
  <cols>
    <col min="1" max="1" width="4.875" style="20" customWidth="1"/>
    <col min="2" max="2" width="69.625" style="20" customWidth="1"/>
    <col min="3" max="3" width="9.625" style="20" customWidth="1"/>
    <col min="4" max="4" width="16.00390625" style="21" customWidth="1"/>
    <col min="5" max="6" width="16.00390625" style="22" customWidth="1"/>
    <col min="7" max="16384" width="9.375" style="22" customWidth="1"/>
  </cols>
  <sheetData>
    <row r="1" spans="1:6" ht="60" customHeight="1">
      <c r="A1" s="1154" t="s">
        <v>9</v>
      </c>
      <c r="B1" s="1154"/>
      <c r="C1" s="1154"/>
      <c r="D1" s="1154"/>
      <c r="E1" s="1154"/>
      <c r="F1" s="1154"/>
    </row>
    <row r="2" spans="1:6" ht="19.5" customHeight="1">
      <c r="A2" s="1155" t="s">
        <v>10</v>
      </c>
      <c r="B2" s="1155"/>
      <c r="C2" s="1155"/>
      <c r="D2" s="1155"/>
      <c r="E2" s="1155"/>
      <c r="F2" s="1155"/>
    </row>
    <row r="3" spans="1:6" ht="19.5" customHeight="1">
      <c r="A3" s="1153"/>
      <c r="B3" s="1153"/>
      <c r="C3" s="23"/>
      <c r="D3" s="24"/>
      <c r="F3" s="24" t="s">
        <v>11</v>
      </c>
    </row>
    <row r="4" spans="1:6" ht="37.5" customHeight="1">
      <c r="A4" s="25" t="s">
        <v>12</v>
      </c>
      <c r="B4" s="26" t="s">
        <v>13</v>
      </c>
      <c r="C4" s="26" t="s">
        <v>14</v>
      </c>
      <c r="D4" s="27" t="s">
        <v>15</v>
      </c>
      <c r="E4" s="28" t="s">
        <v>16</v>
      </c>
      <c r="F4" s="29" t="s">
        <v>17</v>
      </c>
    </row>
    <row r="5" spans="1:6" s="32" customFormat="1" ht="12" customHeight="1">
      <c r="A5" s="25" t="s">
        <v>18</v>
      </c>
      <c r="B5" s="26" t="s">
        <v>19</v>
      </c>
      <c r="C5" s="26" t="s">
        <v>20</v>
      </c>
      <c r="D5" s="27" t="s">
        <v>21</v>
      </c>
      <c r="E5" s="30" t="s">
        <v>22</v>
      </c>
      <c r="F5" s="31" t="s">
        <v>23</v>
      </c>
    </row>
    <row r="6" spans="1:6" s="39" customFormat="1" ht="19.5" customHeight="1">
      <c r="A6" s="33" t="s">
        <v>6</v>
      </c>
      <c r="B6" s="34" t="s">
        <v>24</v>
      </c>
      <c r="C6" s="35" t="s">
        <v>25</v>
      </c>
      <c r="D6" s="36"/>
      <c r="E6" s="37">
        <v>33723</v>
      </c>
      <c r="F6" s="38">
        <f>D6+E6</f>
        <v>33723</v>
      </c>
    </row>
    <row r="7" spans="1:6" s="39" customFormat="1" ht="19.5" customHeight="1">
      <c r="A7" s="40" t="s">
        <v>26</v>
      </c>
      <c r="B7" s="41" t="s">
        <v>27</v>
      </c>
      <c r="C7" s="42" t="s">
        <v>28</v>
      </c>
      <c r="D7" s="43">
        <v>13086870</v>
      </c>
      <c r="E7" s="44"/>
      <c r="F7" s="38">
        <f>D7+E7</f>
        <v>13086870</v>
      </c>
    </row>
    <row r="8" spans="1:6" s="39" customFormat="1" ht="19.5" customHeight="1">
      <c r="A8" s="40" t="s">
        <v>29</v>
      </c>
      <c r="B8" s="41" t="s">
        <v>30</v>
      </c>
      <c r="C8" s="42" t="s">
        <v>31</v>
      </c>
      <c r="D8" s="43">
        <v>8070506</v>
      </c>
      <c r="E8" s="44">
        <v>79766</v>
      </c>
      <c r="F8" s="38">
        <f>D8+E8</f>
        <v>8150272</v>
      </c>
    </row>
    <row r="9" spans="1:6" s="39" customFormat="1" ht="19.5" customHeight="1">
      <c r="A9" s="40" t="s">
        <v>32</v>
      </c>
      <c r="B9" s="41" t="s">
        <v>33</v>
      </c>
      <c r="C9" s="42" t="s">
        <v>34</v>
      </c>
      <c r="D9" s="43">
        <v>1800000</v>
      </c>
      <c r="E9" s="44">
        <v>30080</v>
      </c>
      <c r="F9" s="38">
        <f>D9+E9</f>
        <v>1830080</v>
      </c>
    </row>
    <row r="10" spans="1:6" s="39" customFormat="1" ht="19.5" customHeight="1">
      <c r="A10" s="33" t="s">
        <v>35</v>
      </c>
      <c r="B10" s="41" t="s">
        <v>36</v>
      </c>
      <c r="C10" s="42" t="s">
        <v>37</v>
      </c>
      <c r="D10" s="43"/>
      <c r="E10" s="44"/>
      <c r="F10" s="38"/>
    </row>
    <row r="11" spans="1:6" s="39" customFormat="1" ht="19.5" customHeight="1">
      <c r="A11" s="40" t="s">
        <v>38</v>
      </c>
      <c r="B11" s="41" t="s">
        <v>39</v>
      </c>
      <c r="C11" s="42" t="s">
        <v>40</v>
      </c>
      <c r="D11" s="43"/>
      <c r="E11" s="44"/>
      <c r="F11" s="38"/>
    </row>
    <row r="12" spans="1:6" s="39" customFormat="1" ht="19.5" customHeight="1">
      <c r="A12" s="45" t="s">
        <v>41</v>
      </c>
      <c r="B12" s="46" t="s">
        <v>42</v>
      </c>
      <c r="C12" s="47" t="s">
        <v>43</v>
      </c>
      <c r="D12" s="48">
        <f>+D6+D7+D8+D9+D10+D11</f>
        <v>22957376</v>
      </c>
      <c r="E12" s="48">
        <f>+E6+E7+E8+E9+E10+E11</f>
        <v>143569</v>
      </c>
      <c r="F12" s="49">
        <f>+F6+F7+F8+F9+F10+F11</f>
        <v>23100945</v>
      </c>
    </row>
    <row r="13" spans="1:6" s="39" customFormat="1" ht="19.5" customHeight="1">
      <c r="A13" s="40" t="s">
        <v>44</v>
      </c>
      <c r="B13" s="41" t="s">
        <v>45</v>
      </c>
      <c r="C13" s="42" t="s">
        <v>46</v>
      </c>
      <c r="D13" s="43"/>
      <c r="E13" s="44"/>
      <c r="F13" s="50"/>
    </row>
    <row r="14" spans="1:6" s="39" customFormat="1" ht="19.5" customHeight="1">
      <c r="A14" s="33" t="s">
        <v>47</v>
      </c>
      <c r="B14" s="41" t="s">
        <v>48</v>
      </c>
      <c r="C14" s="42" t="s">
        <v>49</v>
      </c>
      <c r="D14" s="43">
        <f>SUM(D15:D21)</f>
        <v>14882800</v>
      </c>
      <c r="E14" s="43">
        <f>SUM(E15:E21)</f>
        <v>16691868</v>
      </c>
      <c r="F14" s="50">
        <f>D14+E14</f>
        <v>31574668</v>
      </c>
    </row>
    <row r="15" spans="1:6" s="39" customFormat="1" ht="19.5" customHeight="1">
      <c r="A15" s="40" t="s">
        <v>50</v>
      </c>
      <c r="B15" s="51" t="s">
        <v>51</v>
      </c>
      <c r="C15" s="52" t="s">
        <v>49</v>
      </c>
      <c r="D15" s="53"/>
      <c r="E15" s="54"/>
      <c r="F15" s="50"/>
    </row>
    <row r="16" spans="1:6" s="39" customFormat="1" ht="19.5" customHeight="1">
      <c r="A16" s="40" t="s">
        <v>52</v>
      </c>
      <c r="B16" s="55" t="s">
        <v>53</v>
      </c>
      <c r="C16" s="52" t="s">
        <v>49</v>
      </c>
      <c r="D16" s="53"/>
      <c r="E16" s="54"/>
      <c r="F16" s="50"/>
    </row>
    <row r="17" spans="1:6" s="39" customFormat="1" ht="19.5" customHeight="1">
      <c r="A17" s="33" t="s">
        <v>54</v>
      </c>
      <c r="B17" s="55" t="s">
        <v>55</v>
      </c>
      <c r="C17" s="52" t="s">
        <v>49</v>
      </c>
      <c r="D17" s="53"/>
      <c r="E17" s="54"/>
      <c r="F17" s="50"/>
    </row>
    <row r="18" spans="1:6" s="39" customFormat="1" ht="19.5" customHeight="1">
      <c r="A18" s="40" t="s">
        <v>56</v>
      </c>
      <c r="B18" s="55" t="s">
        <v>57</v>
      </c>
      <c r="C18" s="52" t="s">
        <v>49</v>
      </c>
      <c r="D18" s="53"/>
      <c r="E18" s="54">
        <v>572468</v>
      </c>
      <c r="F18" s="50">
        <f>D18+E18</f>
        <v>572468</v>
      </c>
    </row>
    <row r="19" spans="1:6" s="39" customFormat="1" ht="19.5" customHeight="1">
      <c r="A19" s="40" t="s">
        <v>58</v>
      </c>
      <c r="B19" s="55" t="s">
        <v>59</v>
      </c>
      <c r="C19" s="52" t="s">
        <v>49</v>
      </c>
      <c r="D19" s="53">
        <v>14882800</v>
      </c>
      <c r="E19" s="54"/>
      <c r="F19" s="50">
        <f>D19+E19</f>
        <v>14882800</v>
      </c>
    </row>
    <row r="20" spans="1:6" s="39" customFormat="1" ht="19.5" customHeight="1">
      <c r="A20" s="33" t="s">
        <v>60</v>
      </c>
      <c r="B20" s="55" t="s">
        <v>61</v>
      </c>
      <c r="C20" s="52" t="s">
        <v>49</v>
      </c>
      <c r="D20" s="53"/>
      <c r="E20" s="54">
        <v>16119400</v>
      </c>
      <c r="F20" s="50">
        <f>D20+E20</f>
        <v>16119400</v>
      </c>
    </row>
    <row r="21" spans="1:6" s="39" customFormat="1" ht="19.5" customHeight="1">
      <c r="A21" s="56" t="s">
        <v>62</v>
      </c>
      <c r="B21" s="55" t="s">
        <v>63</v>
      </c>
      <c r="C21" s="57" t="s">
        <v>49</v>
      </c>
      <c r="D21" s="58"/>
      <c r="E21" s="59"/>
      <c r="F21" s="50"/>
    </row>
    <row r="22" spans="1:6" s="39" customFormat="1" ht="19.5" customHeight="1">
      <c r="A22" s="60" t="s">
        <v>64</v>
      </c>
      <c r="B22" s="61" t="s">
        <v>65</v>
      </c>
      <c r="C22" s="62" t="s">
        <v>66</v>
      </c>
      <c r="D22" s="63">
        <f>SUM(D12+D13+D14)</f>
        <v>37840176</v>
      </c>
      <c r="E22" s="63">
        <f>SUM(E12+E13+E14)</f>
        <v>16835437</v>
      </c>
      <c r="F22" s="64">
        <f>SUM(F12+F13+F14)</f>
        <v>54675613</v>
      </c>
    </row>
    <row r="23" spans="1:6" s="39" customFormat="1" ht="19.5" customHeight="1">
      <c r="A23" s="33" t="s">
        <v>67</v>
      </c>
      <c r="B23" s="65" t="s">
        <v>68</v>
      </c>
      <c r="C23" s="35" t="s">
        <v>69</v>
      </c>
      <c r="D23" s="36"/>
      <c r="E23" s="37"/>
      <c r="F23" s="66"/>
    </row>
    <row r="24" spans="1:6" s="39" customFormat="1" ht="19.5" customHeight="1">
      <c r="A24" s="40" t="s">
        <v>70</v>
      </c>
      <c r="B24" s="67" t="s">
        <v>71</v>
      </c>
      <c r="C24" s="42" t="s">
        <v>72</v>
      </c>
      <c r="D24" s="43">
        <f>SUM(D25:D30)</f>
        <v>0</v>
      </c>
      <c r="E24" s="43">
        <f>SUM(E25:E30)</f>
        <v>13444707</v>
      </c>
      <c r="F24" s="66">
        <f>D24+E24</f>
        <v>13444707</v>
      </c>
    </row>
    <row r="25" spans="1:6" s="39" customFormat="1" ht="19.5" customHeight="1">
      <c r="A25" s="40" t="s">
        <v>73</v>
      </c>
      <c r="B25" s="51" t="s">
        <v>74</v>
      </c>
      <c r="C25" s="52" t="s">
        <v>72</v>
      </c>
      <c r="D25" s="53"/>
      <c r="E25" s="54"/>
      <c r="F25" s="66"/>
    </row>
    <row r="26" spans="1:6" s="39" customFormat="1" ht="19.5" customHeight="1">
      <c r="A26" s="33" t="s">
        <v>75</v>
      </c>
      <c r="B26" s="68" t="s">
        <v>76</v>
      </c>
      <c r="C26" s="52" t="s">
        <v>72</v>
      </c>
      <c r="D26" s="53"/>
      <c r="E26" s="54"/>
      <c r="F26" s="66"/>
    </row>
    <row r="27" spans="1:6" s="39" customFormat="1" ht="19.5" customHeight="1">
      <c r="A27" s="40" t="s">
        <v>77</v>
      </c>
      <c r="B27" s="68" t="s">
        <v>78</v>
      </c>
      <c r="C27" s="52" t="s">
        <v>72</v>
      </c>
      <c r="D27" s="53"/>
      <c r="E27" s="54"/>
      <c r="F27" s="66"/>
    </row>
    <row r="28" spans="1:6" s="39" customFormat="1" ht="19.5" customHeight="1">
      <c r="A28" s="40" t="s">
        <v>79</v>
      </c>
      <c r="B28" s="68" t="s">
        <v>80</v>
      </c>
      <c r="C28" s="52" t="s">
        <v>72</v>
      </c>
      <c r="D28" s="53"/>
      <c r="E28" s="54">
        <v>6846570</v>
      </c>
      <c r="F28" s="66">
        <f>D28+E28</f>
        <v>6846570</v>
      </c>
    </row>
    <row r="29" spans="1:6" s="39" customFormat="1" ht="19.5" customHeight="1">
      <c r="A29" s="33" t="s">
        <v>81</v>
      </c>
      <c r="B29" s="68" t="s">
        <v>82</v>
      </c>
      <c r="C29" s="52" t="s">
        <v>72</v>
      </c>
      <c r="D29" s="53"/>
      <c r="E29" s="54">
        <v>6598137</v>
      </c>
      <c r="F29" s="66">
        <f>D29+E29</f>
        <v>6598137</v>
      </c>
    </row>
    <row r="30" spans="1:6" s="39" customFormat="1" ht="19.5" customHeight="1">
      <c r="A30" s="56" t="s">
        <v>83</v>
      </c>
      <c r="B30" s="69" t="s">
        <v>84</v>
      </c>
      <c r="C30" s="57" t="s">
        <v>72</v>
      </c>
      <c r="D30" s="58"/>
      <c r="E30" s="59"/>
      <c r="F30" s="66"/>
    </row>
    <row r="31" spans="1:6" s="39" customFormat="1" ht="19.5" customHeight="1">
      <c r="A31" s="70" t="s">
        <v>85</v>
      </c>
      <c r="B31" s="71" t="s">
        <v>86</v>
      </c>
      <c r="C31" s="28" t="s">
        <v>87</v>
      </c>
      <c r="D31" s="72">
        <f>SUM(D23+D24)</f>
        <v>0</v>
      </c>
      <c r="E31" s="72">
        <f>SUM(E23+E24)</f>
        <v>13444707</v>
      </c>
      <c r="F31" s="73">
        <f>SUM(F23+F24)</f>
        <v>13444707</v>
      </c>
    </row>
    <row r="32" spans="1:6" s="39" customFormat="1" ht="19.5" customHeight="1">
      <c r="A32" s="74" t="s">
        <v>88</v>
      </c>
      <c r="B32" s="75" t="s">
        <v>89</v>
      </c>
      <c r="C32" s="76" t="s">
        <v>90</v>
      </c>
      <c r="D32" s="77"/>
      <c r="E32" s="37"/>
      <c r="F32" s="66"/>
    </row>
    <row r="33" spans="1:6" s="39" customFormat="1" ht="19.5" customHeight="1">
      <c r="A33" s="40" t="s">
        <v>91</v>
      </c>
      <c r="B33" s="41" t="s">
        <v>92</v>
      </c>
      <c r="C33" s="42" t="s">
        <v>93</v>
      </c>
      <c r="D33" s="43">
        <f>SUM(D34:D36)</f>
        <v>20000000</v>
      </c>
      <c r="E33" s="44"/>
      <c r="F33" s="50">
        <f aca="true" t="shared" si="0" ref="F33:F38">D33+E33</f>
        <v>20000000</v>
      </c>
    </row>
    <row r="34" spans="1:6" s="39" customFormat="1" ht="19.5" customHeight="1">
      <c r="A34" s="40" t="s">
        <v>94</v>
      </c>
      <c r="B34" s="78" t="s">
        <v>95</v>
      </c>
      <c r="C34" s="52" t="s">
        <v>93</v>
      </c>
      <c r="D34" s="53">
        <v>4400000</v>
      </c>
      <c r="E34" s="54"/>
      <c r="F34" s="50">
        <f t="shared" si="0"/>
        <v>4400000</v>
      </c>
    </row>
    <row r="35" spans="1:6" s="39" customFormat="1" ht="19.5" customHeight="1">
      <c r="A35" s="33" t="s">
        <v>96</v>
      </c>
      <c r="B35" s="79" t="s">
        <v>97</v>
      </c>
      <c r="C35" s="52" t="s">
        <v>93</v>
      </c>
      <c r="D35" s="53">
        <v>14500000</v>
      </c>
      <c r="E35" s="54"/>
      <c r="F35" s="50">
        <f t="shared" si="0"/>
        <v>14500000</v>
      </c>
    </row>
    <row r="36" spans="1:6" s="39" customFormat="1" ht="19.5" customHeight="1">
      <c r="A36" s="33" t="s">
        <v>98</v>
      </c>
      <c r="B36" s="79" t="s">
        <v>99</v>
      </c>
      <c r="C36" s="52" t="s">
        <v>93</v>
      </c>
      <c r="D36" s="53">
        <v>1100000</v>
      </c>
      <c r="E36" s="54"/>
      <c r="F36" s="50">
        <f t="shared" si="0"/>
        <v>1100000</v>
      </c>
    </row>
    <row r="37" spans="1:6" s="39" customFormat="1" ht="19.5" customHeight="1">
      <c r="A37" s="40" t="s">
        <v>100</v>
      </c>
      <c r="B37" s="80" t="s">
        <v>101</v>
      </c>
      <c r="C37" s="42" t="s">
        <v>102</v>
      </c>
      <c r="D37" s="43">
        <f>SUM(D38:D39)</f>
        <v>50000000</v>
      </c>
      <c r="E37" s="44"/>
      <c r="F37" s="50">
        <f t="shared" si="0"/>
        <v>50000000</v>
      </c>
    </row>
    <row r="38" spans="1:6" s="39" customFormat="1" ht="19.5" customHeight="1">
      <c r="A38" s="40" t="s">
        <v>103</v>
      </c>
      <c r="B38" s="81" t="s">
        <v>104</v>
      </c>
      <c r="C38" s="52" t="s">
        <v>102</v>
      </c>
      <c r="D38" s="53">
        <v>50000000</v>
      </c>
      <c r="E38" s="54"/>
      <c r="F38" s="50">
        <f t="shared" si="0"/>
        <v>50000000</v>
      </c>
    </row>
    <row r="39" spans="1:6" s="39" customFormat="1" ht="19.5" customHeight="1">
      <c r="A39" s="33" t="s">
        <v>105</v>
      </c>
      <c r="B39" s="81" t="s">
        <v>106</v>
      </c>
      <c r="C39" s="52" t="s">
        <v>102</v>
      </c>
      <c r="D39" s="53"/>
      <c r="E39" s="54"/>
      <c r="F39" s="50"/>
    </row>
    <row r="40" spans="1:6" s="39" customFormat="1" ht="19.5" customHeight="1">
      <c r="A40" s="33" t="s">
        <v>107</v>
      </c>
      <c r="B40" s="82" t="s">
        <v>108</v>
      </c>
      <c r="C40" s="42" t="s">
        <v>109</v>
      </c>
      <c r="D40" s="43">
        <v>5000000</v>
      </c>
      <c r="E40" s="44">
        <v>-5000000</v>
      </c>
      <c r="F40" s="50">
        <f>D40+E40</f>
        <v>0</v>
      </c>
    </row>
    <row r="41" spans="1:6" s="39" customFormat="1" ht="19.5" customHeight="1">
      <c r="A41" s="40" t="s">
        <v>110</v>
      </c>
      <c r="B41" s="80" t="s">
        <v>111</v>
      </c>
      <c r="C41" s="42" t="s">
        <v>112</v>
      </c>
      <c r="D41" s="43">
        <f>SUM(D42:D43)</f>
        <v>0</v>
      </c>
      <c r="E41" s="44"/>
      <c r="F41" s="50"/>
    </row>
    <row r="42" spans="1:6" s="39" customFormat="1" ht="19.5" customHeight="1">
      <c r="A42" s="40" t="s">
        <v>113</v>
      </c>
      <c r="B42" s="81" t="s">
        <v>114</v>
      </c>
      <c r="C42" s="52" t="s">
        <v>112</v>
      </c>
      <c r="D42" s="53"/>
      <c r="E42" s="54"/>
      <c r="F42" s="50"/>
    </row>
    <row r="43" spans="1:6" s="39" customFormat="1" ht="19.5" customHeight="1">
      <c r="A43" s="33" t="s">
        <v>115</v>
      </c>
      <c r="B43" s="81" t="s">
        <v>116</v>
      </c>
      <c r="C43" s="52" t="s">
        <v>112</v>
      </c>
      <c r="D43" s="53"/>
      <c r="E43" s="54"/>
      <c r="F43" s="50"/>
    </row>
    <row r="44" spans="1:6" s="39" customFormat="1" ht="19.5" customHeight="1">
      <c r="A44" s="83" t="s">
        <v>117</v>
      </c>
      <c r="B44" s="84" t="s">
        <v>118</v>
      </c>
      <c r="C44" s="85" t="s">
        <v>119</v>
      </c>
      <c r="D44" s="86">
        <v>2000000</v>
      </c>
      <c r="E44" s="87"/>
      <c r="F44" s="50">
        <f>D44+E44</f>
        <v>2000000</v>
      </c>
    </row>
    <row r="45" spans="1:6" s="39" customFormat="1" ht="19.5" customHeight="1">
      <c r="A45" s="70" t="s">
        <v>120</v>
      </c>
      <c r="B45" s="71" t="s">
        <v>121</v>
      </c>
      <c r="C45" s="28" t="s">
        <v>122</v>
      </c>
      <c r="D45" s="88">
        <f>SUM(D44)+D40+D37+D33+D32+D41</f>
        <v>77000000</v>
      </c>
      <c r="E45" s="88">
        <f>SUM(E44)+E40+E37+E33+E32+E41</f>
        <v>-5000000</v>
      </c>
      <c r="F45" s="73">
        <f>SUM(F44)+F40+F37+F33+F32+F41</f>
        <v>72000000</v>
      </c>
    </row>
    <row r="46" spans="1:6" s="39" customFormat="1" ht="19.5" customHeight="1">
      <c r="A46" s="74" t="s">
        <v>123</v>
      </c>
      <c r="B46" s="89" t="s">
        <v>124</v>
      </c>
      <c r="C46" s="90" t="s">
        <v>125</v>
      </c>
      <c r="D46" s="91">
        <v>1100000</v>
      </c>
      <c r="E46" s="37"/>
      <c r="F46" s="66">
        <f>D46+E46</f>
        <v>1100000</v>
      </c>
    </row>
    <row r="47" spans="1:6" s="39" customFormat="1" ht="19.5" customHeight="1">
      <c r="A47" s="40" t="s">
        <v>126</v>
      </c>
      <c r="B47" s="67" t="s">
        <v>127</v>
      </c>
      <c r="C47" s="92" t="s">
        <v>128</v>
      </c>
      <c r="D47" s="93"/>
      <c r="E47" s="44">
        <v>1472374</v>
      </c>
      <c r="F47" s="66">
        <f>D47+E47</f>
        <v>1472374</v>
      </c>
    </row>
    <row r="48" spans="1:6" s="39" customFormat="1" ht="19.5" customHeight="1">
      <c r="A48" s="40" t="s">
        <v>129</v>
      </c>
      <c r="B48" s="67" t="s">
        <v>130</v>
      </c>
      <c r="C48" s="92" t="s">
        <v>131</v>
      </c>
      <c r="D48" s="93">
        <v>3100000</v>
      </c>
      <c r="E48" s="44"/>
      <c r="F48" s="66">
        <f>D48+E48</f>
        <v>3100000</v>
      </c>
    </row>
    <row r="49" spans="1:6" s="39" customFormat="1" ht="19.5" customHeight="1">
      <c r="A49" s="40" t="s">
        <v>132</v>
      </c>
      <c r="B49" s="67" t="s">
        <v>133</v>
      </c>
      <c r="C49" s="92" t="s">
        <v>134</v>
      </c>
      <c r="D49" s="93"/>
      <c r="E49" s="44"/>
      <c r="F49" s="66"/>
    </row>
    <row r="50" spans="1:6" s="39" customFormat="1" ht="19.5" customHeight="1">
      <c r="A50" s="40" t="s">
        <v>135</v>
      </c>
      <c r="B50" s="67" t="s">
        <v>136</v>
      </c>
      <c r="C50" s="92" t="s">
        <v>137</v>
      </c>
      <c r="D50" s="93">
        <v>4700000</v>
      </c>
      <c r="E50" s="44"/>
      <c r="F50" s="66">
        <f>D50+E50</f>
        <v>4700000</v>
      </c>
    </row>
    <row r="51" spans="1:6" s="39" customFormat="1" ht="19.5" customHeight="1">
      <c r="A51" s="40" t="s">
        <v>138</v>
      </c>
      <c r="B51" s="67" t="s">
        <v>139</v>
      </c>
      <c r="C51" s="92" t="s">
        <v>140</v>
      </c>
      <c r="D51" s="93">
        <v>2369000</v>
      </c>
      <c r="E51" s="44"/>
      <c r="F51" s="66">
        <f>D51+E51</f>
        <v>2369000</v>
      </c>
    </row>
    <row r="52" spans="1:6" s="39" customFormat="1" ht="19.5" customHeight="1">
      <c r="A52" s="40" t="s">
        <v>141</v>
      </c>
      <c r="B52" s="67" t="s">
        <v>142</v>
      </c>
      <c r="C52" s="92" t="s">
        <v>143</v>
      </c>
      <c r="D52" s="43"/>
      <c r="E52" s="44"/>
      <c r="F52" s="66"/>
    </row>
    <row r="53" spans="1:6" s="39" customFormat="1" ht="19.5" customHeight="1">
      <c r="A53" s="40" t="s">
        <v>144</v>
      </c>
      <c r="B53" s="67" t="s">
        <v>145</v>
      </c>
      <c r="C53" s="92" t="s">
        <v>146</v>
      </c>
      <c r="D53" s="43"/>
      <c r="E53" s="44"/>
      <c r="F53" s="66"/>
    </row>
    <row r="54" spans="1:6" s="39" customFormat="1" ht="19.5" customHeight="1">
      <c r="A54" s="40" t="s">
        <v>147</v>
      </c>
      <c r="B54" s="67" t="s">
        <v>148</v>
      </c>
      <c r="C54" s="92" t="s">
        <v>149</v>
      </c>
      <c r="D54" s="94"/>
      <c r="E54" s="44"/>
      <c r="F54" s="66"/>
    </row>
    <row r="55" spans="1:6" s="39" customFormat="1" ht="19.5" customHeight="1">
      <c r="A55" s="40" t="s">
        <v>150</v>
      </c>
      <c r="B55" s="67" t="s">
        <v>151</v>
      </c>
      <c r="C55" s="92" t="s">
        <v>152</v>
      </c>
      <c r="D55" s="94"/>
      <c r="E55" s="44"/>
      <c r="F55" s="66"/>
    </row>
    <row r="56" spans="1:6" s="39" customFormat="1" ht="19.5" customHeight="1">
      <c r="A56" s="56" t="s">
        <v>153</v>
      </c>
      <c r="B56" s="95" t="s">
        <v>154</v>
      </c>
      <c r="C56" s="85" t="s">
        <v>155</v>
      </c>
      <c r="D56" s="96"/>
      <c r="E56" s="87"/>
      <c r="F56" s="66"/>
    </row>
    <row r="57" spans="1:6" s="39" customFormat="1" ht="19.5" customHeight="1">
      <c r="A57" s="60" t="s">
        <v>156</v>
      </c>
      <c r="B57" s="97" t="s">
        <v>157</v>
      </c>
      <c r="C57" s="62" t="s">
        <v>158</v>
      </c>
      <c r="D57" s="98">
        <f>SUM(D46:D56)</f>
        <v>11269000</v>
      </c>
      <c r="E57" s="98">
        <f>SUM(E46:E56)</f>
        <v>1472374</v>
      </c>
      <c r="F57" s="99">
        <f>SUM(F46:F56)</f>
        <v>12741374</v>
      </c>
    </row>
    <row r="58" spans="1:6" s="39" customFormat="1" ht="19.5" customHeight="1">
      <c r="A58" s="33" t="s">
        <v>159</v>
      </c>
      <c r="B58" s="65" t="s">
        <v>160</v>
      </c>
      <c r="C58" s="100" t="s">
        <v>161</v>
      </c>
      <c r="D58" s="101"/>
      <c r="E58" s="37"/>
      <c r="F58" s="66"/>
    </row>
    <row r="59" spans="1:6" s="39" customFormat="1" ht="19.5" customHeight="1">
      <c r="A59" s="40" t="s">
        <v>162</v>
      </c>
      <c r="B59" s="67" t="s">
        <v>163</v>
      </c>
      <c r="C59" s="92" t="s">
        <v>164</v>
      </c>
      <c r="D59" s="94"/>
      <c r="E59" s="44"/>
      <c r="F59" s="50"/>
    </row>
    <row r="60" spans="1:6" s="39" customFormat="1" ht="19.5" customHeight="1">
      <c r="A60" s="40" t="s">
        <v>165</v>
      </c>
      <c r="B60" s="67" t="s">
        <v>166</v>
      </c>
      <c r="C60" s="92" t="s">
        <v>167</v>
      </c>
      <c r="D60" s="94"/>
      <c r="E60" s="44"/>
      <c r="F60" s="50"/>
    </row>
    <row r="61" spans="1:6" s="39" customFormat="1" ht="19.5" customHeight="1">
      <c r="A61" s="40" t="s">
        <v>168</v>
      </c>
      <c r="B61" s="67" t="s">
        <v>169</v>
      </c>
      <c r="C61" s="92" t="s">
        <v>170</v>
      </c>
      <c r="D61" s="94"/>
      <c r="E61" s="44"/>
      <c r="F61" s="50"/>
    </row>
    <row r="62" spans="1:6" s="39" customFormat="1" ht="19.5" customHeight="1">
      <c r="A62" s="56" t="s">
        <v>171</v>
      </c>
      <c r="B62" s="95" t="s">
        <v>172</v>
      </c>
      <c r="C62" s="85" t="s">
        <v>173</v>
      </c>
      <c r="D62" s="96"/>
      <c r="E62" s="87"/>
      <c r="F62" s="102"/>
    </row>
    <row r="63" spans="1:6" s="39" customFormat="1" ht="19.5" customHeight="1">
      <c r="A63" s="70" t="s">
        <v>174</v>
      </c>
      <c r="B63" s="97" t="s">
        <v>175</v>
      </c>
      <c r="C63" s="103" t="s">
        <v>176</v>
      </c>
      <c r="D63" s="63">
        <f>SUM(D58:D62)</f>
        <v>0</v>
      </c>
      <c r="E63" s="104"/>
      <c r="F63" s="105"/>
    </row>
    <row r="64" spans="1:6" s="39" customFormat="1" ht="19.5" customHeight="1">
      <c r="A64" s="74" t="s">
        <v>177</v>
      </c>
      <c r="B64" s="106" t="s">
        <v>178</v>
      </c>
      <c r="C64" s="107" t="s">
        <v>179</v>
      </c>
      <c r="D64" s="108"/>
      <c r="E64" s="37"/>
      <c r="F64" s="66"/>
    </row>
    <row r="65" spans="1:6" s="39" customFormat="1" ht="19.5" customHeight="1">
      <c r="A65" s="56" t="s">
        <v>180</v>
      </c>
      <c r="B65" s="95" t="s">
        <v>181</v>
      </c>
      <c r="C65" s="109" t="s">
        <v>182</v>
      </c>
      <c r="D65" s="86"/>
      <c r="E65" s="87"/>
      <c r="F65" s="102"/>
    </row>
    <row r="66" spans="1:6" s="39" customFormat="1" ht="19.5" customHeight="1">
      <c r="A66" s="70" t="s">
        <v>183</v>
      </c>
      <c r="B66" s="61" t="s">
        <v>184</v>
      </c>
      <c r="C66" s="62" t="s">
        <v>185</v>
      </c>
      <c r="D66" s="63">
        <f>SUM(D64:D65)</f>
        <v>0</v>
      </c>
      <c r="E66" s="104"/>
      <c r="F66" s="105"/>
    </row>
    <row r="67" spans="1:6" s="39" customFormat="1" ht="19.5" customHeight="1">
      <c r="A67" s="33" t="s">
        <v>186</v>
      </c>
      <c r="B67" s="34" t="s">
        <v>187</v>
      </c>
      <c r="C67" s="35" t="s">
        <v>188</v>
      </c>
      <c r="D67" s="101"/>
      <c r="E67" s="37"/>
      <c r="F67" s="66"/>
    </row>
    <row r="68" spans="1:6" s="39" customFormat="1" ht="19.5" customHeight="1">
      <c r="A68" s="56" t="s">
        <v>189</v>
      </c>
      <c r="B68" s="95" t="s">
        <v>190</v>
      </c>
      <c r="C68" s="110" t="s">
        <v>191</v>
      </c>
      <c r="D68" s="96"/>
      <c r="E68" s="87"/>
      <c r="F68" s="102"/>
    </row>
    <row r="69" spans="1:6" s="39" customFormat="1" ht="19.5" customHeight="1">
      <c r="A69" s="111" t="s">
        <v>192</v>
      </c>
      <c r="B69" s="112" t="s">
        <v>193</v>
      </c>
      <c r="C69" s="113" t="s">
        <v>194</v>
      </c>
      <c r="D69" s="114">
        <f>SUM(D67:D68)</f>
        <v>0</v>
      </c>
      <c r="E69" s="104"/>
      <c r="F69" s="105"/>
    </row>
    <row r="70" spans="1:6" s="39" customFormat="1" ht="19.5" customHeight="1">
      <c r="A70" s="70" t="s">
        <v>195</v>
      </c>
      <c r="B70" s="97" t="s">
        <v>196</v>
      </c>
      <c r="C70" s="115" t="s">
        <v>197</v>
      </c>
      <c r="D70" s="72">
        <f>SUM(D22+D31+D45+D57+D63+D66+D69)</f>
        <v>126109176</v>
      </c>
      <c r="E70" s="72">
        <f>SUM(E22+E31+E45+E57+E63+E66+E69)</f>
        <v>26752518</v>
      </c>
      <c r="F70" s="73">
        <f>SUM(F22+F31+F45+F57+F63+F66+F69)</f>
        <v>152861694</v>
      </c>
    </row>
    <row r="71" spans="1:6" s="39" customFormat="1" ht="19.5" customHeight="1">
      <c r="A71" s="33" t="s">
        <v>198</v>
      </c>
      <c r="B71" s="34" t="s">
        <v>199</v>
      </c>
      <c r="C71" s="35" t="s">
        <v>200</v>
      </c>
      <c r="D71" s="116"/>
      <c r="E71" s="37"/>
      <c r="F71" s="66"/>
    </row>
    <row r="72" spans="1:6" s="39" customFormat="1" ht="19.5" customHeight="1">
      <c r="A72" s="40" t="s">
        <v>201</v>
      </c>
      <c r="B72" s="41" t="s">
        <v>202</v>
      </c>
      <c r="C72" s="42" t="s">
        <v>203</v>
      </c>
      <c r="D72" s="117">
        <f>SUM(D73:D74)</f>
        <v>54530005</v>
      </c>
      <c r="E72" s="117">
        <f>SUM(E73:E74)</f>
        <v>68588621</v>
      </c>
      <c r="F72" s="66">
        <f>D72+E72</f>
        <v>123118626</v>
      </c>
    </row>
    <row r="73" spans="1:6" s="39" customFormat="1" ht="19.5" customHeight="1">
      <c r="A73" s="40" t="s">
        <v>204</v>
      </c>
      <c r="B73" s="118" t="s">
        <v>205</v>
      </c>
      <c r="C73" s="52" t="s">
        <v>206</v>
      </c>
      <c r="D73" s="53">
        <v>54530005</v>
      </c>
      <c r="E73" s="44">
        <v>68588621</v>
      </c>
      <c r="F73" s="66">
        <f>D73+E73</f>
        <v>123118626</v>
      </c>
    </row>
    <row r="74" spans="1:6" s="39" customFormat="1" ht="19.5" customHeight="1">
      <c r="A74" s="40" t="s">
        <v>207</v>
      </c>
      <c r="B74" s="118" t="s">
        <v>208</v>
      </c>
      <c r="C74" s="52" t="s">
        <v>209</v>
      </c>
      <c r="D74" s="53"/>
      <c r="E74" s="44"/>
      <c r="F74" s="66"/>
    </row>
    <row r="75" spans="1:6" s="39" customFormat="1" ht="19.5" customHeight="1">
      <c r="A75" s="83" t="s">
        <v>210</v>
      </c>
      <c r="B75" s="119" t="s">
        <v>211</v>
      </c>
      <c r="C75" s="120" t="s">
        <v>212</v>
      </c>
      <c r="D75" s="121"/>
      <c r="E75" s="87"/>
      <c r="F75" s="66"/>
    </row>
    <row r="76" spans="1:6" s="39" customFormat="1" ht="19.5" customHeight="1">
      <c r="A76" s="70" t="s">
        <v>213</v>
      </c>
      <c r="B76" s="122" t="s">
        <v>214</v>
      </c>
      <c r="C76" s="103" t="s">
        <v>215</v>
      </c>
      <c r="D76" s="72">
        <f>D71+D72+D75</f>
        <v>54530005</v>
      </c>
      <c r="E76" s="72">
        <f>E71+E72+E75</f>
        <v>68588621</v>
      </c>
      <c r="F76" s="73">
        <f>F71+F72+F75</f>
        <v>123118626</v>
      </c>
    </row>
    <row r="77" spans="1:6" s="39" customFormat="1" ht="19.5" customHeight="1">
      <c r="A77" s="70" t="s">
        <v>216</v>
      </c>
      <c r="B77" s="122" t="s">
        <v>217</v>
      </c>
      <c r="C77" s="103" t="s">
        <v>218</v>
      </c>
      <c r="D77" s="72">
        <f>SUM(D76,D70)</f>
        <v>180639181</v>
      </c>
      <c r="E77" s="72">
        <f>SUM(E76,E70)</f>
        <v>95341139</v>
      </c>
      <c r="F77" s="73">
        <f>SUM(F76,F70)</f>
        <v>275980320</v>
      </c>
    </row>
    <row r="78" spans="1:4" ht="17.25" customHeight="1">
      <c r="A78" s="1155"/>
      <c r="B78" s="1155"/>
      <c r="C78" s="1155"/>
      <c r="D78" s="1155"/>
    </row>
    <row r="79" spans="1:6" s="123" customFormat="1" ht="19.5" customHeight="1">
      <c r="A79" s="1155" t="s">
        <v>219</v>
      </c>
      <c r="B79" s="1155"/>
      <c r="C79" s="1155"/>
      <c r="D79" s="1155"/>
      <c r="E79" s="1155"/>
      <c r="F79" s="1155"/>
    </row>
    <row r="80" spans="1:6" s="123" customFormat="1" ht="19.5" customHeight="1">
      <c r="A80" s="124"/>
      <c r="B80" s="124"/>
      <c r="C80" s="124"/>
      <c r="D80" s="124"/>
      <c r="E80" s="124"/>
      <c r="F80" s="125" t="s">
        <v>11</v>
      </c>
    </row>
    <row r="81" spans="1:6" ht="37.5" customHeight="1">
      <c r="A81" s="126" t="s">
        <v>12</v>
      </c>
      <c r="B81" s="127" t="s">
        <v>220</v>
      </c>
      <c r="C81" s="127" t="s">
        <v>14</v>
      </c>
      <c r="D81" s="128" t="s">
        <v>15</v>
      </c>
      <c r="E81" s="129" t="s">
        <v>221</v>
      </c>
      <c r="F81" s="130" t="s">
        <v>17</v>
      </c>
    </row>
    <row r="82" spans="1:6" s="32" customFormat="1" ht="12" customHeight="1">
      <c r="A82" s="25" t="s">
        <v>18</v>
      </c>
      <c r="B82" s="26" t="s">
        <v>19</v>
      </c>
      <c r="C82" s="26" t="s">
        <v>20</v>
      </c>
      <c r="D82" s="27" t="s">
        <v>21</v>
      </c>
      <c r="E82" s="131" t="s">
        <v>22</v>
      </c>
      <c r="F82" s="132" t="s">
        <v>222</v>
      </c>
    </row>
    <row r="83" spans="1:6" ht="19.5" customHeight="1">
      <c r="A83" s="33" t="s">
        <v>6</v>
      </c>
      <c r="B83" s="133" t="s">
        <v>223</v>
      </c>
      <c r="C83" s="134" t="s">
        <v>224</v>
      </c>
      <c r="D83" s="135">
        <v>54789937</v>
      </c>
      <c r="E83" s="136">
        <v>11802885</v>
      </c>
      <c r="F83" s="137">
        <f aca="true" t="shared" si="1" ref="F83:F88">D83+E83</f>
        <v>66592822</v>
      </c>
    </row>
    <row r="84" spans="1:6" ht="19.5" customHeight="1">
      <c r="A84" s="40" t="s">
        <v>26</v>
      </c>
      <c r="B84" s="138" t="s">
        <v>225</v>
      </c>
      <c r="C84" s="139" t="s">
        <v>226</v>
      </c>
      <c r="D84" s="93">
        <v>10543637</v>
      </c>
      <c r="E84" s="140">
        <v>1130465</v>
      </c>
      <c r="F84" s="137">
        <f t="shared" si="1"/>
        <v>11674102</v>
      </c>
    </row>
    <row r="85" spans="1:6" ht="19.5" customHeight="1">
      <c r="A85" s="40" t="s">
        <v>29</v>
      </c>
      <c r="B85" s="138" t="s">
        <v>227</v>
      </c>
      <c r="C85" s="139" t="s">
        <v>228</v>
      </c>
      <c r="D85" s="141">
        <v>61887900</v>
      </c>
      <c r="E85" s="140">
        <v>23115384</v>
      </c>
      <c r="F85" s="137">
        <f t="shared" si="1"/>
        <v>85003284</v>
      </c>
    </row>
    <row r="86" spans="1:6" ht="19.5" customHeight="1">
      <c r="A86" s="33" t="s">
        <v>32</v>
      </c>
      <c r="B86" s="138" t="s">
        <v>229</v>
      </c>
      <c r="C86" s="139" t="s">
        <v>230</v>
      </c>
      <c r="D86" s="93">
        <v>1940000</v>
      </c>
      <c r="E86" s="140"/>
      <c r="F86" s="137">
        <f t="shared" si="1"/>
        <v>1940000</v>
      </c>
    </row>
    <row r="87" spans="1:6" ht="19.5" customHeight="1">
      <c r="A87" s="40" t="s">
        <v>35</v>
      </c>
      <c r="B87" s="138" t="s">
        <v>231</v>
      </c>
      <c r="C87" s="139" t="s">
        <v>232</v>
      </c>
      <c r="D87" s="93">
        <f>SUM(D88:D94)</f>
        <v>36102186</v>
      </c>
      <c r="E87" s="142">
        <f>SUM(E88:E94)</f>
        <v>41768047</v>
      </c>
      <c r="F87" s="137">
        <f t="shared" si="1"/>
        <v>77870233</v>
      </c>
    </row>
    <row r="88" spans="1:6" ht="19.5" customHeight="1">
      <c r="A88" s="40" t="s">
        <v>38</v>
      </c>
      <c r="B88" s="143" t="s">
        <v>233</v>
      </c>
      <c r="C88" s="144" t="s">
        <v>234</v>
      </c>
      <c r="D88" s="141"/>
      <c r="E88" s="145">
        <v>833503</v>
      </c>
      <c r="F88" s="137">
        <f t="shared" si="1"/>
        <v>833503</v>
      </c>
    </row>
    <row r="89" spans="1:6" ht="19.5" customHeight="1">
      <c r="A89" s="40" t="s">
        <v>41</v>
      </c>
      <c r="B89" s="146" t="s">
        <v>235</v>
      </c>
      <c r="C89" s="147" t="s">
        <v>236</v>
      </c>
      <c r="D89" s="141"/>
      <c r="E89" s="145"/>
      <c r="F89" s="137"/>
    </row>
    <row r="90" spans="1:6" ht="19.5" customHeight="1">
      <c r="A90" s="33" t="s">
        <v>44</v>
      </c>
      <c r="B90" s="146" t="s">
        <v>237</v>
      </c>
      <c r="C90" s="147" t="s">
        <v>238</v>
      </c>
      <c r="D90" s="141"/>
      <c r="E90" s="145"/>
      <c r="F90" s="137"/>
    </row>
    <row r="91" spans="1:6" ht="19.5" customHeight="1">
      <c r="A91" s="40" t="s">
        <v>47</v>
      </c>
      <c r="B91" s="148" t="s">
        <v>239</v>
      </c>
      <c r="C91" s="147" t="s">
        <v>240</v>
      </c>
      <c r="D91" s="141"/>
      <c r="E91" s="145">
        <v>75000</v>
      </c>
      <c r="F91" s="137">
        <f>D91+E91</f>
        <v>75000</v>
      </c>
    </row>
    <row r="92" spans="1:6" ht="19.5" customHeight="1">
      <c r="A92" s="40" t="s">
        <v>50</v>
      </c>
      <c r="B92" s="146" t="s">
        <v>241</v>
      </c>
      <c r="C92" s="147" t="s">
        <v>242</v>
      </c>
      <c r="D92" s="141"/>
      <c r="E92" s="145"/>
      <c r="F92" s="137"/>
    </row>
    <row r="93" spans="1:6" ht="19.5" customHeight="1">
      <c r="A93" s="40" t="s">
        <v>52</v>
      </c>
      <c r="B93" s="146" t="s">
        <v>243</v>
      </c>
      <c r="C93" s="147" t="s">
        <v>244</v>
      </c>
      <c r="D93" s="141"/>
      <c r="E93" s="145">
        <v>3800000</v>
      </c>
      <c r="F93" s="137">
        <f>D93+E93</f>
        <v>3800000</v>
      </c>
    </row>
    <row r="94" spans="1:6" ht="19.5" customHeight="1">
      <c r="A94" s="33" t="s">
        <v>54</v>
      </c>
      <c r="B94" s="146" t="s">
        <v>245</v>
      </c>
      <c r="C94" s="147" t="s">
        <v>246</v>
      </c>
      <c r="D94" s="141">
        <f>SUM(D95:D96)</f>
        <v>36102186</v>
      </c>
      <c r="E94" s="149">
        <f>SUM(E95:E96)</f>
        <v>37059544</v>
      </c>
      <c r="F94" s="137">
        <f>D94+E94</f>
        <v>73161730</v>
      </c>
    </row>
    <row r="95" spans="1:6" ht="19.5" customHeight="1">
      <c r="A95" s="40" t="s">
        <v>56</v>
      </c>
      <c r="B95" s="146" t="s">
        <v>247</v>
      </c>
      <c r="C95" s="144" t="s">
        <v>246</v>
      </c>
      <c r="D95" s="141">
        <v>36102186</v>
      </c>
      <c r="E95" s="145">
        <v>37059544</v>
      </c>
      <c r="F95" s="137">
        <f>D95+E95</f>
        <v>73161730</v>
      </c>
    </row>
    <row r="96" spans="1:6" ht="19.5" customHeight="1">
      <c r="A96" s="56" t="s">
        <v>58</v>
      </c>
      <c r="B96" s="150" t="s">
        <v>248</v>
      </c>
      <c r="C96" s="151" t="s">
        <v>246</v>
      </c>
      <c r="D96" s="152"/>
      <c r="E96" s="153"/>
      <c r="F96" s="137"/>
    </row>
    <row r="97" spans="1:6" ht="19.5" customHeight="1">
      <c r="A97" s="70" t="s">
        <v>60</v>
      </c>
      <c r="B97" s="154" t="s">
        <v>249</v>
      </c>
      <c r="C97" s="28" t="s">
        <v>250</v>
      </c>
      <c r="D97" s="155">
        <f>SUM(D83:D87)</f>
        <v>165263660</v>
      </c>
      <c r="E97" s="155">
        <f>SUM(E83:E87)</f>
        <v>77816781</v>
      </c>
      <c r="F97" s="156">
        <f>SUM(F83:F87)</f>
        <v>243080441</v>
      </c>
    </row>
    <row r="98" spans="1:6" ht="19.5" customHeight="1">
      <c r="A98" s="33" t="s">
        <v>62</v>
      </c>
      <c r="B98" s="133" t="s">
        <v>251</v>
      </c>
      <c r="C98" s="134" t="s">
        <v>252</v>
      </c>
      <c r="D98" s="157">
        <v>15375521</v>
      </c>
      <c r="E98" s="136">
        <v>11908534</v>
      </c>
      <c r="F98" s="137">
        <f>D98+E98</f>
        <v>27284055</v>
      </c>
    </row>
    <row r="99" spans="1:6" ht="19.5" customHeight="1">
      <c r="A99" s="40" t="s">
        <v>64</v>
      </c>
      <c r="B99" s="138" t="s">
        <v>253</v>
      </c>
      <c r="C99" s="139" t="s">
        <v>254</v>
      </c>
      <c r="D99" s="93"/>
      <c r="E99" s="140">
        <v>4697529</v>
      </c>
      <c r="F99" s="137">
        <f>D99+E99</f>
        <v>4697529</v>
      </c>
    </row>
    <row r="100" spans="1:6" ht="19.5" customHeight="1">
      <c r="A100" s="33" t="s">
        <v>67</v>
      </c>
      <c r="B100" s="41" t="s">
        <v>255</v>
      </c>
      <c r="C100" s="42" t="s">
        <v>256</v>
      </c>
      <c r="D100" s="93">
        <f>SUM(D101:D106)</f>
        <v>0</v>
      </c>
      <c r="E100" s="140"/>
      <c r="F100" s="158"/>
    </row>
    <row r="101" spans="1:6" ht="19.5" customHeight="1">
      <c r="A101" s="40" t="s">
        <v>70</v>
      </c>
      <c r="B101" s="159" t="s">
        <v>257</v>
      </c>
      <c r="C101" s="52" t="s">
        <v>258</v>
      </c>
      <c r="D101" s="160"/>
      <c r="E101" s="145"/>
      <c r="F101" s="161"/>
    </row>
    <row r="102" spans="1:6" ht="19.5" customHeight="1">
      <c r="A102" s="33" t="s">
        <v>73</v>
      </c>
      <c r="B102" s="162" t="s">
        <v>237</v>
      </c>
      <c r="C102" s="52" t="s">
        <v>259</v>
      </c>
      <c r="D102" s="160"/>
      <c r="E102" s="145"/>
      <c r="F102" s="161"/>
    </row>
    <row r="103" spans="1:6" ht="19.5" customHeight="1">
      <c r="A103" s="40" t="s">
        <v>75</v>
      </c>
      <c r="B103" s="162" t="s">
        <v>260</v>
      </c>
      <c r="C103" s="52" t="s">
        <v>261</v>
      </c>
      <c r="D103" s="160"/>
      <c r="E103" s="145"/>
      <c r="F103" s="161"/>
    </row>
    <row r="104" spans="1:6" ht="19.5" customHeight="1">
      <c r="A104" s="33" t="s">
        <v>77</v>
      </c>
      <c r="B104" s="162" t="s">
        <v>262</v>
      </c>
      <c r="C104" s="52" t="s">
        <v>263</v>
      </c>
      <c r="D104" s="160"/>
      <c r="E104" s="145"/>
      <c r="F104" s="161"/>
    </row>
    <row r="105" spans="1:6" ht="19.5" customHeight="1">
      <c r="A105" s="40" t="s">
        <v>79</v>
      </c>
      <c r="B105" s="162" t="s">
        <v>264</v>
      </c>
      <c r="C105" s="52" t="s">
        <v>265</v>
      </c>
      <c r="D105" s="160"/>
      <c r="E105" s="145"/>
      <c r="F105" s="161"/>
    </row>
    <row r="106" spans="1:6" ht="19.5" customHeight="1">
      <c r="A106" s="83" t="s">
        <v>81</v>
      </c>
      <c r="B106" s="163" t="s">
        <v>266</v>
      </c>
      <c r="C106" s="52" t="s">
        <v>267</v>
      </c>
      <c r="D106" s="164"/>
      <c r="E106" s="153"/>
      <c r="F106" s="165"/>
    </row>
    <row r="107" spans="1:6" ht="19.5" customHeight="1">
      <c r="A107" s="70" t="s">
        <v>83</v>
      </c>
      <c r="B107" s="154" t="s">
        <v>268</v>
      </c>
      <c r="C107" s="28" t="s">
        <v>269</v>
      </c>
      <c r="D107" s="166">
        <f>+D98+D99+D100</f>
        <v>15375521</v>
      </c>
      <c r="E107" s="166">
        <f>+E98+E99+E100</f>
        <v>16606063</v>
      </c>
      <c r="F107" s="167">
        <f>+F98+F99+F100</f>
        <v>31981584</v>
      </c>
    </row>
    <row r="108" spans="1:6" ht="19.5" customHeight="1">
      <c r="A108" s="168" t="s">
        <v>85</v>
      </c>
      <c r="B108" s="97" t="s">
        <v>270</v>
      </c>
      <c r="C108" s="28" t="s">
        <v>271</v>
      </c>
      <c r="D108" s="169">
        <f>SUM(D97+D107)</f>
        <v>180639181</v>
      </c>
      <c r="E108" s="169">
        <f>SUM(E97+E107)</f>
        <v>94422844</v>
      </c>
      <c r="F108" s="170">
        <f>SUM(F97+F107)</f>
        <v>275062025</v>
      </c>
    </row>
    <row r="109" spans="1:6" ht="19.5" customHeight="1">
      <c r="A109" s="74" t="s">
        <v>88</v>
      </c>
      <c r="B109" s="171" t="s">
        <v>272</v>
      </c>
      <c r="C109" s="172" t="s">
        <v>273</v>
      </c>
      <c r="D109" s="173"/>
      <c r="E109" s="136"/>
      <c r="F109" s="137"/>
    </row>
    <row r="110" spans="1:6" ht="19.5" customHeight="1">
      <c r="A110" s="40" t="s">
        <v>91</v>
      </c>
      <c r="B110" s="174" t="s">
        <v>274</v>
      </c>
      <c r="C110" s="139" t="s">
        <v>275</v>
      </c>
      <c r="D110" s="93"/>
      <c r="E110" s="140"/>
      <c r="F110" s="137"/>
    </row>
    <row r="111" spans="1:6" ht="19.5" customHeight="1">
      <c r="A111" s="175" t="s">
        <v>94</v>
      </c>
      <c r="B111" s="174" t="s">
        <v>276</v>
      </c>
      <c r="C111" s="139" t="s">
        <v>277</v>
      </c>
      <c r="D111" s="93"/>
      <c r="E111" s="140">
        <v>918295</v>
      </c>
      <c r="F111" s="137">
        <f>D111+E111</f>
        <v>918295</v>
      </c>
    </row>
    <row r="112" spans="1:6" ht="19.5" customHeight="1">
      <c r="A112" s="40" t="s">
        <v>96</v>
      </c>
      <c r="B112" s="174" t="s">
        <v>278</v>
      </c>
      <c r="C112" s="139" t="s">
        <v>279</v>
      </c>
      <c r="D112" s="93"/>
      <c r="E112" s="176"/>
      <c r="F112" s="137"/>
    </row>
    <row r="113" spans="1:7" ht="19.5" customHeight="1">
      <c r="A113" s="60" t="s">
        <v>98</v>
      </c>
      <c r="B113" s="71" t="s">
        <v>280</v>
      </c>
      <c r="C113" s="28" t="s">
        <v>281</v>
      </c>
      <c r="D113" s="177">
        <f>SUM(D109:D112)</f>
        <v>0</v>
      </c>
      <c r="E113" s="177">
        <f>SUM(E109:E112)</f>
        <v>918295</v>
      </c>
      <c r="F113" s="178">
        <f>SUM(F109:F112)</f>
        <v>918295</v>
      </c>
      <c r="G113" s="179"/>
    </row>
    <row r="114" spans="1:6" s="39" customFormat="1" ht="19.5" customHeight="1">
      <c r="A114" s="25" t="s">
        <v>100</v>
      </c>
      <c r="B114" s="61" t="s">
        <v>282</v>
      </c>
      <c r="C114" s="180" t="s">
        <v>283</v>
      </c>
      <c r="D114" s="177">
        <f>D108+D113</f>
        <v>180639181</v>
      </c>
      <c r="E114" s="177">
        <f>E108+E113</f>
        <v>95341139</v>
      </c>
      <c r="F114" s="178">
        <f>F108+F113</f>
        <v>275980320</v>
      </c>
    </row>
    <row r="115" ht="16.5" customHeight="1"/>
    <row r="116" spans="1:6" ht="30.75" customHeight="1">
      <c r="A116" s="1156" t="s">
        <v>284</v>
      </c>
      <c r="B116" s="1156"/>
      <c r="C116" s="1156"/>
      <c r="D116" s="1156"/>
      <c r="E116" s="1156"/>
      <c r="F116" s="1156"/>
    </row>
    <row r="117" spans="1:4" ht="15" customHeight="1">
      <c r="A117" s="1153"/>
      <c r="B117" s="1153"/>
      <c r="C117" s="23"/>
      <c r="D117" s="181"/>
    </row>
    <row r="118" spans="1:6" ht="29.25" customHeight="1">
      <c r="A118" s="182" t="s">
        <v>6</v>
      </c>
      <c r="B118" s="183" t="s">
        <v>285</v>
      </c>
      <c r="C118" s="184"/>
      <c r="D118" s="185">
        <f>D70-D108</f>
        <v>-54530005</v>
      </c>
      <c r="E118" s="186">
        <f>E70-E108</f>
        <v>-67670326</v>
      </c>
      <c r="F118" s="185">
        <f>F70-F108</f>
        <v>-122200331</v>
      </c>
    </row>
    <row r="119" spans="1:6" ht="40.5" customHeight="1">
      <c r="A119" s="187" t="s">
        <v>26</v>
      </c>
      <c r="B119" s="188" t="s">
        <v>286</v>
      </c>
      <c r="C119" s="189"/>
      <c r="D119" s="190">
        <f>D76-D113</f>
        <v>54530005</v>
      </c>
      <c r="E119" s="191">
        <f>E76-E113</f>
        <v>67670326</v>
      </c>
      <c r="F119" s="190">
        <f>F76-F113</f>
        <v>122200331</v>
      </c>
    </row>
  </sheetData>
  <sheetProtection selectLockedCells="1" selectUnlockedCells="1"/>
  <mergeCells count="7">
    <mergeCell ref="A117:B117"/>
    <mergeCell ref="A1:F1"/>
    <mergeCell ref="A2:F2"/>
    <mergeCell ref="A3:B3"/>
    <mergeCell ref="A78:D78"/>
    <mergeCell ref="A79:F79"/>
    <mergeCell ref="A116:F116"/>
  </mergeCells>
  <printOptions horizontalCentered="1"/>
  <pageMargins left="0.5902777777777778" right="0.5902777777777778" top="1.0631944444444446" bottom="0.8659722222222223" header="0.7875" footer="0.5118055555555555"/>
  <pageSetup fitToHeight="1" fitToWidth="1" horizontalDpi="300" verticalDpi="300" orientation="portrait" paperSize="9"/>
  <headerFooter alignWithMargins="0">
    <oddHeader>&amp;R&amp;"Times New Roman CE,Félkövér dőlt"&amp;11 1.1 melléklet a ........./2020. (..........) önkormányzati rendelethez</oddHeader>
  </headerFooter>
  <rowBreaks count="2" manualBreakCount="2">
    <brk id="44" max="255" man="1"/>
    <brk id="9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4"/>
  </sheetPr>
  <dimension ref="A1:H7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21.625" style="0" customWidth="1"/>
    <col min="3" max="8" width="16.375" style="0" customWidth="1"/>
  </cols>
  <sheetData>
    <row r="1" spans="1:8" ht="41.25" customHeight="1">
      <c r="A1" s="1212" t="s">
        <v>685</v>
      </c>
      <c r="B1" s="1212"/>
      <c r="C1" s="1212"/>
      <c r="D1" s="1212"/>
      <c r="E1" s="1212"/>
      <c r="F1" s="1212"/>
      <c r="G1" s="1212"/>
      <c r="H1" s="1212"/>
    </row>
    <row r="2" spans="1:8" ht="19.5" customHeight="1">
      <c r="A2" s="949"/>
      <c r="B2" s="950"/>
      <c r="C2" s="950"/>
      <c r="D2" s="950"/>
      <c r="E2" s="950"/>
      <c r="F2" s="950"/>
      <c r="G2" s="950"/>
      <c r="H2" s="950"/>
    </row>
    <row r="3" spans="1:8" ht="19.5" customHeight="1">
      <c r="A3" s="951"/>
      <c r="B3" s="952"/>
      <c r="C3" s="952"/>
      <c r="D3" s="952"/>
      <c r="E3" s="952"/>
      <c r="F3" s="952"/>
      <c r="G3" s="952"/>
      <c r="H3" s="953" t="s">
        <v>686</v>
      </c>
    </row>
    <row r="4" spans="1:8" ht="38.25">
      <c r="A4" s="954" t="s">
        <v>455</v>
      </c>
      <c r="B4" s="955" t="s">
        <v>687</v>
      </c>
      <c r="C4" s="955" t="s">
        <v>688</v>
      </c>
      <c r="D4" s="955" t="s">
        <v>689</v>
      </c>
      <c r="E4" s="955" t="s">
        <v>690</v>
      </c>
      <c r="F4" s="955" t="s">
        <v>691</v>
      </c>
      <c r="G4" s="955" t="s">
        <v>692</v>
      </c>
      <c r="H4" s="956" t="s">
        <v>471</v>
      </c>
    </row>
    <row r="5" spans="1:8" ht="48" customHeight="1">
      <c r="A5" s="957" t="s">
        <v>6</v>
      </c>
      <c r="B5" s="958" t="s">
        <v>693</v>
      </c>
      <c r="C5" s="959">
        <v>1</v>
      </c>
      <c r="D5" s="959">
        <v>2</v>
      </c>
      <c r="E5" s="959"/>
      <c r="F5" s="959">
        <v>6</v>
      </c>
      <c r="G5" s="959">
        <v>6</v>
      </c>
      <c r="H5" s="960">
        <f>SUM(C5:G5)</f>
        <v>15</v>
      </c>
    </row>
    <row r="6" spans="1:8" ht="33" customHeight="1">
      <c r="A6" s="957" t="s">
        <v>26</v>
      </c>
      <c r="B6" s="958" t="s">
        <v>8</v>
      </c>
      <c r="C6" s="959"/>
      <c r="D6" s="959">
        <v>4</v>
      </c>
      <c r="E6" s="959">
        <v>2</v>
      </c>
      <c r="F6" s="959"/>
      <c r="G6" s="959"/>
      <c r="H6" s="960">
        <f>SUM(C6:G6)</f>
        <v>6</v>
      </c>
    </row>
    <row r="7" spans="1:8" ht="35.25" customHeight="1">
      <c r="A7" s="961"/>
      <c r="B7" s="962" t="s">
        <v>471</v>
      </c>
      <c r="C7" s="963">
        <f aca="true" t="shared" si="0" ref="C7:H7">SUM(C5:C6)</f>
        <v>1</v>
      </c>
      <c r="D7" s="963">
        <f t="shared" si="0"/>
        <v>6</v>
      </c>
      <c r="E7" s="963">
        <f t="shared" si="0"/>
        <v>2</v>
      </c>
      <c r="F7" s="963">
        <f t="shared" si="0"/>
        <v>6</v>
      </c>
      <c r="G7" s="963">
        <f t="shared" si="0"/>
        <v>6</v>
      </c>
      <c r="H7" s="964">
        <f t="shared" si="0"/>
        <v>21</v>
      </c>
    </row>
  </sheetData>
  <sheetProtection selectLockedCells="1" selectUnlockedCells="1"/>
  <mergeCells count="1">
    <mergeCell ref="A1:H1"/>
  </mergeCells>
  <printOptions horizontalCentered="1"/>
  <pageMargins left="0.5118055555555555" right="0.5118055555555555" top="1.1416666666666666" bottom="0.7479166666666667" header="0.7083333333333334" footer="0.5118055555555555"/>
  <pageSetup horizontalDpi="300" verticalDpi="300" orientation="portrait" paperSize="9" scale="80"/>
  <headerFooter alignWithMargins="0">
    <oddHeader>&amp;R&amp;"Times New Roman CE,Félkövér dőlt"&amp;11 13. melléklet a ........./2020. (........)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19"/>
  <sheetViews>
    <sheetView zoomScale="120" zoomScaleNormal="120" zoomScalePageLayoutView="0" workbookViewId="0" topLeftCell="A1">
      <selection activeCell="H12" sqref="H12"/>
    </sheetView>
  </sheetViews>
  <sheetFormatPr defaultColWidth="9.00390625" defaultRowHeight="12.75"/>
  <cols>
    <col min="1" max="1" width="11.375" style="965" customWidth="1"/>
    <col min="2" max="2" width="59.375" style="966" customWidth="1"/>
    <col min="3" max="3" width="23.625" style="967" customWidth="1"/>
    <col min="4" max="4" width="17.625" style="966" customWidth="1"/>
    <col min="5" max="5" width="21.375" style="966" customWidth="1"/>
    <col min="6" max="6" width="17.625" style="966" customWidth="1"/>
    <col min="7" max="8" width="19.00390625" style="966" customWidth="1"/>
    <col min="9" max="16384" width="9.375" style="966" customWidth="1"/>
  </cols>
  <sheetData>
    <row r="1" spans="1:5" ht="42" customHeight="1">
      <c r="A1" s="1213" t="s">
        <v>694</v>
      </c>
      <c r="B1" s="1213"/>
      <c r="C1" s="1213"/>
      <c r="D1" s="1213"/>
      <c r="E1" s="1213"/>
    </row>
    <row r="2" ht="15" customHeight="1">
      <c r="C2" s="968"/>
    </row>
    <row r="3" spans="1:5" s="969" customFormat="1" ht="25.5" customHeight="1">
      <c r="A3" s="1214" t="s">
        <v>695</v>
      </c>
      <c r="B3" s="1214"/>
      <c r="C3" s="1214"/>
      <c r="D3" s="1214"/>
      <c r="E3" s="1214"/>
    </row>
    <row r="4" spans="1:5" ht="15">
      <c r="A4" s="970"/>
      <c r="B4" s="971"/>
      <c r="C4"/>
      <c r="E4" s="972" t="s">
        <v>11</v>
      </c>
    </row>
    <row r="5" spans="1:5" s="978" customFormat="1" ht="27.75" customHeight="1">
      <c r="A5" s="973" t="s">
        <v>492</v>
      </c>
      <c r="B5" s="974" t="s">
        <v>696</v>
      </c>
      <c r="C5" s="975" t="s">
        <v>494</v>
      </c>
      <c r="D5" s="976" t="s">
        <v>221</v>
      </c>
      <c r="E5" s="977" t="s">
        <v>465</v>
      </c>
    </row>
    <row r="6" spans="1:5" ht="34.5" customHeight="1">
      <c r="A6" s="979" t="s">
        <v>6</v>
      </c>
      <c r="B6" s="980" t="s">
        <v>697</v>
      </c>
      <c r="C6" s="981"/>
      <c r="D6" s="982"/>
      <c r="E6" s="982"/>
    </row>
    <row r="7" spans="1:5" ht="25.5" customHeight="1">
      <c r="A7" s="983" t="s">
        <v>26</v>
      </c>
      <c r="B7" s="984" t="s">
        <v>698</v>
      </c>
      <c r="C7" s="985">
        <v>36102186</v>
      </c>
      <c r="D7" s="986">
        <v>37059544</v>
      </c>
      <c r="E7" s="986">
        <f>C7+D7</f>
        <v>73161730</v>
      </c>
    </row>
    <row r="8" spans="1:5" s="990" customFormat="1" ht="25.5" customHeight="1">
      <c r="A8" s="987" t="s">
        <v>29</v>
      </c>
      <c r="B8" s="988" t="s">
        <v>471</v>
      </c>
      <c r="C8" s="989">
        <f>SUM(C6:C7)</f>
        <v>36102186</v>
      </c>
      <c r="D8" s="989">
        <f>SUM(D6:D7)</f>
        <v>37059544</v>
      </c>
      <c r="E8" s="989">
        <f>SUM(E6:E7)</f>
        <v>73161730</v>
      </c>
    </row>
    <row r="10" spans="1:5" s="969" customFormat="1" ht="25.5" customHeight="1">
      <c r="A10" s="1215" t="s">
        <v>699</v>
      </c>
      <c r="B10" s="1215"/>
      <c r="C10" s="1215"/>
      <c r="D10" s="1215"/>
      <c r="E10" s="1215"/>
    </row>
    <row r="11" spans="1:3" ht="15">
      <c r="A11" s="970"/>
      <c r="B11" s="971"/>
      <c r="C11" s="991"/>
    </row>
    <row r="12" spans="1:5" s="978" customFormat="1" ht="25.5">
      <c r="A12" s="973" t="s">
        <v>492</v>
      </c>
      <c r="B12" s="974" t="s">
        <v>696</v>
      </c>
      <c r="C12" s="975" t="s">
        <v>494</v>
      </c>
      <c r="D12" s="28" t="s">
        <v>221</v>
      </c>
      <c r="E12" s="29" t="s">
        <v>465</v>
      </c>
    </row>
    <row r="13" spans="1:5" ht="25.5" customHeight="1">
      <c r="A13" s="979" t="s">
        <v>6</v>
      </c>
      <c r="B13" s="980" t="s">
        <v>700</v>
      </c>
      <c r="C13" s="992">
        <v>0</v>
      </c>
      <c r="D13" s="982"/>
      <c r="E13" s="986"/>
    </row>
    <row r="14" spans="1:5" ht="25.5" customHeight="1">
      <c r="A14" s="993" t="s">
        <v>26</v>
      </c>
      <c r="B14" s="994"/>
      <c r="C14" s="995"/>
      <c r="D14" s="982"/>
      <c r="E14" s="986"/>
    </row>
    <row r="15" spans="1:5" ht="25.5" customHeight="1">
      <c r="A15" s="979" t="s">
        <v>29</v>
      </c>
      <c r="B15" s="996"/>
      <c r="C15" s="997"/>
      <c r="D15" s="982"/>
      <c r="E15" s="986"/>
    </row>
    <row r="16" spans="1:5" ht="25.5" customHeight="1">
      <c r="A16" s="998" t="s">
        <v>32</v>
      </c>
      <c r="B16" s="996"/>
      <c r="C16" s="997"/>
      <c r="D16" s="982"/>
      <c r="E16" s="986"/>
    </row>
    <row r="17" spans="1:5" ht="25.5" customHeight="1">
      <c r="A17" s="999" t="s">
        <v>35</v>
      </c>
      <c r="B17" s="1000" t="s">
        <v>471</v>
      </c>
      <c r="C17" s="1001">
        <f>SUM(C13:C16)</f>
        <v>0</v>
      </c>
      <c r="D17" s="982"/>
      <c r="E17" s="982"/>
    </row>
    <row r="18" spans="1:5" ht="25.5" customHeight="1">
      <c r="A18" s="1002" t="s">
        <v>38</v>
      </c>
      <c r="B18" s="1003" t="s">
        <v>701</v>
      </c>
      <c r="C18" s="1004">
        <f>SUM(C8+C17)</f>
        <v>36102186</v>
      </c>
      <c r="D18" s="1004">
        <f>SUM(D8+D17)</f>
        <v>37059544</v>
      </c>
      <c r="E18" s="1004">
        <f>SUM(E8+E17)</f>
        <v>73161730</v>
      </c>
    </row>
    <row r="19" spans="1:4" ht="18.75">
      <c r="A19" s="1005"/>
      <c r="B19" s="1006"/>
      <c r="C19" s="1006"/>
      <c r="D19" s="1006"/>
    </row>
  </sheetData>
  <sheetProtection selectLockedCells="1" selectUnlockedCells="1"/>
  <mergeCells count="3">
    <mergeCell ref="A1:E1"/>
    <mergeCell ref="A3:E3"/>
    <mergeCell ref="A10:E10"/>
  </mergeCells>
  <printOptions horizontalCentered="1"/>
  <pageMargins left="0.5118055555555555" right="0.5118055555555555" top="1.1416666666666666" bottom="0.7479166666666667" header="0.7083333333333334" footer="0.5118055555555555"/>
  <pageSetup fitToHeight="0" fitToWidth="1" horizontalDpi="300" verticalDpi="300" orientation="portrait" paperSize="9"/>
  <headerFooter alignWithMargins="0">
    <oddHeader>&amp;R&amp;"Times New Roman,Félkövér dőlt"&amp;11 14.  melléklet a ........./2020. (........)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H41"/>
  <sheetViews>
    <sheetView zoomScale="120" zoomScaleNormal="120" zoomScalePageLayoutView="0" workbookViewId="0" topLeftCell="A1">
      <selection activeCell="C28" sqref="C28"/>
    </sheetView>
  </sheetViews>
  <sheetFormatPr defaultColWidth="9.00390625" defaultRowHeight="12.75"/>
  <cols>
    <col min="1" max="1" width="7.00390625" style="20" customWidth="1"/>
    <col min="2" max="2" width="55.375" style="20" customWidth="1"/>
    <col min="3" max="3" width="12.625" style="21" customWidth="1"/>
    <col min="4" max="6" width="12.625" style="20" customWidth="1"/>
    <col min="7" max="7" width="9.00390625" style="22" customWidth="1"/>
    <col min="8" max="16384" width="9.375" style="22" customWidth="1"/>
  </cols>
  <sheetData>
    <row r="1" spans="1:6" ht="40.5" customHeight="1">
      <c r="A1" s="1216" t="s">
        <v>702</v>
      </c>
      <c r="B1" s="1216"/>
      <c r="C1" s="1216"/>
      <c r="D1" s="1216"/>
      <c r="E1" s="1216"/>
      <c r="F1" s="1216"/>
    </row>
    <row r="3" spans="1:6" ht="15.75" customHeight="1">
      <c r="A3" s="1155" t="s">
        <v>703</v>
      </c>
      <c r="B3" s="1155"/>
      <c r="C3" s="1155"/>
      <c r="D3" s="1155"/>
      <c r="E3" s="1155"/>
      <c r="F3" s="1155"/>
    </row>
    <row r="4" spans="1:6" ht="15.75" customHeight="1">
      <c r="A4" s="1153"/>
      <c r="B4" s="1153"/>
      <c r="D4" s="23"/>
      <c r="E4" s="23"/>
      <c r="F4" s="24" t="s">
        <v>561</v>
      </c>
    </row>
    <row r="5" spans="1:6" ht="31.5" customHeight="1">
      <c r="A5" s="1007" t="s">
        <v>12</v>
      </c>
      <c r="B5" s="28" t="s">
        <v>13</v>
      </c>
      <c r="C5" s="28" t="s">
        <v>704</v>
      </c>
      <c r="D5" s="28" t="s">
        <v>705</v>
      </c>
      <c r="E5" s="28" t="s">
        <v>706</v>
      </c>
      <c r="F5" s="28" t="s">
        <v>707</v>
      </c>
    </row>
    <row r="6" spans="1:6" s="32" customFormat="1" ht="12" customHeight="1">
      <c r="A6" s="1008" t="s">
        <v>18</v>
      </c>
      <c r="B6" s="1009" t="s">
        <v>19</v>
      </c>
      <c r="C6" s="1009" t="s">
        <v>20</v>
      </c>
      <c r="D6" s="1009" t="s">
        <v>21</v>
      </c>
      <c r="E6" s="1010" t="s">
        <v>22</v>
      </c>
      <c r="F6" s="1011" t="s">
        <v>23</v>
      </c>
    </row>
    <row r="7" spans="1:6" s="39" customFormat="1" ht="17.25" customHeight="1">
      <c r="A7" s="1012" t="s">
        <v>6</v>
      </c>
      <c r="B7" s="1013" t="s">
        <v>296</v>
      </c>
      <c r="C7" s="820">
        <v>54676</v>
      </c>
      <c r="D7" s="820">
        <f aca="true" t="shared" si="0" ref="D7:D14">C7*1.1</f>
        <v>60143.600000000006</v>
      </c>
      <c r="E7" s="135">
        <f aca="true" t="shared" si="1" ref="E7:E14">D7*1.1</f>
        <v>66157.96</v>
      </c>
      <c r="F7" s="1014">
        <f aca="true" t="shared" si="2" ref="F7:F14">E7*1.1</f>
        <v>72773.75600000001</v>
      </c>
    </row>
    <row r="8" spans="1:6" s="39" customFormat="1" ht="17.25" customHeight="1">
      <c r="A8" s="1015" t="s">
        <v>26</v>
      </c>
      <c r="B8" s="1016" t="s">
        <v>317</v>
      </c>
      <c r="C8" s="806">
        <v>13445</v>
      </c>
      <c r="D8" s="820">
        <f t="shared" si="0"/>
        <v>14789.500000000002</v>
      </c>
      <c r="E8" s="135">
        <f t="shared" si="1"/>
        <v>16268.450000000003</v>
      </c>
      <c r="F8" s="1014">
        <f t="shared" si="2"/>
        <v>17895.295000000006</v>
      </c>
    </row>
    <row r="9" spans="1:6" s="39" customFormat="1" ht="17.25" customHeight="1">
      <c r="A9" s="1015" t="s">
        <v>29</v>
      </c>
      <c r="B9" s="1016" t="s">
        <v>708</v>
      </c>
      <c r="C9" s="806">
        <v>84741</v>
      </c>
      <c r="D9" s="820">
        <f t="shared" si="0"/>
        <v>93215.1</v>
      </c>
      <c r="E9" s="135">
        <f t="shared" si="1"/>
        <v>102536.61000000002</v>
      </c>
      <c r="F9" s="1014">
        <f t="shared" si="2"/>
        <v>112790.27100000002</v>
      </c>
    </row>
    <row r="10" spans="1:6" s="39" customFormat="1" ht="17.25" customHeight="1">
      <c r="A10" s="1015" t="s">
        <v>32</v>
      </c>
      <c r="B10" s="1016" t="s">
        <v>565</v>
      </c>
      <c r="C10" s="806"/>
      <c r="D10" s="820">
        <f t="shared" si="0"/>
        <v>0</v>
      </c>
      <c r="E10" s="135">
        <f t="shared" si="1"/>
        <v>0</v>
      </c>
      <c r="F10" s="1014">
        <f t="shared" si="2"/>
        <v>0</v>
      </c>
    </row>
    <row r="11" spans="1:6" s="39" customFormat="1" ht="17.25" customHeight="1">
      <c r="A11" s="1015" t="s">
        <v>35</v>
      </c>
      <c r="B11" s="1016" t="s">
        <v>709</v>
      </c>
      <c r="C11" s="806"/>
      <c r="D11" s="820">
        <f t="shared" si="0"/>
        <v>0</v>
      </c>
      <c r="E11" s="135">
        <f t="shared" si="1"/>
        <v>0</v>
      </c>
      <c r="F11" s="1014">
        <f t="shared" si="2"/>
        <v>0</v>
      </c>
    </row>
    <row r="12" spans="1:6" s="39" customFormat="1" ht="17.25" customHeight="1">
      <c r="A12" s="1015" t="s">
        <v>38</v>
      </c>
      <c r="B12" s="1017" t="s">
        <v>710</v>
      </c>
      <c r="C12" s="806"/>
      <c r="D12" s="820">
        <f t="shared" si="0"/>
        <v>0</v>
      </c>
      <c r="E12" s="135">
        <f t="shared" si="1"/>
        <v>0</v>
      </c>
      <c r="F12" s="1014">
        <f t="shared" si="2"/>
        <v>0</v>
      </c>
    </row>
    <row r="13" spans="1:6" s="39" customFormat="1" ht="17.25" customHeight="1">
      <c r="A13" s="1015" t="s">
        <v>41</v>
      </c>
      <c r="B13" s="1016" t="s">
        <v>711</v>
      </c>
      <c r="C13" s="1018">
        <v>152862</v>
      </c>
      <c r="D13" s="820">
        <f t="shared" si="0"/>
        <v>168148.2</v>
      </c>
      <c r="E13" s="135">
        <f t="shared" si="1"/>
        <v>184963.02000000002</v>
      </c>
      <c r="F13" s="1014">
        <f t="shared" si="2"/>
        <v>203459.32200000004</v>
      </c>
    </row>
    <row r="14" spans="1:6" s="39" customFormat="1" ht="17.25" customHeight="1">
      <c r="A14" s="1019" t="s">
        <v>44</v>
      </c>
      <c r="B14" s="1020" t="s">
        <v>712</v>
      </c>
      <c r="C14" s="1021">
        <v>123118</v>
      </c>
      <c r="D14" s="820">
        <f t="shared" si="0"/>
        <v>135429.80000000002</v>
      </c>
      <c r="E14" s="135">
        <f t="shared" si="1"/>
        <v>148972.78000000003</v>
      </c>
      <c r="F14" s="1022">
        <f t="shared" si="2"/>
        <v>163870.05800000005</v>
      </c>
    </row>
    <row r="15" spans="1:6" s="39" customFormat="1" ht="27" customHeight="1">
      <c r="A15" s="1007" t="s">
        <v>47</v>
      </c>
      <c r="B15" s="1023" t="s">
        <v>713</v>
      </c>
      <c r="C15" s="832">
        <f>+C13+C14</f>
        <v>275980</v>
      </c>
      <c r="D15" s="832">
        <f>+D13+D14</f>
        <v>303578</v>
      </c>
      <c r="E15" s="832">
        <f>+E13+E14</f>
        <v>333935.80000000005</v>
      </c>
      <c r="F15" s="167">
        <f>+F13+F14</f>
        <v>367329.3800000001</v>
      </c>
    </row>
    <row r="16" spans="1:6" s="39" customFormat="1" ht="12" customHeight="1">
      <c r="A16" s="1024"/>
      <c r="B16" s="1025"/>
      <c r="C16" s="1026"/>
      <c r="D16" s="1027"/>
      <c r="E16" s="1027"/>
      <c r="F16" s="1028"/>
    </row>
    <row r="17" spans="1:6" s="39" customFormat="1" ht="12" customHeight="1">
      <c r="A17" s="1155" t="s">
        <v>643</v>
      </c>
      <c r="B17" s="1155"/>
      <c r="C17" s="1155"/>
      <c r="D17" s="1155"/>
      <c r="E17" s="1155"/>
      <c r="F17" s="1155"/>
    </row>
    <row r="18" spans="1:6" s="39" customFormat="1" ht="12" customHeight="1">
      <c r="A18" s="1217"/>
      <c r="B18" s="1217"/>
      <c r="C18" s="21"/>
      <c r="D18" s="23"/>
      <c r="E18" s="23"/>
      <c r="F18" s="24" t="s">
        <v>561</v>
      </c>
    </row>
    <row r="19" spans="1:7" s="39" customFormat="1" ht="31.5" customHeight="1">
      <c r="A19" s="1007" t="s">
        <v>12</v>
      </c>
      <c r="B19" s="28" t="s">
        <v>13</v>
      </c>
      <c r="C19" s="28" t="s">
        <v>704</v>
      </c>
      <c r="D19" s="28" t="s">
        <v>705</v>
      </c>
      <c r="E19" s="28" t="s">
        <v>706</v>
      </c>
      <c r="F19" s="29" t="s">
        <v>707</v>
      </c>
      <c r="G19" s="1029"/>
    </row>
    <row r="20" spans="1:7" s="39" customFormat="1" ht="12" customHeight="1">
      <c r="A20" s="1008" t="s">
        <v>18</v>
      </c>
      <c r="B20" s="1009" t="s">
        <v>19</v>
      </c>
      <c r="C20" s="1009" t="s">
        <v>20</v>
      </c>
      <c r="D20" s="1009" t="s">
        <v>21</v>
      </c>
      <c r="E20" s="1010" t="s">
        <v>22</v>
      </c>
      <c r="F20" s="1011" t="s">
        <v>23</v>
      </c>
      <c r="G20" s="1029"/>
    </row>
    <row r="21" spans="1:7" s="39" customFormat="1" ht="17.25" customHeight="1">
      <c r="A21" s="1030" t="s">
        <v>6</v>
      </c>
      <c r="B21" s="1031" t="s">
        <v>714</v>
      </c>
      <c r="C21" s="806">
        <v>243080</v>
      </c>
      <c r="D21" s="806">
        <f aca="true" t="shared" si="3" ref="D21:D27">C21*1.1</f>
        <v>267388</v>
      </c>
      <c r="E21" s="806">
        <f aca="true" t="shared" si="4" ref="E21:E27">D21*1.1</f>
        <v>294126.80000000005</v>
      </c>
      <c r="F21" s="579">
        <f aca="true" t="shared" si="5" ref="F21:F27">E21*1.1</f>
        <v>323539.4800000001</v>
      </c>
      <c r="G21" s="1029"/>
    </row>
    <row r="22" spans="1:6" ht="17.25" customHeight="1">
      <c r="A22" s="1030" t="s">
        <v>26</v>
      </c>
      <c r="B22" s="1032" t="s">
        <v>715</v>
      </c>
      <c r="C22" s="1018">
        <f>SUM(C23:C25)</f>
        <v>31982</v>
      </c>
      <c r="D22" s="806">
        <f t="shared" si="3"/>
        <v>35180.200000000004</v>
      </c>
      <c r="E22" s="806">
        <f t="shared" si="4"/>
        <v>38698.22000000001</v>
      </c>
      <c r="F22" s="579">
        <f t="shared" si="5"/>
        <v>42568.042000000016</v>
      </c>
    </row>
    <row r="23" spans="1:6" ht="17.25" customHeight="1">
      <c r="A23" s="570" t="s">
        <v>716</v>
      </c>
      <c r="B23" s="1016" t="s">
        <v>251</v>
      </c>
      <c r="C23" s="806">
        <v>27284</v>
      </c>
      <c r="D23" s="806">
        <f t="shared" si="3"/>
        <v>30012.4</v>
      </c>
      <c r="E23" s="806">
        <f t="shared" si="4"/>
        <v>33013.64000000001</v>
      </c>
      <c r="F23" s="579">
        <f t="shared" si="5"/>
        <v>36315.00400000001</v>
      </c>
    </row>
    <row r="24" spans="1:6" ht="17.25" customHeight="1">
      <c r="A24" s="570" t="s">
        <v>717</v>
      </c>
      <c r="B24" s="1016" t="s">
        <v>253</v>
      </c>
      <c r="C24" s="806">
        <v>4698</v>
      </c>
      <c r="D24" s="806">
        <f t="shared" si="3"/>
        <v>5167.8</v>
      </c>
      <c r="E24" s="806">
        <f t="shared" si="4"/>
        <v>5684.580000000001</v>
      </c>
      <c r="F24" s="579">
        <f t="shared" si="5"/>
        <v>6253.038000000001</v>
      </c>
    </row>
    <row r="25" spans="1:6" ht="17.25" customHeight="1">
      <c r="A25" s="570" t="s">
        <v>718</v>
      </c>
      <c r="B25" s="1017" t="s">
        <v>255</v>
      </c>
      <c r="C25" s="806"/>
      <c r="D25" s="806">
        <f t="shared" si="3"/>
        <v>0</v>
      </c>
      <c r="E25" s="806">
        <f t="shared" si="4"/>
        <v>0</v>
      </c>
      <c r="F25" s="579">
        <f t="shared" si="5"/>
        <v>0</v>
      </c>
    </row>
    <row r="26" spans="1:6" ht="17.25" customHeight="1">
      <c r="A26" s="1030" t="s">
        <v>29</v>
      </c>
      <c r="B26" s="1033" t="s">
        <v>719</v>
      </c>
      <c r="C26" s="1034">
        <f>+C21+C22</f>
        <v>275062</v>
      </c>
      <c r="D26" s="806">
        <f t="shared" si="3"/>
        <v>302568.2</v>
      </c>
      <c r="E26" s="806">
        <f t="shared" si="4"/>
        <v>332825.02</v>
      </c>
      <c r="F26" s="579">
        <f t="shared" si="5"/>
        <v>366107.52200000006</v>
      </c>
    </row>
    <row r="27" spans="1:7" ht="17.25" customHeight="1">
      <c r="A27" s="1035" t="s">
        <v>32</v>
      </c>
      <c r="B27" s="1036" t="s">
        <v>720</v>
      </c>
      <c r="C27" s="1037">
        <v>918</v>
      </c>
      <c r="D27" s="806">
        <f t="shared" si="3"/>
        <v>1009.8000000000001</v>
      </c>
      <c r="E27" s="806">
        <f t="shared" si="4"/>
        <v>1110.7800000000002</v>
      </c>
      <c r="F27" s="579">
        <f t="shared" si="5"/>
        <v>1221.8580000000004</v>
      </c>
      <c r="G27" s="179"/>
    </row>
    <row r="28" spans="1:6" s="39" customFormat="1" ht="17.25" customHeight="1">
      <c r="A28" s="1038" t="s">
        <v>35</v>
      </c>
      <c r="B28" s="180" t="s">
        <v>721</v>
      </c>
      <c r="C28" s="1039">
        <f>+C26+C27</f>
        <v>275980</v>
      </c>
      <c r="D28" s="1039">
        <f>+D26+D27</f>
        <v>303578</v>
      </c>
      <c r="E28" s="1039">
        <f>+E26+E27</f>
        <v>333935.80000000005</v>
      </c>
      <c r="F28" s="178">
        <f>+F26+F27</f>
        <v>367329.38000000006</v>
      </c>
    </row>
    <row r="29" ht="15.75">
      <c r="C29" s="20"/>
    </row>
    <row r="30" ht="15.75">
      <c r="C30" s="20"/>
    </row>
    <row r="31" ht="15.75">
      <c r="C31" s="20"/>
    </row>
    <row r="32" ht="16.5" customHeight="1">
      <c r="C32" s="20"/>
    </row>
    <row r="33" ht="15.75">
      <c r="C33" s="20"/>
    </row>
    <row r="34" ht="15.75">
      <c r="C34" s="20"/>
    </row>
    <row r="35" spans="7:8" s="20" customFormat="1" ht="15.75">
      <c r="G35" s="22"/>
      <c r="H35" s="22"/>
    </row>
    <row r="36" spans="7:8" s="20" customFormat="1" ht="15.75">
      <c r="G36" s="22"/>
      <c r="H36" s="22"/>
    </row>
    <row r="37" spans="7:8" s="20" customFormat="1" ht="15.75">
      <c r="G37" s="22"/>
      <c r="H37" s="22"/>
    </row>
    <row r="38" spans="7:8" s="20" customFormat="1" ht="15.75">
      <c r="G38" s="22"/>
      <c r="H38" s="22"/>
    </row>
    <row r="39" spans="7:8" s="20" customFormat="1" ht="15.75">
      <c r="G39" s="22"/>
      <c r="H39" s="22"/>
    </row>
    <row r="40" spans="7:8" s="20" customFormat="1" ht="15.75">
      <c r="G40" s="22"/>
      <c r="H40" s="22"/>
    </row>
    <row r="41" spans="7:8" s="20" customFormat="1" ht="15.75">
      <c r="G41" s="22"/>
      <c r="H41" s="22"/>
    </row>
  </sheetData>
  <sheetProtection selectLockedCells="1" selectUnlockedCells="1"/>
  <mergeCells count="5">
    <mergeCell ref="A1:F1"/>
    <mergeCell ref="A3:F3"/>
    <mergeCell ref="A4:B4"/>
    <mergeCell ref="A17:F17"/>
    <mergeCell ref="A18:B18"/>
  </mergeCells>
  <printOptions horizontalCentered="1"/>
  <pageMargins left="0.7083333333333334" right="0.7083333333333334" top="1.1416666666666666" bottom="0.7479166666666667" header="0.7083333333333334" footer="0.5118055555555555"/>
  <pageSetup horizontalDpi="300" verticalDpi="300" orientation="portrait" paperSize="9" scale="86"/>
  <headerFooter alignWithMargins="0">
    <oddHeader>&amp;R&amp;"Times New Roman CE,Félkövér dőlt"&amp;11 15. melléklet a ........./2020. (........)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4"/>
  </sheetPr>
  <dimension ref="A1:J23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41.375" style="1040" customWidth="1"/>
    <col min="2" max="2" width="19.625" style="1040" customWidth="1"/>
    <col min="3" max="3" width="16.625" style="1040" customWidth="1"/>
    <col min="4" max="9" width="16.00390625" style="1040" customWidth="1"/>
    <col min="10" max="10" width="17.625" style="1040" customWidth="1"/>
    <col min="11" max="16384" width="9.375" style="1040" customWidth="1"/>
  </cols>
  <sheetData>
    <row r="1" spans="1:9" ht="56.25" customHeight="1">
      <c r="A1" s="1218" t="s">
        <v>722</v>
      </c>
      <c r="B1" s="1218"/>
      <c r="C1" s="1218"/>
      <c r="D1" s="1218"/>
      <c r="E1" s="1218"/>
      <c r="F1" s="1218"/>
      <c r="G1" s="1218"/>
      <c r="H1" s="1218"/>
      <c r="I1" s="1218"/>
    </row>
    <row r="2" spans="1:9" ht="18.75" customHeight="1">
      <c r="A2" s="1219" t="s">
        <v>486</v>
      </c>
      <c r="B2" s="1219"/>
      <c r="C2" s="1219"/>
      <c r="D2" s="1219"/>
      <c r="E2" s="1219"/>
      <c r="F2" s="1219"/>
      <c r="G2" s="1219"/>
      <c r="H2" s="1219"/>
      <c r="I2" s="1219"/>
    </row>
    <row r="3" spans="1:9" ht="15">
      <c r="A3" s="1041"/>
      <c r="B3" s="1041"/>
      <c r="C3" s="1041"/>
      <c r="D3" s="1041"/>
      <c r="E3" s="1041"/>
      <c r="F3" s="1041"/>
      <c r="G3" s="1041"/>
      <c r="H3" s="1220" t="s">
        <v>11</v>
      </c>
      <c r="I3" s="1220"/>
    </row>
    <row r="4" spans="1:9" s="1042" customFormat="1" ht="71.25" customHeight="1">
      <c r="A4" s="1221" t="s">
        <v>723</v>
      </c>
      <c r="B4" s="1222" t="s">
        <v>724</v>
      </c>
      <c r="C4" s="1221" t="s">
        <v>725</v>
      </c>
      <c r="D4" s="1223" t="s">
        <v>726</v>
      </c>
      <c r="E4" s="1223"/>
      <c r="F4" s="1223" t="s">
        <v>727</v>
      </c>
      <c r="G4" s="1223"/>
      <c r="H4" s="1224" t="s">
        <v>728</v>
      </c>
      <c r="I4" s="1224"/>
    </row>
    <row r="5" spans="1:9" s="1045" customFormat="1" ht="15">
      <c r="A5" s="1221"/>
      <c r="B5" s="1222"/>
      <c r="C5" s="1221"/>
      <c r="D5" s="1043" t="s">
        <v>729</v>
      </c>
      <c r="E5" s="1043" t="s">
        <v>730</v>
      </c>
      <c r="F5" s="1043" t="s">
        <v>729</v>
      </c>
      <c r="G5" s="1043" t="s">
        <v>730</v>
      </c>
      <c r="H5" s="1043" t="s">
        <v>729</v>
      </c>
      <c r="I5" s="1044" t="s">
        <v>730</v>
      </c>
    </row>
    <row r="6" spans="1:9" ht="15">
      <c r="A6" s="1046"/>
      <c r="B6" s="1047"/>
      <c r="C6" s="1048"/>
      <c r="D6" s="1049"/>
      <c r="E6" s="1049"/>
      <c r="F6" s="1049"/>
      <c r="G6" s="1049"/>
      <c r="H6" s="1049"/>
      <c r="I6" s="1050"/>
    </row>
    <row r="7" spans="1:10" s="1056" customFormat="1" ht="15">
      <c r="A7" s="1046"/>
      <c r="B7" s="1051"/>
      <c r="C7" s="1052"/>
      <c r="D7" s="1053"/>
      <c r="E7" s="1053"/>
      <c r="F7" s="1053"/>
      <c r="G7" s="1053"/>
      <c r="H7" s="1053"/>
      <c r="I7" s="1054"/>
      <c r="J7" s="1055"/>
    </row>
    <row r="8" spans="1:9" s="1062" customFormat="1" ht="26.25" customHeight="1">
      <c r="A8" s="1057" t="s">
        <v>471</v>
      </c>
      <c r="B8" s="1058">
        <f>SUM(B6:B7)</f>
        <v>0</v>
      </c>
      <c r="C8" s="1059"/>
      <c r="D8" s="1060">
        <f aca="true" t="shared" si="0" ref="D8:I8">SUM(D6:D7)</f>
        <v>0</v>
      </c>
      <c r="E8" s="1060">
        <f t="shared" si="0"/>
        <v>0</v>
      </c>
      <c r="F8" s="1060">
        <f t="shared" si="0"/>
        <v>0</v>
      </c>
      <c r="G8" s="1060">
        <f t="shared" si="0"/>
        <v>0</v>
      </c>
      <c r="H8" s="1060">
        <f t="shared" si="0"/>
        <v>0</v>
      </c>
      <c r="I8" s="1061">
        <f t="shared" si="0"/>
        <v>0</v>
      </c>
    </row>
    <row r="9" spans="1:9" ht="15">
      <c r="A9" s="1041"/>
      <c r="B9" s="1041"/>
      <c r="C9" s="1041"/>
      <c r="D9" s="1041"/>
      <c r="E9" s="1041"/>
      <c r="F9" s="1041"/>
      <c r="G9" s="1041"/>
      <c r="H9" s="1041"/>
      <c r="I9" s="1041"/>
    </row>
    <row r="10" spans="1:9" ht="15">
      <c r="A10" s="1041"/>
      <c r="B10" s="1041"/>
      <c r="C10" s="1041"/>
      <c r="D10" s="1041"/>
      <c r="E10" s="1041"/>
      <c r="F10" s="1041"/>
      <c r="G10" s="1041"/>
      <c r="H10" s="1041"/>
      <c r="I10" s="1041"/>
    </row>
    <row r="11" spans="1:9" ht="15">
      <c r="A11" s="1041"/>
      <c r="B11" s="1041"/>
      <c r="C11" s="1041"/>
      <c r="D11" s="1041"/>
      <c r="E11" s="1041"/>
      <c r="F11" s="1041"/>
      <c r="G11" s="1041"/>
      <c r="H11" s="1041"/>
      <c r="I11" s="1041"/>
    </row>
    <row r="12" spans="1:9" ht="15">
      <c r="A12" s="1041"/>
      <c r="B12" s="1041"/>
      <c r="C12" s="1041"/>
      <c r="D12" s="1041"/>
      <c r="E12" s="1041"/>
      <c r="F12" s="1041"/>
      <c r="G12" s="1041"/>
      <c r="H12" s="1041"/>
      <c r="I12" s="1041"/>
    </row>
    <row r="13" spans="1:9" ht="15">
      <c r="A13" s="1041"/>
      <c r="B13" s="1041"/>
      <c r="C13" s="1041"/>
      <c r="D13" s="1041"/>
      <c r="E13" s="1041"/>
      <c r="F13" s="1041"/>
      <c r="G13" s="1041"/>
      <c r="H13" s="1041"/>
      <c r="I13" s="1041"/>
    </row>
    <row r="14" spans="1:9" ht="15">
      <c r="A14" s="1041"/>
      <c r="B14" s="1041"/>
      <c r="C14" s="1041"/>
      <c r="D14" s="1041"/>
      <c r="E14" s="1041"/>
      <c r="F14" s="1041"/>
      <c r="G14" s="1041"/>
      <c r="H14" s="1041"/>
      <c r="I14" s="1041"/>
    </row>
    <row r="15" spans="1:9" ht="15">
      <c r="A15" s="1041"/>
      <c r="B15" s="1041"/>
      <c r="C15" s="1041"/>
      <c r="D15" s="1041"/>
      <c r="E15" s="1041"/>
      <c r="F15" s="1041"/>
      <c r="G15" s="1041"/>
      <c r="H15" s="1041"/>
      <c r="I15" s="1041"/>
    </row>
    <row r="16" spans="1:9" ht="15">
      <c r="A16" s="1041"/>
      <c r="B16" s="1041"/>
      <c r="C16" s="1041"/>
      <c r="D16" s="1041"/>
      <c r="E16" s="1041"/>
      <c r="F16" s="1041"/>
      <c r="G16" s="1041"/>
      <c r="H16" s="1041"/>
      <c r="I16" s="1041"/>
    </row>
    <row r="17" spans="1:9" ht="15">
      <c r="A17" s="1041"/>
      <c r="B17" s="1041"/>
      <c r="C17" s="1041"/>
      <c r="D17" s="1041"/>
      <c r="E17" s="1041"/>
      <c r="F17" s="1041"/>
      <c r="G17" s="1041"/>
      <c r="H17" s="1041"/>
      <c r="I17" s="1041"/>
    </row>
    <row r="18" spans="1:9" ht="15">
      <c r="A18" s="1041"/>
      <c r="B18" s="1041"/>
      <c r="C18" s="1041"/>
      <c r="D18" s="1041"/>
      <c r="E18" s="1041"/>
      <c r="F18" s="1041"/>
      <c r="G18" s="1041"/>
      <c r="H18" s="1041"/>
      <c r="I18" s="1041"/>
    </row>
    <row r="19" spans="1:9" ht="15">
      <c r="A19" s="1041"/>
      <c r="B19" s="1041"/>
      <c r="C19" s="1041"/>
      <c r="D19" s="1041"/>
      <c r="E19" s="1041"/>
      <c r="F19" s="1041"/>
      <c r="G19" s="1041"/>
      <c r="H19" s="1041"/>
      <c r="I19" s="1041"/>
    </row>
    <row r="20" spans="1:9" ht="15">
      <c r="A20" s="1041"/>
      <c r="B20" s="1041"/>
      <c r="C20" s="1041"/>
      <c r="D20" s="1041"/>
      <c r="E20" s="1041"/>
      <c r="F20" s="1041"/>
      <c r="G20" s="1041"/>
      <c r="H20" s="1041"/>
      <c r="I20" s="1041"/>
    </row>
    <row r="21" spans="1:9" ht="15">
      <c r="A21" s="1041"/>
      <c r="B21" s="1041"/>
      <c r="C21" s="1041"/>
      <c r="D21" s="1041"/>
      <c r="E21" s="1041"/>
      <c r="F21" s="1041"/>
      <c r="G21" s="1041"/>
      <c r="H21" s="1041"/>
      <c r="I21" s="1041"/>
    </row>
    <row r="22" spans="1:9" ht="15">
      <c r="A22" s="1041"/>
      <c r="B22" s="1041"/>
      <c r="C22" s="1041"/>
      <c r="D22" s="1041"/>
      <c r="E22" s="1041"/>
      <c r="F22" s="1041"/>
      <c r="G22" s="1041"/>
      <c r="H22" s="1041"/>
      <c r="I22" s="1041"/>
    </row>
    <row r="23" spans="1:9" ht="15">
      <c r="A23" s="1041"/>
      <c r="B23" s="1041"/>
      <c r="C23" s="1041"/>
      <c r="D23" s="1041"/>
      <c r="E23" s="1041"/>
      <c r="F23" s="1041"/>
      <c r="G23" s="1041"/>
      <c r="H23" s="1041"/>
      <c r="I23" s="1041"/>
    </row>
  </sheetData>
  <sheetProtection selectLockedCells="1" selectUnlockedCells="1"/>
  <mergeCells count="9">
    <mergeCell ref="A1:I1"/>
    <mergeCell ref="A2:I2"/>
    <mergeCell ref="H3:I3"/>
    <mergeCell ref="A4:A5"/>
    <mergeCell ref="B4:B5"/>
    <mergeCell ref="C4:C5"/>
    <mergeCell ref="D4:E4"/>
    <mergeCell ref="F4:G4"/>
    <mergeCell ref="H4:I4"/>
  </mergeCells>
  <printOptions horizontalCentered="1"/>
  <pageMargins left="0.5118055555555555" right="0.5118055555555555" top="0.9444444444444444" bottom="0.7479166666666667" header="0.7083333333333334" footer="0.5118055555555555"/>
  <pageSetup horizontalDpi="300" verticalDpi="300" orientation="landscape" paperSize="9" scale="80"/>
  <headerFooter alignWithMargins="0">
    <oddHeader>&amp;R&amp;"Times New Roman CE,Félkövér dőlt"&amp;11 16. melléklet a ........./2020. (........)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32"/>
  <sheetViews>
    <sheetView zoomScale="120" zoomScaleNormal="120" zoomScalePageLayoutView="0" workbookViewId="0" topLeftCell="A4">
      <selection activeCell="D8" sqref="D8"/>
    </sheetView>
  </sheetViews>
  <sheetFormatPr defaultColWidth="9.00390625" defaultRowHeight="12.75"/>
  <cols>
    <col min="1" max="1" width="8.00390625" style="1063" customWidth="1"/>
    <col min="2" max="2" width="64.625" style="1063" customWidth="1"/>
    <col min="3" max="3" width="24.00390625" style="1063" customWidth="1"/>
    <col min="4" max="4" width="19.125" style="1063" customWidth="1"/>
    <col min="5" max="5" width="22.875" style="1063" customWidth="1"/>
    <col min="6" max="16384" width="9.375" style="1063" customWidth="1"/>
  </cols>
  <sheetData>
    <row r="1" spans="1:5" s="1064" customFormat="1" ht="60" customHeight="1">
      <c r="A1" s="1225" t="s">
        <v>731</v>
      </c>
      <c r="B1" s="1225"/>
      <c r="C1" s="1225"/>
      <c r="D1" s="1225"/>
      <c r="E1" s="1225"/>
    </row>
    <row r="2" spans="1:3" s="1064" customFormat="1" ht="19.5" customHeight="1">
      <c r="A2" s="1065"/>
      <c r="B2" s="1065"/>
      <c r="C2" s="1065"/>
    </row>
    <row r="3" spans="3:5" ht="19.5" customHeight="1">
      <c r="C3"/>
      <c r="E3" s="1066" t="s">
        <v>11</v>
      </c>
    </row>
    <row r="4" spans="1:5" ht="16.5" customHeight="1">
      <c r="A4" s="1226" t="s">
        <v>732</v>
      </c>
      <c r="B4" s="1227" t="s">
        <v>291</v>
      </c>
      <c r="C4" s="1227" t="s">
        <v>494</v>
      </c>
      <c r="D4" s="1228" t="s">
        <v>464</v>
      </c>
      <c r="E4" s="1228" t="s">
        <v>465</v>
      </c>
    </row>
    <row r="5" spans="1:5" s="1067" customFormat="1" ht="16.5" customHeight="1">
      <c r="A5" s="1226"/>
      <c r="B5" s="1227"/>
      <c r="C5" s="1227"/>
      <c r="D5" s="1228"/>
      <c r="E5" s="1228"/>
    </row>
    <row r="6" spans="1:5" ht="22.5" customHeight="1">
      <c r="A6" s="1068" t="s">
        <v>6</v>
      </c>
      <c r="B6" s="1069" t="s">
        <v>733</v>
      </c>
      <c r="C6" s="1070">
        <v>55000000</v>
      </c>
      <c r="D6" s="1071">
        <v>-5000000</v>
      </c>
      <c r="E6" s="1071">
        <f>C6+D6</f>
        <v>50000000</v>
      </c>
    </row>
    <row r="7" spans="1:5" ht="22.5" customHeight="1">
      <c r="A7" s="1072" t="s">
        <v>26</v>
      </c>
      <c r="B7" s="1073" t="s">
        <v>734</v>
      </c>
      <c r="C7" s="1074">
        <v>0</v>
      </c>
      <c r="D7" s="1075"/>
      <c r="E7" s="1071"/>
    </row>
    <row r="8" spans="1:5" ht="22.5" customHeight="1">
      <c r="A8" s="1072" t="s">
        <v>29</v>
      </c>
      <c r="B8" s="1076" t="s">
        <v>735</v>
      </c>
      <c r="C8" s="1074">
        <v>2000000</v>
      </c>
      <c r="D8" s="1075"/>
      <c r="E8" s="1071">
        <f>C8+D8</f>
        <v>2000000</v>
      </c>
    </row>
    <row r="9" spans="1:5" ht="31.5" customHeight="1">
      <c r="A9" s="1072" t="s">
        <v>32</v>
      </c>
      <c r="B9" s="1073" t="s">
        <v>736</v>
      </c>
      <c r="C9" s="1074">
        <v>0</v>
      </c>
      <c r="D9" s="1075"/>
      <c r="E9" s="1071"/>
    </row>
    <row r="10" spans="1:5" ht="22.5" customHeight="1">
      <c r="A10" s="1072" t="s">
        <v>35</v>
      </c>
      <c r="B10" s="1076" t="s">
        <v>737</v>
      </c>
      <c r="C10" s="1077"/>
      <c r="D10" s="1075"/>
      <c r="E10" s="1071"/>
    </row>
    <row r="11" spans="1:5" ht="28.5" customHeight="1">
      <c r="A11" s="1072" t="s">
        <v>38</v>
      </c>
      <c r="B11" s="1073" t="s">
        <v>738</v>
      </c>
      <c r="C11" s="1077"/>
      <c r="D11" s="1075"/>
      <c r="E11" s="1071"/>
    </row>
    <row r="12" spans="1:5" ht="22.5" customHeight="1">
      <c r="A12" s="1078" t="s">
        <v>41</v>
      </c>
      <c r="B12" s="1079" t="s">
        <v>739</v>
      </c>
      <c r="C12" s="1080"/>
      <c r="D12" s="1075"/>
      <c r="E12" s="1071"/>
    </row>
    <row r="13" spans="1:5" s="1064" customFormat="1" ht="22.5" customHeight="1">
      <c r="A13" s="1081" t="s">
        <v>44</v>
      </c>
      <c r="B13" s="1082" t="s">
        <v>740</v>
      </c>
      <c r="C13" s="1083">
        <f>SUM(C6:C12)</f>
        <v>57000000</v>
      </c>
      <c r="D13" s="1083">
        <f>SUM(D6:D12)</f>
        <v>-5000000</v>
      </c>
      <c r="E13" s="1084">
        <f>C13+D13</f>
        <v>52000000</v>
      </c>
    </row>
    <row r="14" spans="1:5" s="1064" customFormat="1" ht="22.5" customHeight="1">
      <c r="A14" s="1085" t="s">
        <v>47</v>
      </c>
      <c r="B14" s="1086" t="s">
        <v>741</v>
      </c>
      <c r="C14" s="1087">
        <f>C13/2</f>
        <v>28500000</v>
      </c>
      <c r="D14" s="1087">
        <f>D13/2</f>
        <v>-2500000</v>
      </c>
      <c r="E14" s="1087">
        <f>E13/2</f>
        <v>26000000</v>
      </c>
    </row>
    <row r="15" spans="1:5" s="1064" customFormat="1" ht="27" customHeight="1">
      <c r="A15" s="1081" t="s">
        <v>50</v>
      </c>
      <c r="B15" s="1088" t="s">
        <v>742</v>
      </c>
      <c r="C15" s="1083">
        <f>SUM(C16:C22)</f>
        <v>0</v>
      </c>
      <c r="D15" s="1089"/>
      <c r="E15" s="1089"/>
    </row>
    <row r="16" spans="1:5" ht="22.5" customHeight="1">
      <c r="A16" s="1068" t="s">
        <v>52</v>
      </c>
      <c r="B16" s="1090" t="s">
        <v>743</v>
      </c>
      <c r="C16" s="1091"/>
      <c r="D16" s="1075"/>
      <c r="E16" s="1075"/>
    </row>
    <row r="17" spans="1:5" ht="22.5" customHeight="1">
      <c r="A17" s="1072" t="s">
        <v>54</v>
      </c>
      <c r="B17" s="1092" t="s">
        <v>744</v>
      </c>
      <c r="C17" s="1077"/>
      <c r="D17" s="1075"/>
      <c r="E17" s="1075"/>
    </row>
    <row r="18" spans="1:5" ht="22.5" customHeight="1">
      <c r="A18" s="1072" t="s">
        <v>56</v>
      </c>
      <c r="B18" s="1092" t="s">
        <v>745</v>
      </c>
      <c r="C18" s="1077"/>
      <c r="D18" s="1075"/>
      <c r="E18" s="1075"/>
    </row>
    <row r="19" spans="1:5" ht="22.5" customHeight="1">
      <c r="A19" s="1072" t="s">
        <v>58</v>
      </c>
      <c r="B19" s="1092" t="s">
        <v>746</v>
      </c>
      <c r="C19" s="1077"/>
      <c r="D19" s="1075"/>
      <c r="E19" s="1075"/>
    </row>
    <row r="20" spans="1:5" ht="22.5" customHeight="1">
      <c r="A20" s="1072" t="s">
        <v>60</v>
      </c>
      <c r="B20" s="1092" t="s">
        <v>747</v>
      </c>
      <c r="C20" s="1077"/>
      <c r="D20" s="1075"/>
      <c r="E20" s="1075"/>
    </row>
    <row r="21" spans="1:5" ht="22.5" customHeight="1">
      <c r="A21" s="1072" t="s">
        <v>62</v>
      </c>
      <c r="B21" s="1092" t="s">
        <v>748</v>
      </c>
      <c r="C21" s="1077"/>
      <c r="D21" s="1075"/>
      <c r="E21" s="1075"/>
    </row>
    <row r="22" spans="1:5" ht="22.5" customHeight="1">
      <c r="A22" s="1078" t="s">
        <v>64</v>
      </c>
      <c r="B22" s="1093" t="s">
        <v>749</v>
      </c>
      <c r="C22" s="1080"/>
      <c r="D22" s="1075"/>
      <c r="E22" s="1075"/>
    </row>
    <row r="23" spans="1:5" s="1064" customFormat="1" ht="30" customHeight="1">
      <c r="A23" s="1081" t="s">
        <v>67</v>
      </c>
      <c r="B23" s="1088" t="s">
        <v>750</v>
      </c>
      <c r="C23" s="1094">
        <f>SUM(C24:C30)</f>
        <v>0</v>
      </c>
      <c r="D23" s="1089"/>
      <c r="E23" s="1089"/>
    </row>
    <row r="24" spans="1:5" ht="22.5" customHeight="1">
      <c r="A24" s="1068" t="s">
        <v>70</v>
      </c>
      <c r="B24" s="1090" t="s">
        <v>751</v>
      </c>
      <c r="C24" s="1091"/>
      <c r="D24" s="1075"/>
      <c r="E24" s="1075"/>
    </row>
    <row r="25" spans="1:5" ht="22.5" customHeight="1">
      <c r="A25" s="1072" t="s">
        <v>73</v>
      </c>
      <c r="B25" s="1073" t="s">
        <v>752</v>
      </c>
      <c r="C25" s="1077"/>
      <c r="D25" s="1075"/>
      <c r="E25" s="1075"/>
    </row>
    <row r="26" spans="1:5" ht="22.5" customHeight="1">
      <c r="A26" s="1072" t="s">
        <v>75</v>
      </c>
      <c r="B26" s="1076" t="s">
        <v>745</v>
      </c>
      <c r="C26" s="1077"/>
      <c r="D26" s="1075"/>
      <c r="E26" s="1075"/>
    </row>
    <row r="27" spans="1:5" ht="22.5" customHeight="1">
      <c r="A27" s="1072" t="s">
        <v>77</v>
      </c>
      <c r="B27" s="1076" t="s">
        <v>746</v>
      </c>
      <c r="C27" s="1077"/>
      <c r="D27" s="1075"/>
      <c r="E27" s="1075"/>
    </row>
    <row r="28" spans="1:5" ht="22.5" customHeight="1">
      <c r="A28" s="1072" t="s">
        <v>79</v>
      </c>
      <c r="B28" s="1076" t="s">
        <v>747</v>
      </c>
      <c r="C28" s="1077"/>
      <c r="D28" s="1075"/>
      <c r="E28" s="1075"/>
    </row>
    <row r="29" spans="1:5" ht="22.5" customHeight="1">
      <c r="A29" s="1072" t="s">
        <v>81</v>
      </c>
      <c r="B29" s="1076" t="s">
        <v>748</v>
      </c>
      <c r="C29" s="1077"/>
      <c r="D29" s="1075"/>
      <c r="E29" s="1075"/>
    </row>
    <row r="30" spans="1:5" ht="22.5" customHeight="1">
      <c r="A30" s="1072" t="s">
        <v>83</v>
      </c>
      <c r="B30" s="1073" t="s">
        <v>753</v>
      </c>
      <c r="C30" s="1077"/>
      <c r="D30" s="1075"/>
      <c r="E30" s="1075"/>
    </row>
    <row r="31" spans="1:5" ht="22.5" customHeight="1">
      <c r="A31" s="1078" t="s">
        <v>85</v>
      </c>
      <c r="B31" s="1093" t="s">
        <v>754</v>
      </c>
      <c r="C31" s="1080">
        <f>C23+C15</f>
        <v>0</v>
      </c>
      <c r="D31" s="1075"/>
      <c r="E31" s="1075"/>
    </row>
    <row r="32" spans="1:5" ht="27.75" customHeight="1">
      <c r="A32" s="1095" t="s">
        <v>88</v>
      </c>
      <c r="B32" s="1096" t="s">
        <v>755</v>
      </c>
      <c r="C32" s="1083">
        <f>C14-C31</f>
        <v>28500000</v>
      </c>
      <c r="D32" s="1083">
        <f>D14-D31</f>
        <v>-2500000</v>
      </c>
      <c r="E32" s="1083">
        <f>E14-E31</f>
        <v>26000000</v>
      </c>
    </row>
  </sheetData>
  <sheetProtection selectLockedCells="1" selectUnlockedCells="1"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5118055555555555" right="0.5118055555555555" top="0.7486111111111111" bottom="0.7479166666666667" header="0.31527777777777777" footer="0.5118055555555555"/>
  <pageSetup fitToHeight="0" fitToWidth="1" horizontalDpi="300" verticalDpi="300" orientation="portrait" paperSize="9"/>
  <headerFooter alignWithMargins="0">
    <oddHeader>&amp;R&amp;"Times New Roman,Félkövér dőlt"&amp;11 17. melléklet a ........./2020. (........)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44"/>
  <sheetViews>
    <sheetView zoomScale="120" zoomScaleNormal="120" zoomScalePageLayoutView="0" workbookViewId="0" topLeftCell="A1">
      <selection activeCell="K15" sqref="K15"/>
    </sheetView>
  </sheetViews>
  <sheetFormatPr defaultColWidth="9.00390625" defaultRowHeight="12.75"/>
  <cols>
    <col min="1" max="1" width="7.375" style="1097" customWidth="1"/>
    <col min="2" max="2" width="56.00390625" style="1097" customWidth="1"/>
    <col min="3" max="5" width="20.625" style="1098" customWidth="1"/>
    <col min="6" max="6" width="9.375" style="1097" customWidth="1"/>
    <col min="7" max="7" width="12.625" style="1097" customWidth="1"/>
    <col min="8" max="16384" width="9.375" style="1097" customWidth="1"/>
  </cols>
  <sheetData>
    <row r="1" spans="1:5" ht="36.75" customHeight="1">
      <c r="A1" s="1229" t="s">
        <v>756</v>
      </c>
      <c r="B1" s="1229"/>
      <c r="C1" s="1229"/>
      <c r="D1" s="1229"/>
      <c r="E1" s="1229"/>
    </row>
    <row r="2" spans="1:5" ht="15" customHeight="1">
      <c r="A2" s="1230" t="s">
        <v>486</v>
      </c>
      <c r="B2" s="1230"/>
      <c r="C2" s="1230"/>
      <c r="D2" s="1230"/>
      <c r="E2" s="1230"/>
    </row>
    <row r="3" spans="1:5" ht="15">
      <c r="A3" s="1099"/>
      <c r="B3" s="1099"/>
      <c r="C3" s="1100"/>
      <c r="D3" s="1100"/>
      <c r="E3" s="1101" t="s">
        <v>757</v>
      </c>
    </row>
    <row r="4" spans="1:7" s="1104" customFormat="1" ht="51">
      <c r="A4" s="1007" t="s">
        <v>455</v>
      </c>
      <c r="B4" s="28" t="s">
        <v>758</v>
      </c>
      <c r="C4" s="1102" t="s">
        <v>759</v>
      </c>
      <c r="D4" s="1102" t="s">
        <v>760</v>
      </c>
      <c r="E4" s="1103" t="s">
        <v>761</v>
      </c>
      <c r="G4" s="1105"/>
    </row>
    <row r="5" spans="1:5" s="1104" customFormat="1" ht="12" customHeight="1">
      <c r="A5" s="1106">
        <v>1</v>
      </c>
      <c r="B5" s="1107">
        <v>2</v>
      </c>
      <c r="C5" s="1108">
        <v>3</v>
      </c>
      <c r="D5" s="1108">
        <v>4</v>
      </c>
      <c r="E5" s="1109">
        <v>5</v>
      </c>
    </row>
    <row r="6" spans="1:5" s="1104" customFormat="1" ht="18" customHeight="1">
      <c r="A6" s="1110" t="s">
        <v>6</v>
      </c>
      <c r="B6" s="1111"/>
      <c r="C6" s="1112">
        <v>0</v>
      </c>
      <c r="D6" s="1112">
        <v>0</v>
      </c>
      <c r="E6" s="1113"/>
    </row>
    <row r="7" spans="1:5" s="1104" customFormat="1" ht="18" customHeight="1">
      <c r="A7" s="1114" t="s">
        <v>26</v>
      </c>
      <c r="B7" s="1115"/>
      <c r="C7" s="1116">
        <v>0</v>
      </c>
      <c r="D7" s="1116">
        <v>0</v>
      </c>
      <c r="E7" s="1117"/>
    </row>
    <row r="8" spans="1:5" s="1104" customFormat="1" ht="18" customHeight="1">
      <c r="A8" s="1114" t="s">
        <v>29</v>
      </c>
      <c r="B8" s="1118"/>
      <c r="C8" s="1116"/>
      <c r="D8" s="1116"/>
      <c r="E8" s="1117"/>
    </row>
    <row r="9" spans="1:5" s="1104" customFormat="1" ht="18" customHeight="1">
      <c r="A9" s="1110" t="s">
        <v>32</v>
      </c>
      <c r="B9" s="1115"/>
      <c r="C9" s="1119"/>
      <c r="D9" s="1119"/>
      <c r="E9" s="1117"/>
    </row>
    <row r="10" spans="1:5" s="1104" customFormat="1" ht="18" customHeight="1">
      <c r="A10" s="1114" t="s">
        <v>35</v>
      </c>
      <c r="B10" s="1120"/>
      <c r="C10" s="1121"/>
      <c r="D10" s="1121"/>
      <c r="E10" s="1122"/>
    </row>
    <row r="11" spans="1:5" s="1104" customFormat="1" ht="18" customHeight="1">
      <c r="A11" s="1114" t="s">
        <v>38</v>
      </c>
      <c r="B11" s="1123"/>
      <c r="C11" s="1124"/>
      <c r="D11" s="1124"/>
      <c r="E11" s="1122"/>
    </row>
    <row r="12" spans="1:5" s="1104" customFormat="1" ht="18" customHeight="1">
      <c r="A12" s="1110" t="s">
        <v>41</v>
      </c>
      <c r="B12" s="1123"/>
      <c r="C12" s="1124"/>
      <c r="D12" s="1124"/>
      <c r="E12" s="1122"/>
    </row>
    <row r="13" spans="1:5" s="1104" customFormat="1" ht="18" customHeight="1">
      <c r="A13" s="1114" t="s">
        <v>44</v>
      </c>
      <c r="B13" s="1123"/>
      <c r="C13" s="1124"/>
      <c r="D13" s="1124"/>
      <c r="E13" s="1122"/>
    </row>
    <row r="14" spans="1:5" s="1104" customFormat="1" ht="18" customHeight="1">
      <c r="A14" s="1114" t="s">
        <v>47</v>
      </c>
      <c r="B14" s="1123"/>
      <c r="C14" s="1124"/>
      <c r="D14" s="1124"/>
      <c r="E14" s="1122"/>
    </row>
    <row r="15" spans="1:5" s="1104" customFormat="1" ht="18" customHeight="1">
      <c r="A15" s="1125" t="s">
        <v>50</v>
      </c>
      <c r="B15" s="1126"/>
      <c r="C15" s="1127"/>
      <c r="D15" s="1127"/>
      <c r="E15" s="1128"/>
    </row>
    <row r="16" spans="1:5" s="1104" customFormat="1" ht="15">
      <c r="A16" s="1129" t="s">
        <v>52</v>
      </c>
      <c r="B16" s="1130" t="s">
        <v>762</v>
      </c>
      <c r="C16" s="1131">
        <f>SUM(C6:C15)</f>
        <v>0</v>
      </c>
      <c r="D16" s="1131">
        <f>SUM(D6:D15)</f>
        <v>0</v>
      </c>
      <c r="E16" s="1132">
        <f>SUM(E6:E15)</f>
        <v>0</v>
      </c>
    </row>
    <row r="17" spans="1:5" s="1104" customFormat="1" ht="15">
      <c r="A17" s="1125" t="s">
        <v>54</v>
      </c>
      <c r="B17" s="1133"/>
      <c r="C17" s="1134"/>
      <c r="D17" s="1134"/>
      <c r="E17" s="1135"/>
    </row>
    <row r="18" spans="1:5" s="1104" customFormat="1" ht="15">
      <c r="A18" s="1129" t="s">
        <v>56</v>
      </c>
      <c r="B18" s="1130" t="s">
        <v>763</v>
      </c>
      <c r="C18" s="1131">
        <f>SUM(C17:C17)</f>
        <v>0</v>
      </c>
      <c r="D18" s="1131">
        <f>SUM(D17:D17)</f>
        <v>0</v>
      </c>
      <c r="E18" s="1132">
        <f>SUM(E17:E17)</f>
        <v>0</v>
      </c>
    </row>
    <row r="19" spans="1:5" s="1104" customFormat="1" ht="15">
      <c r="A19" s="1110" t="s">
        <v>58</v>
      </c>
      <c r="B19" s="1136"/>
      <c r="C19" s="1137"/>
      <c r="D19" s="1137"/>
      <c r="E19" s="1138"/>
    </row>
    <row r="20" spans="1:5" s="1104" customFormat="1" ht="15">
      <c r="A20" s="1114" t="s">
        <v>60</v>
      </c>
      <c r="B20" s="1139"/>
      <c r="C20" s="1140"/>
      <c r="D20" s="1140"/>
      <c r="E20" s="1122"/>
    </row>
    <row r="21" spans="1:5" s="1104" customFormat="1" ht="15">
      <c r="A21" s="1110" t="s">
        <v>62</v>
      </c>
      <c r="B21" s="1141"/>
      <c r="C21" s="1140"/>
      <c r="D21" s="1140"/>
      <c r="E21" s="1122"/>
    </row>
    <row r="22" spans="1:5" s="1104" customFormat="1" ht="15">
      <c r="A22" s="1114" t="s">
        <v>64</v>
      </c>
      <c r="B22" s="1141"/>
      <c r="C22" s="1140"/>
      <c r="D22" s="1140"/>
      <c r="E22" s="1122"/>
    </row>
    <row r="23" spans="1:5" s="1104" customFormat="1" ht="15">
      <c r="A23" s="1142" t="s">
        <v>67</v>
      </c>
      <c r="B23" s="1143"/>
      <c r="C23" s="1144"/>
      <c r="D23" s="1144"/>
      <c r="E23" s="1128"/>
    </row>
    <row r="24" spans="1:5" s="1104" customFormat="1" ht="15">
      <c r="A24" s="1129" t="s">
        <v>70</v>
      </c>
      <c r="B24" s="1130" t="s">
        <v>764</v>
      </c>
      <c r="C24" s="1131">
        <f>SUM(C19:C23)</f>
        <v>0</v>
      </c>
      <c r="D24" s="1131">
        <f>SUM(D19:D23)</f>
        <v>0</v>
      </c>
      <c r="E24" s="1132">
        <f>SUM(E19:E23)</f>
        <v>0</v>
      </c>
    </row>
    <row r="25" spans="1:5" s="1104" customFormat="1" ht="27" customHeight="1">
      <c r="A25" s="1145" t="s">
        <v>73</v>
      </c>
      <c r="B25" s="1146" t="s">
        <v>765</v>
      </c>
      <c r="C25" s="1147">
        <f>SUM(C24,C18,C16)</f>
        <v>0</v>
      </c>
      <c r="D25" s="1147">
        <f>SUM(D24,D18,D16)</f>
        <v>0</v>
      </c>
      <c r="E25" s="1148">
        <f>SUM(E24,E18,E16)</f>
        <v>0</v>
      </c>
    </row>
    <row r="28" spans="1:5" ht="15">
      <c r="A28" s="1149"/>
      <c r="B28" s="1150"/>
      <c r="C28" s="1149"/>
      <c r="D28" s="1149"/>
      <c r="E28" s="1149"/>
    </row>
    <row r="29" spans="1:5" ht="15">
      <c r="A29" s="1149"/>
      <c r="B29" s="1150"/>
      <c r="C29" s="1149"/>
      <c r="D29" s="1149"/>
      <c r="E29" s="1149"/>
    </row>
    <row r="30" spans="1:6" ht="15">
      <c r="A30" s="1149"/>
      <c r="B30" s="1150"/>
      <c r="C30" s="1149"/>
      <c r="D30" s="1149"/>
      <c r="E30" s="1149"/>
      <c r="F30" s="1151"/>
    </row>
    <row r="31" spans="1:5" ht="15">
      <c r="A31" s="1149"/>
      <c r="B31" s="1150"/>
      <c r="C31" s="1149"/>
      <c r="D31" s="1149"/>
      <c r="E31" s="1149"/>
    </row>
    <row r="32" spans="1:5" ht="15">
      <c r="A32" s="1149"/>
      <c r="B32" s="1150"/>
      <c r="C32" s="1149"/>
      <c r="D32" s="1149"/>
      <c r="E32" s="1149"/>
    </row>
    <row r="33" spans="1:5" ht="15">
      <c r="A33" s="1149"/>
      <c r="B33" s="1150"/>
      <c r="C33" s="1149"/>
      <c r="D33" s="1149"/>
      <c r="E33" s="1149"/>
    </row>
    <row r="34" spans="1:5" ht="15">
      <c r="A34" s="1149"/>
      <c r="B34" s="1150"/>
      <c r="C34" s="1149"/>
      <c r="D34" s="1149"/>
      <c r="E34" s="1149"/>
    </row>
    <row r="35" spans="1:5" ht="15">
      <c r="A35" s="1149"/>
      <c r="B35" s="1150"/>
      <c r="C35" s="1149"/>
      <c r="D35" s="1149"/>
      <c r="E35" s="1149"/>
    </row>
    <row r="36" spans="1:5" ht="15">
      <c r="A36" s="1149"/>
      <c r="B36" s="1150"/>
      <c r="C36" s="1149"/>
      <c r="D36" s="1149"/>
      <c r="E36" s="1149"/>
    </row>
    <row r="37" spans="1:5" ht="15">
      <c r="A37" s="1149"/>
      <c r="B37" s="1149"/>
      <c r="C37" s="1149"/>
      <c r="D37" s="1149"/>
      <c r="E37" s="1149"/>
    </row>
    <row r="38" spans="1:5" ht="15">
      <c r="A38" s="1149"/>
      <c r="B38" s="1149"/>
      <c r="C38" s="1149"/>
      <c r="D38" s="1149"/>
      <c r="E38" s="1149"/>
    </row>
    <row r="39" spans="1:5" ht="15">
      <c r="A39" s="1149"/>
      <c r="B39" s="1149"/>
      <c r="C39" s="1149"/>
      <c r="D39" s="1149"/>
      <c r="E39" s="1149"/>
    </row>
    <row r="40" spans="1:5" ht="15">
      <c r="A40" s="1149"/>
      <c r="B40" s="1149"/>
      <c r="C40" s="1149"/>
      <c r="D40" s="1149"/>
      <c r="E40" s="1149"/>
    </row>
    <row r="41" spans="1:5" ht="15">
      <c r="A41" s="1149"/>
      <c r="B41" s="1149"/>
      <c r="C41" s="1149"/>
      <c r="D41" s="1149"/>
      <c r="E41" s="1149"/>
    </row>
    <row r="42" spans="1:5" ht="15">
      <c r="A42" s="1149"/>
      <c r="B42" s="1149"/>
      <c r="C42" s="1149"/>
      <c r="D42" s="1149"/>
      <c r="E42" s="1149"/>
    </row>
    <row r="43" spans="1:5" ht="15">
      <c r="A43" s="1149"/>
      <c r="B43" s="1149"/>
      <c r="C43" s="1149"/>
      <c r="D43" s="1149"/>
      <c r="E43" s="1149"/>
    </row>
    <row r="44" spans="1:5" ht="15">
      <c r="A44" s="1149"/>
      <c r="B44" s="1149"/>
      <c r="C44" s="1149"/>
      <c r="D44" s="1149"/>
      <c r="E44" s="1149"/>
    </row>
  </sheetData>
  <sheetProtection selectLockedCells="1" selectUnlockedCells="1"/>
  <mergeCells count="2">
    <mergeCell ref="A1:E1"/>
    <mergeCell ref="A2:E2"/>
  </mergeCells>
  <printOptions horizontalCentered="1"/>
  <pageMargins left="0.5118055555555555" right="0.7083333333333334" top="0.9451388888888889" bottom="0.7479166666666667" header="0.5118055555555555" footer="0.5118055555555555"/>
  <pageSetup firstPageNumber="53" useFirstPageNumber="1" fitToHeight="0" fitToWidth="1" horizontalDpi="300" verticalDpi="300" orientation="portrait" paperSize="9"/>
  <headerFooter alignWithMargins="0">
    <oddHeader>&amp;R&amp;"Times New Roman CE,Félkövér dőlt"&amp;11 18. melléklet a ........./2020.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19"/>
  <sheetViews>
    <sheetView zoomScale="120" zoomScaleNormal="120" zoomScaleSheetLayoutView="100" zoomScalePageLayoutView="0" workbookViewId="0" topLeftCell="A115">
      <selection activeCell="I6" sqref="I6"/>
    </sheetView>
  </sheetViews>
  <sheetFormatPr defaultColWidth="9.00390625" defaultRowHeight="12.75"/>
  <cols>
    <col min="1" max="1" width="12.875" style="20" customWidth="1"/>
    <col min="2" max="2" width="68.375" style="20" customWidth="1"/>
    <col min="3" max="3" width="8.875" style="20" customWidth="1"/>
    <col min="4" max="4" width="16.00390625" style="21" customWidth="1"/>
    <col min="5" max="5" width="17.875" style="22" customWidth="1"/>
    <col min="6" max="6" width="15.50390625" style="22" customWidth="1"/>
    <col min="7" max="16384" width="9.375" style="22" customWidth="1"/>
  </cols>
  <sheetData>
    <row r="1" spans="1:6" ht="60" customHeight="1">
      <c r="A1" s="1154" t="s">
        <v>287</v>
      </c>
      <c r="B1" s="1154"/>
      <c r="C1" s="1154"/>
      <c r="D1" s="1154"/>
      <c r="E1" s="1154"/>
      <c r="F1" s="1154"/>
    </row>
    <row r="2" spans="1:6" ht="19.5" customHeight="1">
      <c r="A2" s="1155" t="s">
        <v>10</v>
      </c>
      <c r="B2" s="1155"/>
      <c r="C2" s="1155"/>
      <c r="D2" s="1155"/>
      <c r="E2" s="1155"/>
      <c r="F2" s="1155"/>
    </row>
    <row r="3" spans="1:6" ht="19.5" customHeight="1">
      <c r="A3" s="1153"/>
      <c r="B3" s="1153"/>
      <c r="C3" s="23"/>
      <c r="D3" s="24"/>
      <c r="F3" s="24" t="s">
        <v>11</v>
      </c>
    </row>
    <row r="4" spans="1:6" ht="37.5" customHeight="1">
      <c r="A4" s="25" t="s">
        <v>12</v>
      </c>
      <c r="B4" s="26" t="s">
        <v>13</v>
      </c>
      <c r="C4" s="26" t="s">
        <v>14</v>
      </c>
      <c r="D4" s="27" t="s">
        <v>15</v>
      </c>
      <c r="E4" s="28" t="s">
        <v>16</v>
      </c>
      <c r="F4" s="29" t="s">
        <v>17</v>
      </c>
    </row>
    <row r="5" spans="1:6" s="32" customFormat="1" ht="12" customHeight="1">
      <c r="A5" s="25" t="s">
        <v>18</v>
      </c>
      <c r="B5" s="26" t="s">
        <v>19</v>
      </c>
      <c r="C5" s="26" t="s">
        <v>20</v>
      </c>
      <c r="D5" s="27" t="s">
        <v>21</v>
      </c>
      <c r="E5" s="30" t="s">
        <v>22</v>
      </c>
      <c r="F5" s="31" t="s">
        <v>23</v>
      </c>
    </row>
    <row r="6" spans="1:6" s="39" customFormat="1" ht="19.5" customHeight="1">
      <c r="A6" s="33" t="s">
        <v>6</v>
      </c>
      <c r="B6" s="34" t="s">
        <v>24</v>
      </c>
      <c r="C6" s="35" t="s">
        <v>25</v>
      </c>
      <c r="D6" s="36"/>
      <c r="E6" s="37">
        <v>33723</v>
      </c>
      <c r="F6" s="38">
        <f>D6+E6</f>
        <v>33723</v>
      </c>
    </row>
    <row r="7" spans="1:6" s="39" customFormat="1" ht="19.5" customHeight="1">
      <c r="A7" s="40" t="s">
        <v>26</v>
      </c>
      <c r="B7" s="41" t="s">
        <v>27</v>
      </c>
      <c r="C7" s="42" t="s">
        <v>28</v>
      </c>
      <c r="D7" s="43">
        <v>13086870</v>
      </c>
      <c r="E7" s="44"/>
      <c r="F7" s="38">
        <f>D7+E7</f>
        <v>13086870</v>
      </c>
    </row>
    <row r="8" spans="1:6" s="39" customFormat="1" ht="19.5" customHeight="1">
      <c r="A8" s="40" t="s">
        <v>29</v>
      </c>
      <c r="B8" s="41" t="s">
        <v>30</v>
      </c>
      <c r="C8" s="42" t="s">
        <v>31</v>
      </c>
      <c r="D8" s="43">
        <v>8070506</v>
      </c>
      <c r="E8" s="44">
        <v>79766</v>
      </c>
      <c r="F8" s="38">
        <f>D8+E8</f>
        <v>8150272</v>
      </c>
    </row>
    <row r="9" spans="1:6" s="39" customFormat="1" ht="19.5" customHeight="1">
      <c r="A9" s="40" t="s">
        <v>32</v>
      </c>
      <c r="B9" s="41" t="s">
        <v>33</v>
      </c>
      <c r="C9" s="42" t="s">
        <v>34</v>
      </c>
      <c r="D9" s="43">
        <v>1800000</v>
      </c>
      <c r="E9" s="44">
        <v>30080</v>
      </c>
      <c r="F9" s="38">
        <f>D9+E9</f>
        <v>1830080</v>
      </c>
    </row>
    <row r="10" spans="1:6" s="39" customFormat="1" ht="19.5" customHeight="1">
      <c r="A10" s="33" t="s">
        <v>35</v>
      </c>
      <c r="B10" s="41" t="s">
        <v>36</v>
      </c>
      <c r="C10" s="42" t="s">
        <v>37</v>
      </c>
      <c r="D10" s="43"/>
      <c r="E10" s="44"/>
      <c r="F10" s="38"/>
    </row>
    <row r="11" spans="1:6" s="39" customFormat="1" ht="19.5" customHeight="1">
      <c r="A11" s="40" t="s">
        <v>38</v>
      </c>
      <c r="B11" s="41" t="s">
        <v>39</v>
      </c>
      <c r="C11" s="42" t="s">
        <v>40</v>
      </c>
      <c r="D11" s="43"/>
      <c r="E11" s="44"/>
      <c r="F11" s="38"/>
    </row>
    <row r="12" spans="1:6" s="39" customFormat="1" ht="19.5" customHeight="1">
      <c r="A12" s="45" t="s">
        <v>41</v>
      </c>
      <c r="B12" s="46" t="s">
        <v>42</v>
      </c>
      <c r="C12" s="47" t="s">
        <v>43</v>
      </c>
      <c r="D12" s="48">
        <f>+D6+D7+D8+D9+D10+D11</f>
        <v>22957376</v>
      </c>
      <c r="E12" s="48">
        <f>+E6+E7+E8+E9+E10+E11</f>
        <v>143569</v>
      </c>
      <c r="F12" s="49">
        <f>+F6+F7+F8+F9+F10+F11</f>
        <v>23100945</v>
      </c>
    </row>
    <row r="13" spans="1:6" s="39" customFormat="1" ht="19.5" customHeight="1">
      <c r="A13" s="40" t="s">
        <v>44</v>
      </c>
      <c r="B13" s="41" t="s">
        <v>45</v>
      </c>
      <c r="C13" s="42" t="s">
        <v>46</v>
      </c>
      <c r="D13" s="43"/>
      <c r="E13" s="44"/>
      <c r="F13" s="50"/>
    </row>
    <row r="14" spans="1:6" s="39" customFormat="1" ht="19.5" customHeight="1">
      <c r="A14" s="33" t="s">
        <v>47</v>
      </c>
      <c r="B14" s="41" t="s">
        <v>48</v>
      </c>
      <c r="C14" s="42" t="s">
        <v>49</v>
      </c>
      <c r="D14" s="43">
        <f>SUM(D15:D21)</f>
        <v>14882800</v>
      </c>
      <c r="E14" s="43">
        <f>SUM(E15:E21)</f>
        <v>16691868</v>
      </c>
      <c r="F14" s="192">
        <f>SUM(F15:F21)</f>
        <v>31574668</v>
      </c>
    </row>
    <row r="15" spans="1:6" s="39" customFormat="1" ht="19.5" customHeight="1">
      <c r="A15" s="40" t="s">
        <v>50</v>
      </c>
      <c r="B15" s="51" t="s">
        <v>51</v>
      </c>
      <c r="C15" s="52" t="s">
        <v>49</v>
      </c>
      <c r="D15" s="53"/>
      <c r="E15" s="54"/>
      <c r="F15" s="193"/>
    </row>
    <row r="16" spans="1:6" s="39" customFormat="1" ht="19.5" customHeight="1">
      <c r="A16" s="40" t="s">
        <v>52</v>
      </c>
      <c r="B16" s="55" t="s">
        <v>53</v>
      </c>
      <c r="C16" s="52" t="s">
        <v>49</v>
      </c>
      <c r="D16" s="53"/>
      <c r="E16" s="54"/>
      <c r="F16" s="193"/>
    </row>
    <row r="17" spans="1:6" s="39" customFormat="1" ht="19.5" customHeight="1">
      <c r="A17" s="33" t="s">
        <v>54</v>
      </c>
      <c r="B17" s="55" t="s">
        <v>55</v>
      </c>
      <c r="C17" s="52" t="s">
        <v>49</v>
      </c>
      <c r="D17" s="53"/>
      <c r="E17" s="54"/>
      <c r="F17" s="193"/>
    </row>
    <row r="18" spans="1:6" s="39" customFormat="1" ht="19.5" customHeight="1">
      <c r="A18" s="40" t="s">
        <v>56</v>
      </c>
      <c r="B18" s="55" t="s">
        <v>57</v>
      </c>
      <c r="C18" s="52" t="s">
        <v>49</v>
      </c>
      <c r="D18" s="53"/>
      <c r="E18" s="54">
        <v>572468</v>
      </c>
      <c r="F18" s="193">
        <f>D18+E18</f>
        <v>572468</v>
      </c>
    </row>
    <row r="19" spans="1:6" s="39" customFormat="1" ht="19.5" customHeight="1">
      <c r="A19" s="40" t="s">
        <v>58</v>
      </c>
      <c r="B19" s="55" t="s">
        <v>59</v>
      </c>
      <c r="C19" s="52" t="s">
        <v>49</v>
      </c>
      <c r="D19" s="53">
        <v>14882800</v>
      </c>
      <c r="E19" s="54"/>
      <c r="F19" s="193">
        <f>D19+E19</f>
        <v>14882800</v>
      </c>
    </row>
    <row r="20" spans="1:6" s="39" customFormat="1" ht="19.5" customHeight="1">
      <c r="A20" s="33" t="s">
        <v>60</v>
      </c>
      <c r="B20" s="55" t="s">
        <v>61</v>
      </c>
      <c r="C20" s="52" t="s">
        <v>49</v>
      </c>
      <c r="D20" s="53"/>
      <c r="E20" s="54">
        <v>16119400</v>
      </c>
      <c r="F20" s="193">
        <f>D20+E20</f>
        <v>16119400</v>
      </c>
    </row>
    <row r="21" spans="1:6" s="39" customFormat="1" ht="19.5" customHeight="1">
      <c r="A21" s="56" t="s">
        <v>62</v>
      </c>
      <c r="B21" s="55" t="s">
        <v>63</v>
      </c>
      <c r="C21" s="57" t="s">
        <v>49</v>
      </c>
      <c r="D21" s="58"/>
      <c r="E21" s="59"/>
      <c r="F21" s="193"/>
    </row>
    <row r="22" spans="1:6" s="39" customFormat="1" ht="19.5" customHeight="1">
      <c r="A22" s="60" t="s">
        <v>64</v>
      </c>
      <c r="B22" s="61" t="s">
        <v>65</v>
      </c>
      <c r="C22" s="62" t="s">
        <v>66</v>
      </c>
      <c r="D22" s="63">
        <f>SUM(D12+D13+D14)</f>
        <v>37840176</v>
      </c>
      <c r="E22" s="63">
        <f>SUM(E12+E13+E14)</f>
        <v>16835437</v>
      </c>
      <c r="F22" s="64">
        <f>SUM(F12+F13+F14)</f>
        <v>54675613</v>
      </c>
    </row>
    <row r="23" spans="1:6" s="39" customFormat="1" ht="19.5" customHeight="1">
      <c r="A23" s="33" t="s">
        <v>67</v>
      </c>
      <c r="B23" s="65" t="s">
        <v>68</v>
      </c>
      <c r="C23" s="35" t="s">
        <v>69</v>
      </c>
      <c r="D23" s="36"/>
      <c r="E23" s="37"/>
      <c r="F23" s="66"/>
    </row>
    <row r="24" spans="1:6" s="39" customFormat="1" ht="19.5" customHeight="1">
      <c r="A24" s="40" t="s">
        <v>70</v>
      </c>
      <c r="B24" s="67" t="s">
        <v>71</v>
      </c>
      <c r="C24" s="42" t="s">
        <v>72</v>
      </c>
      <c r="D24" s="43">
        <f>SUM(D25:D30)</f>
        <v>0</v>
      </c>
      <c r="E24" s="43">
        <f>SUM(E25:E30)</f>
        <v>13444707</v>
      </c>
      <c r="F24" s="192">
        <f>SUM(F25:F30)</f>
        <v>13444707</v>
      </c>
    </row>
    <row r="25" spans="1:6" s="39" customFormat="1" ht="19.5" customHeight="1">
      <c r="A25" s="40" t="s">
        <v>73</v>
      </c>
      <c r="B25" s="51" t="s">
        <v>74</v>
      </c>
      <c r="C25" s="52" t="s">
        <v>72</v>
      </c>
      <c r="D25" s="53"/>
      <c r="E25" s="54"/>
      <c r="F25" s="193"/>
    </row>
    <row r="26" spans="1:6" s="39" customFormat="1" ht="19.5" customHeight="1">
      <c r="A26" s="33" t="s">
        <v>75</v>
      </c>
      <c r="B26" s="68" t="s">
        <v>76</v>
      </c>
      <c r="C26" s="52" t="s">
        <v>72</v>
      </c>
      <c r="D26" s="53"/>
      <c r="E26" s="54"/>
      <c r="F26" s="193"/>
    </row>
    <row r="27" spans="1:6" s="39" customFormat="1" ht="19.5" customHeight="1">
      <c r="A27" s="40" t="s">
        <v>77</v>
      </c>
      <c r="B27" s="68" t="s">
        <v>78</v>
      </c>
      <c r="C27" s="52" t="s">
        <v>72</v>
      </c>
      <c r="D27" s="53"/>
      <c r="E27" s="54"/>
      <c r="F27" s="193"/>
    </row>
    <row r="28" spans="1:6" s="39" customFormat="1" ht="19.5" customHeight="1">
      <c r="A28" s="40" t="s">
        <v>79</v>
      </c>
      <c r="B28" s="68" t="s">
        <v>80</v>
      </c>
      <c r="C28" s="52" t="s">
        <v>72</v>
      </c>
      <c r="D28" s="53"/>
      <c r="E28" s="54">
        <v>6846570</v>
      </c>
      <c r="F28" s="193">
        <f>D28+E28</f>
        <v>6846570</v>
      </c>
    </row>
    <row r="29" spans="1:6" s="39" customFormat="1" ht="19.5" customHeight="1">
      <c r="A29" s="33" t="s">
        <v>81</v>
      </c>
      <c r="B29" s="68" t="s">
        <v>82</v>
      </c>
      <c r="C29" s="52" t="s">
        <v>72</v>
      </c>
      <c r="D29" s="53"/>
      <c r="E29" s="54">
        <v>6598137</v>
      </c>
      <c r="F29" s="193">
        <f>D29+E29</f>
        <v>6598137</v>
      </c>
    </row>
    <row r="30" spans="1:6" s="39" customFormat="1" ht="19.5" customHeight="1">
      <c r="A30" s="56" t="s">
        <v>83</v>
      </c>
      <c r="B30" s="69" t="s">
        <v>84</v>
      </c>
      <c r="C30" s="57" t="s">
        <v>72</v>
      </c>
      <c r="D30" s="58"/>
      <c r="E30" s="59"/>
      <c r="F30" s="193"/>
    </row>
    <row r="31" spans="1:6" s="39" customFormat="1" ht="19.5" customHeight="1">
      <c r="A31" s="70" t="s">
        <v>85</v>
      </c>
      <c r="B31" s="71" t="s">
        <v>86</v>
      </c>
      <c r="C31" s="28" t="s">
        <v>87</v>
      </c>
      <c r="D31" s="72">
        <f>SUM(D23+D24)</f>
        <v>0</v>
      </c>
      <c r="E31" s="72">
        <f>SUM(E23+E24)</f>
        <v>13444707</v>
      </c>
      <c r="F31" s="73">
        <f>SUM(F23+F24)</f>
        <v>13444707</v>
      </c>
    </row>
    <row r="32" spans="1:6" s="39" customFormat="1" ht="19.5" customHeight="1">
      <c r="A32" s="74" t="s">
        <v>88</v>
      </c>
      <c r="B32" s="75" t="s">
        <v>89</v>
      </c>
      <c r="C32" s="76" t="s">
        <v>90</v>
      </c>
      <c r="D32" s="77"/>
      <c r="E32" s="37"/>
      <c r="F32" s="66"/>
    </row>
    <row r="33" spans="1:6" s="39" customFormat="1" ht="19.5" customHeight="1">
      <c r="A33" s="40" t="s">
        <v>91</v>
      </c>
      <c r="B33" s="41" t="s">
        <v>92</v>
      </c>
      <c r="C33" s="42" t="s">
        <v>93</v>
      </c>
      <c r="D33" s="43">
        <f>SUM(D34:D36)</f>
        <v>20000000</v>
      </c>
      <c r="E33" s="44"/>
      <c r="F33" s="66">
        <f aca="true" t="shared" si="0" ref="F33:F38">D33+E33</f>
        <v>20000000</v>
      </c>
    </row>
    <row r="34" spans="1:6" s="39" customFormat="1" ht="19.5" customHeight="1">
      <c r="A34" s="40" t="s">
        <v>94</v>
      </c>
      <c r="B34" s="78" t="s">
        <v>95</v>
      </c>
      <c r="C34" s="52" t="s">
        <v>93</v>
      </c>
      <c r="D34" s="53">
        <v>4400000</v>
      </c>
      <c r="E34" s="54"/>
      <c r="F34" s="66">
        <f t="shared" si="0"/>
        <v>4400000</v>
      </c>
    </row>
    <row r="35" spans="1:6" s="39" customFormat="1" ht="19.5" customHeight="1">
      <c r="A35" s="33" t="s">
        <v>96</v>
      </c>
      <c r="B35" s="79" t="s">
        <v>97</v>
      </c>
      <c r="C35" s="52" t="s">
        <v>93</v>
      </c>
      <c r="D35" s="53">
        <v>14500000</v>
      </c>
      <c r="E35" s="54"/>
      <c r="F35" s="66">
        <f t="shared" si="0"/>
        <v>14500000</v>
      </c>
    </row>
    <row r="36" spans="1:6" s="39" customFormat="1" ht="19.5" customHeight="1">
      <c r="A36" s="33" t="s">
        <v>98</v>
      </c>
      <c r="B36" s="79" t="s">
        <v>99</v>
      </c>
      <c r="C36" s="52" t="s">
        <v>93</v>
      </c>
      <c r="D36" s="53">
        <v>1100000</v>
      </c>
      <c r="E36" s="54"/>
      <c r="F36" s="66">
        <f t="shared" si="0"/>
        <v>1100000</v>
      </c>
    </row>
    <row r="37" spans="1:6" s="39" customFormat="1" ht="19.5" customHeight="1">
      <c r="A37" s="40" t="s">
        <v>100</v>
      </c>
      <c r="B37" s="80" t="s">
        <v>101</v>
      </c>
      <c r="C37" s="42" t="s">
        <v>102</v>
      </c>
      <c r="D37" s="43">
        <f>SUM(D38:D39)</f>
        <v>50000000</v>
      </c>
      <c r="E37" s="44"/>
      <c r="F37" s="66">
        <f t="shared" si="0"/>
        <v>50000000</v>
      </c>
    </row>
    <row r="38" spans="1:6" s="39" customFormat="1" ht="19.5" customHeight="1">
      <c r="A38" s="40" t="s">
        <v>103</v>
      </c>
      <c r="B38" s="81" t="s">
        <v>104</v>
      </c>
      <c r="C38" s="52" t="s">
        <v>102</v>
      </c>
      <c r="D38" s="53">
        <v>50000000</v>
      </c>
      <c r="E38" s="54"/>
      <c r="F38" s="66">
        <f t="shared" si="0"/>
        <v>50000000</v>
      </c>
    </row>
    <row r="39" spans="1:6" s="39" customFormat="1" ht="19.5" customHeight="1">
      <c r="A39" s="33" t="s">
        <v>105</v>
      </c>
      <c r="B39" s="81" t="s">
        <v>106</v>
      </c>
      <c r="C39" s="52" t="s">
        <v>102</v>
      </c>
      <c r="D39" s="53"/>
      <c r="E39" s="54"/>
      <c r="F39" s="66"/>
    </row>
    <row r="40" spans="1:6" s="39" customFormat="1" ht="19.5" customHeight="1">
      <c r="A40" s="33" t="s">
        <v>107</v>
      </c>
      <c r="B40" s="82" t="s">
        <v>108</v>
      </c>
      <c r="C40" s="42" t="s">
        <v>109</v>
      </c>
      <c r="D40" s="43">
        <v>5000000</v>
      </c>
      <c r="E40" s="44">
        <v>-5000000</v>
      </c>
      <c r="F40" s="66">
        <f>D40+E40</f>
        <v>0</v>
      </c>
    </row>
    <row r="41" spans="1:6" s="39" customFormat="1" ht="19.5" customHeight="1">
      <c r="A41" s="40" t="s">
        <v>110</v>
      </c>
      <c r="B41" s="80" t="s">
        <v>111</v>
      </c>
      <c r="C41" s="42" t="s">
        <v>112</v>
      </c>
      <c r="D41" s="43">
        <f>SUM(D42:D43)</f>
        <v>0</v>
      </c>
      <c r="E41" s="44"/>
      <c r="F41" s="66"/>
    </row>
    <row r="42" spans="1:6" s="39" customFormat="1" ht="19.5" customHeight="1">
      <c r="A42" s="40" t="s">
        <v>113</v>
      </c>
      <c r="B42" s="81" t="s">
        <v>114</v>
      </c>
      <c r="C42" s="52" t="s">
        <v>112</v>
      </c>
      <c r="D42" s="53"/>
      <c r="E42" s="54"/>
      <c r="F42" s="66"/>
    </row>
    <row r="43" spans="1:6" s="39" customFormat="1" ht="19.5" customHeight="1">
      <c r="A43" s="33" t="s">
        <v>115</v>
      </c>
      <c r="B43" s="81" t="s">
        <v>116</v>
      </c>
      <c r="C43" s="52" t="s">
        <v>112</v>
      </c>
      <c r="D43" s="53"/>
      <c r="E43" s="54"/>
      <c r="F43" s="66"/>
    </row>
    <row r="44" spans="1:6" s="39" customFormat="1" ht="19.5" customHeight="1">
      <c r="A44" s="83" t="s">
        <v>117</v>
      </c>
      <c r="B44" s="84" t="s">
        <v>118</v>
      </c>
      <c r="C44" s="85" t="s">
        <v>119</v>
      </c>
      <c r="D44" s="86">
        <v>2000000</v>
      </c>
      <c r="E44" s="87"/>
      <c r="F44" s="66">
        <f>D44+E44</f>
        <v>2000000</v>
      </c>
    </row>
    <row r="45" spans="1:6" s="39" customFormat="1" ht="19.5" customHeight="1">
      <c r="A45" s="70" t="s">
        <v>120</v>
      </c>
      <c r="B45" s="71" t="s">
        <v>121</v>
      </c>
      <c r="C45" s="28" t="s">
        <v>122</v>
      </c>
      <c r="D45" s="88">
        <f>SUM(D44)+D40+D37+D33+D32+D41</f>
        <v>77000000</v>
      </c>
      <c r="E45" s="88">
        <f>SUM(E44)+E40+E37+E33+E32+E41</f>
        <v>-5000000</v>
      </c>
      <c r="F45" s="73">
        <f>SUM(F44)+F40+F37+F33+F32+F41</f>
        <v>72000000</v>
      </c>
    </row>
    <row r="46" spans="1:6" s="39" customFormat="1" ht="19.5" customHeight="1">
      <c r="A46" s="74" t="s">
        <v>123</v>
      </c>
      <c r="B46" s="89" t="s">
        <v>124</v>
      </c>
      <c r="C46" s="90" t="s">
        <v>125</v>
      </c>
      <c r="D46" s="91">
        <v>1100000</v>
      </c>
      <c r="E46" s="37"/>
      <c r="F46" s="66">
        <f>D46+E46</f>
        <v>1100000</v>
      </c>
    </row>
    <row r="47" spans="1:6" s="39" customFormat="1" ht="19.5" customHeight="1">
      <c r="A47" s="40" t="s">
        <v>126</v>
      </c>
      <c r="B47" s="67" t="s">
        <v>127</v>
      </c>
      <c r="C47" s="92" t="s">
        <v>128</v>
      </c>
      <c r="D47" s="93"/>
      <c r="E47" s="44">
        <v>1472374</v>
      </c>
      <c r="F47" s="66">
        <f>D47+E47</f>
        <v>1472374</v>
      </c>
    </row>
    <row r="48" spans="1:6" s="39" customFormat="1" ht="19.5" customHeight="1">
      <c r="A48" s="40" t="s">
        <v>129</v>
      </c>
      <c r="B48" s="67" t="s">
        <v>130</v>
      </c>
      <c r="C48" s="92" t="s">
        <v>131</v>
      </c>
      <c r="D48" s="93">
        <v>3100000</v>
      </c>
      <c r="E48" s="44"/>
      <c r="F48" s="66">
        <f>D48+E48</f>
        <v>3100000</v>
      </c>
    </row>
    <row r="49" spans="1:6" s="39" customFormat="1" ht="19.5" customHeight="1">
      <c r="A49" s="40" t="s">
        <v>132</v>
      </c>
      <c r="B49" s="67" t="s">
        <v>133</v>
      </c>
      <c r="C49" s="92" t="s">
        <v>134</v>
      </c>
      <c r="D49" s="93"/>
      <c r="E49" s="44"/>
      <c r="F49" s="66"/>
    </row>
    <row r="50" spans="1:6" s="39" customFormat="1" ht="19.5" customHeight="1">
      <c r="A50" s="40" t="s">
        <v>135</v>
      </c>
      <c r="B50" s="67" t="s">
        <v>136</v>
      </c>
      <c r="C50" s="92" t="s">
        <v>137</v>
      </c>
      <c r="D50" s="93">
        <v>4700000</v>
      </c>
      <c r="E50" s="44"/>
      <c r="F50" s="66">
        <f>D50+E50</f>
        <v>4700000</v>
      </c>
    </row>
    <row r="51" spans="1:6" s="39" customFormat="1" ht="19.5" customHeight="1">
      <c r="A51" s="40" t="s">
        <v>138</v>
      </c>
      <c r="B51" s="67" t="s">
        <v>139</v>
      </c>
      <c r="C51" s="92" t="s">
        <v>140</v>
      </c>
      <c r="D51" s="93">
        <v>2369000</v>
      </c>
      <c r="E51" s="44"/>
      <c r="F51" s="66">
        <f>D51+E51</f>
        <v>2369000</v>
      </c>
    </row>
    <row r="52" spans="1:6" s="39" customFormat="1" ht="19.5" customHeight="1">
      <c r="A52" s="40" t="s">
        <v>141</v>
      </c>
      <c r="B52" s="67" t="s">
        <v>142</v>
      </c>
      <c r="C52" s="92" t="s">
        <v>143</v>
      </c>
      <c r="D52" s="43"/>
      <c r="E52" s="44"/>
      <c r="F52" s="66"/>
    </row>
    <row r="53" spans="1:6" s="39" customFormat="1" ht="19.5" customHeight="1">
      <c r="A53" s="40" t="s">
        <v>144</v>
      </c>
      <c r="B53" s="67" t="s">
        <v>145</v>
      </c>
      <c r="C53" s="92" t="s">
        <v>146</v>
      </c>
      <c r="D53" s="43"/>
      <c r="E53" s="44"/>
      <c r="F53" s="66"/>
    </row>
    <row r="54" spans="1:6" s="39" customFormat="1" ht="19.5" customHeight="1">
      <c r="A54" s="40" t="s">
        <v>147</v>
      </c>
      <c r="B54" s="67" t="s">
        <v>148</v>
      </c>
      <c r="C54" s="92" t="s">
        <v>149</v>
      </c>
      <c r="D54" s="94"/>
      <c r="E54" s="44"/>
      <c r="F54" s="66"/>
    </row>
    <row r="55" spans="1:6" s="39" customFormat="1" ht="19.5" customHeight="1">
      <c r="A55" s="40" t="s">
        <v>150</v>
      </c>
      <c r="B55" s="67" t="s">
        <v>151</v>
      </c>
      <c r="C55" s="92" t="s">
        <v>152</v>
      </c>
      <c r="D55" s="94"/>
      <c r="E55" s="44"/>
      <c r="F55" s="66"/>
    </row>
    <row r="56" spans="1:6" s="39" customFormat="1" ht="19.5" customHeight="1">
      <c r="A56" s="56" t="s">
        <v>153</v>
      </c>
      <c r="B56" s="95" t="s">
        <v>154</v>
      </c>
      <c r="C56" s="85" t="s">
        <v>155</v>
      </c>
      <c r="D56" s="96"/>
      <c r="E56" s="87"/>
      <c r="F56" s="66"/>
    </row>
    <row r="57" spans="1:6" s="39" customFormat="1" ht="19.5" customHeight="1">
      <c r="A57" s="60" t="s">
        <v>156</v>
      </c>
      <c r="B57" s="97" t="s">
        <v>157</v>
      </c>
      <c r="C57" s="62" t="s">
        <v>158</v>
      </c>
      <c r="D57" s="98">
        <f>SUM(D46:D56)</f>
        <v>11269000</v>
      </c>
      <c r="E57" s="98">
        <f>SUM(E46:E56)</f>
        <v>1472374</v>
      </c>
      <c r="F57" s="99">
        <f>SUM(F46:F56)</f>
        <v>12741374</v>
      </c>
    </row>
    <row r="58" spans="1:6" s="39" customFormat="1" ht="19.5" customHeight="1">
      <c r="A58" s="33" t="s">
        <v>159</v>
      </c>
      <c r="B58" s="65" t="s">
        <v>160</v>
      </c>
      <c r="C58" s="100" t="s">
        <v>161</v>
      </c>
      <c r="D58" s="101"/>
      <c r="E58" s="37"/>
      <c r="F58" s="66"/>
    </row>
    <row r="59" spans="1:6" s="39" customFormat="1" ht="19.5" customHeight="1">
      <c r="A59" s="40" t="s">
        <v>162</v>
      </c>
      <c r="B59" s="67" t="s">
        <v>163</v>
      </c>
      <c r="C59" s="92" t="s">
        <v>164</v>
      </c>
      <c r="D59" s="94"/>
      <c r="E59" s="44"/>
      <c r="F59" s="50"/>
    </row>
    <row r="60" spans="1:6" s="39" customFormat="1" ht="19.5" customHeight="1">
      <c r="A60" s="40" t="s">
        <v>165</v>
      </c>
      <c r="B60" s="67" t="s">
        <v>166</v>
      </c>
      <c r="C60" s="92" t="s">
        <v>167</v>
      </c>
      <c r="D60" s="94"/>
      <c r="E60" s="44"/>
      <c r="F60" s="50"/>
    </row>
    <row r="61" spans="1:6" s="39" customFormat="1" ht="19.5" customHeight="1">
      <c r="A61" s="40" t="s">
        <v>168</v>
      </c>
      <c r="B61" s="67" t="s">
        <v>169</v>
      </c>
      <c r="C61" s="92" t="s">
        <v>170</v>
      </c>
      <c r="D61" s="94"/>
      <c r="E61" s="44"/>
      <c r="F61" s="50"/>
    </row>
    <row r="62" spans="1:6" s="39" customFormat="1" ht="19.5" customHeight="1">
      <c r="A62" s="56" t="s">
        <v>171</v>
      </c>
      <c r="B62" s="95" t="s">
        <v>172</v>
      </c>
      <c r="C62" s="85" t="s">
        <v>173</v>
      </c>
      <c r="D62" s="96"/>
      <c r="E62" s="87"/>
      <c r="F62" s="102"/>
    </row>
    <row r="63" spans="1:6" s="39" customFormat="1" ht="19.5" customHeight="1">
      <c r="A63" s="70" t="s">
        <v>174</v>
      </c>
      <c r="B63" s="97" t="s">
        <v>175</v>
      </c>
      <c r="C63" s="103" t="s">
        <v>176</v>
      </c>
      <c r="D63" s="63">
        <f>SUM(D58:D62)</f>
        <v>0</v>
      </c>
      <c r="E63" s="104"/>
      <c r="F63" s="105"/>
    </row>
    <row r="64" spans="1:6" s="39" customFormat="1" ht="19.5" customHeight="1">
      <c r="A64" s="74" t="s">
        <v>177</v>
      </c>
      <c r="B64" s="106" t="s">
        <v>178</v>
      </c>
      <c r="C64" s="107" t="s">
        <v>179</v>
      </c>
      <c r="D64" s="108"/>
      <c r="E64" s="37"/>
      <c r="F64" s="66"/>
    </row>
    <row r="65" spans="1:6" s="39" customFormat="1" ht="19.5" customHeight="1">
      <c r="A65" s="56" t="s">
        <v>180</v>
      </c>
      <c r="B65" s="95" t="s">
        <v>181</v>
      </c>
      <c r="C65" s="109" t="s">
        <v>182</v>
      </c>
      <c r="D65" s="86"/>
      <c r="E65" s="87"/>
      <c r="F65" s="102"/>
    </row>
    <row r="66" spans="1:6" s="39" customFormat="1" ht="19.5" customHeight="1">
      <c r="A66" s="70" t="s">
        <v>183</v>
      </c>
      <c r="B66" s="61" t="s">
        <v>184</v>
      </c>
      <c r="C66" s="62" t="s">
        <v>185</v>
      </c>
      <c r="D66" s="63">
        <f>SUM(D64:D65)</f>
        <v>0</v>
      </c>
      <c r="E66" s="104"/>
      <c r="F66" s="105"/>
    </row>
    <row r="67" spans="1:6" s="39" customFormat="1" ht="19.5" customHeight="1">
      <c r="A67" s="33" t="s">
        <v>186</v>
      </c>
      <c r="B67" s="34" t="s">
        <v>187</v>
      </c>
      <c r="C67" s="35" t="s">
        <v>188</v>
      </c>
      <c r="D67" s="101"/>
      <c r="E67" s="37"/>
      <c r="F67" s="66"/>
    </row>
    <row r="68" spans="1:6" s="39" customFormat="1" ht="19.5" customHeight="1">
      <c r="A68" s="56" t="s">
        <v>189</v>
      </c>
      <c r="B68" s="95" t="s">
        <v>190</v>
      </c>
      <c r="C68" s="110" t="s">
        <v>191</v>
      </c>
      <c r="D68" s="96"/>
      <c r="E68" s="87"/>
      <c r="F68" s="102"/>
    </row>
    <row r="69" spans="1:6" s="39" customFormat="1" ht="19.5" customHeight="1">
      <c r="A69" s="111" t="s">
        <v>192</v>
      </c>
      <c r="B69" s="112" t="s">
        <v>193</v>
      </c>
      <c r="C69" s="113" t="s">
        <v>194</v>
      </c>
      <c r="D69" s="114">
        <f>SUM(D67:D68)</f>
        <v>0</v>
      </c>
      <c r="E69" s="104"/>
      <c r="F69" s="105"/>
    </row>
    <row r="70" spans="1:6" s="39" customFormat="1" ht="19.5" customHeight="1">
      <c r="A70" s="70" t="s">
        <v>195</v>
      </c>
      <c r="B70" s="97" t="s">
        <v>196</v>
      </c>
      <c r="C70" s="115" t="s">
        <v>197</v>
      </c>
      <c r="D70" s="72">
        <f>SUM(D22+D31+D45+D57+D63+D66+D69)</f>
        <v>126109176</v>
      </c>
      <c r="E70" s="72">
        <f>SUM(E22+E31+E45+E57+E63+E66+E69)</f>
        <v>26752518</v>
      </c>
      <c r="F70" s="73">
        <f>SUM(F22+F31+F45+F57+F63+F66+F69)</f>
        <v>152861694</v>
      </c>
    </row>
    <row r="71" spans="1:6" s="39" customFormat="1" ht="19.5" customHeight="1">
      <c r="A71" s="33" t="s">
        <v>198</v>
      </c>
      <c r="B71" s="34" t="s">
        <v>199</v>
      </c>
      <c r="C71" s="35" t="s">
        <v>200</v>
      </c>
      <c r="D71" s="116"/>
      <c r="E71" s="37"/>
      <c r="F71" s="66"/>
    </row>
    <row r="72" spans="1:6" s="39" customFormat="1" ht="19.5" customHeight="1">
      <c r="A72" s="40" t="s">
        <v>201</v>
      </c>
      <c r="B72" s="41" t="s">
        <v>202</v>
      </c>
      <c r="C72" s="42" t="s">
        <v>203</v>
      </c>
      <c r="D72" s="117">
        <f>SUM(D73:D74)</f>
        <v>54530005</v>
      </c>
      <c r="E72" s="117">
        <f>SUM(E73:E74)</f>
        <v>68588621</v>
      </c>
      <c r="F72" s="66">
        <f>D72+E72</f>
        <v>123118626</v>
      </c>
    </row>
    <row r="73" spans="1:6" s="39" customFormat="1" ht="19.5" customHeight="1">
      <c r="A73" s="40" t="s">
        <v>204</v>
      </c>
      <c r="B73" s="118" t="s">
        <v>205</v>
      </c>
      <c r="C73" s="52" t="s">
        <v>206</v>
      </c>
      <c r="D73" s="53">
        <v>54530005</v>
      </c>
      <c r="E73" s="44">
        <v>68588621</v>
      </c>
      <c r="F73" s="66">
        <f>D73+E73</f>
        <v>123118626</v>
      </c>
    </row>
    <row r="74" spans="1:6" s="39" customFormat="1" ht="19.5" customHeight="1">
      <c r="A74" s="40" t="s">
        <v>207</v>
      </c>
      <c r="B74" s="118" t="s">
        <v>208</v>
      </c>
      <c r="C74" s="52" t="s">
        <v>209</v>
      </c>
      <c r="D74" s="53"/>
      <c r="E74" s="44"/>
      <c r="F74" s="66"/>
    </row>
    <row r="75" spans="1:6" s="39" customFormat="1" ht="19.5" customHeight="1">
      <c r="A75" s="83" t="s">
        <v>210</v>
      </c>
      <c r="B75" s="119" t="s">
        <v>211</v>
      </c>
      <c r="C75" s="120" t="s">
        <v>212</v>
      </c>
      <c r="D75" s="121"/>
      <c r="E75" s="87"/>
      <c r="F75" s="66"/>
    </row>
    <row r="76" spans="1:6" s="39" customFormat="1" ht="19.5" customHeight="1">
      <c r="A76" s="70" t="s">
        <v>213</v>
      </c>
      <c r="B76" s="122" t="s">
        <v>214</v>
      </c>
      <c r="C76" s="103" t="s">
        <v>215</v>
      </c>
      <c r="D76" s="72">
        <f>D71+D72+D75</f>
        <v>54530005</v>
      </c>
      <c r="E76" s="72">
        <f>E71+E72+E75</f>
        <v>68588621</v>
      </c>
      <c r="F76" s="73">
        <f>F71+F72+F75</f>
        <v>123118626</v>
      </c>
    </row>
    <row r="77" spans="1:6" s="39" customFormat="1" ht="25.5">
      <c r="A77" s="70" t="s">
        <v>216</v>
      </c>
      <c r="B77" s="122" t="s">
        <v>217</v>
      </c>
      <c r="C77" s="103" t="s">
        <v>218</v>
      </c>
      <c r="D77" s="72">
        <f>SUM(D76,D70)</f>
        <v>180639181</v>
      </c>
      <c r="E77" s="72">
        <f>SUM(E76,E70)</f>
        <v>95341139</v>
      </c>
      <c r="F77" s="73">
        <f>SUM(F76,F70)</f>
        <v>275980320</v>
      </c>
    </row>
    <row r="78" spans="1:4" ht="17.25" customHeight="1">
      <c r="A78" s="1155"/>
      <c r="B78" s="1155"/>
      <c r="C78" s="1155"/>
      <c r="D78" s="1155"/>
    </row>
    <row r="79" spans="1:6" s="123" customFormat="1" ht="19.5" customHeight="1">
      <c r="A79" s="1155" t="s">
        <v>219</v>
      </c>
      <c r="B79" s="1155"/>
      <c r="C79" s="1155"/>
      <c r="D79" s="1155"/>
      <c r="E79" s="1155"/>
      <c r="F79" s="1155"/>
    </row>
    <row r="80" spans="1:6" ht="15.75">
      <c r="A80" s="124"/>
      <c r="B80" s="124"/>
      <c r="C80" s="124"/>
      <c r="D80" s="124"/>
      <c r="E80" s="124"/>
      <c r="F80" s="125" t="s">
        <v>11</v>
      </c>
    </row>
    <row r="81" spans="1:6" s="32" customFormat="1" ht="45" customHeight="1">
      <c r="A81" s="126" t="s">
        <v>12</v>
      </c>
      <c r="B81" s="127" t="s">
        <v>220</v>
      </c>
      <c r="C81" s="127" t="s">
        <v>14</v>
      </c>
      <c r="D81" s="128" t="s">
        <v>15</v>
      </c>
      <c r="E81" s="129" t="s">
        <v>221</v>
      </c>
      <c r="F81" s="130" t="s">
        <v>17</v>
      </c>
    </row>
    <row r="82" spans="1:6" ht="15.75" customHeight="1">
      <c r="A82" s="25" t="s">
        <v>18</v>
      </c>
      <c r="B82" s="26" t="s">
        <v>19</v>
      </c>
      <c r="C82" s="26" t="s">
        <v>20</v>
      </c>
      <c r="D82" s="27" t="s">
        <v>21</v>
      </c>
      <c r="E82" s="131" t="s">
        <v>22</v>
      </c>
      <c r="F82" s="132" t="s">
        <v>222</v>
      </c>
    </row>
    <row r="83" spans="1:6" ht="19.5" customHeight="1">
      <c r="A83" s="33" t="s">
        <v>6</v>
      </c>
      <c r="B83" s="133" t="s">
        <v>223</v>
      </c>
      <c r="C83" s="134" t="s">
        <v>224</v>
      </c>
      <c r="D83" s="135">
        <v>54789937</v>
      </c>
      <c r="E83" s="136">
        <v>11802885</v>
      </c>
      <c r="F83" s="137">
        <f>D83+E83</f>
        <v>66592822</v>
      </c>
    </row>
    <row r="84" spans="1:6" ht="19.5" customHeight="1">
      <c r="A84" s="40" t="s">
        <v>26</v>
      </c>
      <c r="B84" s="138" t="s">
        <v>225</v>
      </c>
      <c r="C84" s="139" t="s">
        <v>226</v>
      </c>
      <c r="D84" s="93">
        <v>10543637</v>
      </c>
      <c r="E84" s="140">
        <v>1130465</v>
      </c>
      <c r="F84" s="137">
        <f>D84+E84</f>
        <v>11674102</v>
      </c>
    </row>
    <row r="85" spans="1:6" ht="19.5" customHeight="1">
      <c r="A85" s="40" t="s">
        <v>29</v>
      </c>
      <c r="B85" s="138" t="s">
        <v>227</v>
      </c>
      <c r="C85" s="139" t="s">
        <v>228</v>
      </c>
      <c r="D85" s="194">
        <v>61887900</v>
      </c>
      <c r="E85" s="140">
        <v>23115384</v>
      </c>
      <c r="F85" s="137">
        <f>D85+E85</f>
        <v>85003284</v>
      </c>
    </row>
    <row r="86" spans="1:6" ht="19.5" customHeight="1">
      <c r="A86" s="33" t="s">
        <v>32</v>
      </c>
      <c r="B86" s="138" t="s">
        <v>229</v>
      </c>
      <c r="C86" s="139" t="s">
        <v>230</v>
      </c>
      <c r="D86" s="93">
        <v>1940000</v>
      </c>
      <c r="E86" s="140"/>
      <c r="F86" s="137">
        <f>D86+E86</f>
        <v>1940000</v>
      </c>
    </row>
    <row r="87" spans="1:6" ht="19.5" customHeight="1">
      <c r="A87" s="40" t="s">
        <v>35</v>
      </c>
      <c r="B87" s="138" t="s">
        <v>231</v>
      </c>
      <c r="C87" s="139" t="s">
        <v>232</v>
      </c>
      <c r="D87" s="93">
        <f>SUM(D88:D94)</f>
        <v>36102186</v>
      </c>
      <c r="E87" s="142">
        <f>SUM(E88:E94)</f>
        <v>41768047</v>
      </c>
      <c r="F87" s="195">
        <f>SUM(F88:F94)</f>
        <v>77870233</v>
      </c>
    </row>
    <row r="88" spans="1:6" ht="19.5" customHeight="1">
      <c r="A88" s="40" t="s">
        <v>38</v>
      </c>
      <c r="B88" s="143" t="s">
        <v>233</v>
      </c>
      <c r="C88" s="144" t="s">
        <v>234</v>
      </c>
      <c r="D88" s="141"/>
      <c r="E88" s="145">
        <v>833503</v>
      </c>
      <c r="F88" s="161">
        <f>D88+E88</f>
        <v>833503</v>
      </c>
    </row>
    <row r="89" spans="1:6" ht="19.5" customHeight="1">
      <c r="A89" s="40" t="s">
        <v>41</v>
      </c>
      <c r="B89" s="146" t="s">
        <v>235</v>
      </c>
      <c r="C89" s="147" t="s">
        <v>236</v>
      </c>
      <c r="D89" s="141"/>
      <c r="E89" s="145"/>
      <c r="F89" s="161"/>
    </row>
    <row r="90" spans="1:6" ht="19.5" customHeight="1">
      <c r="A90" s="33" t="s">
        <v>44</v>
      </c>
      <c r="B90" s="146" t="s">
        <v>237</v>
      </c>
      <c r="C90" s="147" t="s">
        <v>238</v>
      </c>
      <c r="D90" s="141"/>
      <c r="E90" s="145"/>
      <c r="F90" s="161"/>
    </row>
    <row r="91" spans="1:6" ht="19.5" customHeight="1">
      <c r="A91" s="40" t="s">
        <v>47</v>
      </c>
      <c r="B91" s="148" t="s">
        <v>239</v>
      </c>
      <c r="C91" s="147" t="s">
        <v>240</v>
      </c>
      <c r="D91" s="141"/>
      <c r="E91" s="145">
        <v>75000</v>
      </c>
      <c r="F91" s="161">
        <f>D91+E91</f>
        <v>75000</v>
      </c>
    </row>
    <row r="92" spans="1:6" ht="19.5" customHeight="1">
      <c r="A92" s="40" t="s">
        <v>50</v>
      </c>
      <c r="B92" s="146" t="s">
        <v>241</v>
      </c>
      <c r="C92" s="147" t="s">
        <v>242</v>
      </c>
      <c r="D92" s="141"/>
      <c r="E92" s="145"/>
      <c r="F92" s="161"/>
    </row>
    <row r="93" spans="1:6" ht="19.5" customHeight="1">
      <c r="A93" s="40" t="s">
        <v>52</v>
      </c>
      <c r="B93" s="146" t="s">
        <v>243</v>
      </c>
      <c r="C93" s="147" t="s">
        <v>244</v>
      </c>
      <c r="D93" s="141"/>
      <c r="E93" s="145">
        <v>3800000</v>
      </c>
      <c r="F93" s="161">
        <f>D93+E93</f>
        <v>3800000</v>
      </c>
    </row>
    <row r="94" spans="1:6" ht="19.5" customHeight="1">
      <c r="A94" s="33" t="s">
        <v>54</v>
      </c>
      <c r="B94" s="146" t="s">
        <v>245</v>
      </c>
      <c r="C94" s="147" t="s">
        <v>246</v>
      </c>
      <c r="D94" s="141">
        <f>SUM(D95:D96)</f>
        <v>36102186</v>
      </c>
      <c r="E94" s="149">
        <f>SUM(E95:E96)</f>
        <v>37059544</v>
      </c>
      <c r="F94" s="161">
        <f>D94+E94</f>
        <v>73161730</v>
      </c>
    </row>
    <row r="95" spans="1:6" ht="19.5" customHeight="1">
      <c r="A95" s="40" t="s">
        <v>56</v>
      </c>
      <c r="B95" s="146" t="s">
        <v>247</v>
      </c>
      <c r="C95" s="144" t="s">
        <v>246</v>
      </c>
      <c r="D95" s="194">
        <v>36102186</v>
      </c>
      <c r="E95" s="145">
        <v>37059544</v>
      </c>
      <c r="F95" s="161">
        <f>D95+E95</f>
        <v>73161730</v>
      </c>
    </row>
    <row r="96" spans="1:6" ht="19.5" customHeight="1">
      <c r="A96" s="56" t="s">
        <v>58</v>
      </c>
      <c r="B96" s="150" t="s">
        <v>248</v>
      </c>
      <c r="C96" s="151" t="s">
        <v>246</v>
      </c>
      <c r="D96" s="196"/>
      <c r="E96" s="153"/>
      <c r="F96" s="161"/>
    </row>
    <row r="97" spans="1:6" ht="19.5" customHeight="1">
      <c r="A97" s="70" t="s">
        <v>60</v>
      </c>
      <c r="B97" s="154" t="s">
        <v>249</v>
      </c>
      <c r="C97" s="28" t="s">
        <v>250</v>
      </c>
      <c r="D97" s="197">
        <f>SUM(D83:D87)</f>
        <v>165263660</v>
      </c>
      <c r="E97" s="155">
        <f>SUM(E83:E87)</f>
        <v>77816781</v>
      </c>
      <c r="F97" s="156">
        <f>SUM(F83:F87)</f>
        <v>243080441</v>
      </c>
    </row>
    <row r="98" spans="1:6" ht="19.5" customHeight="1">
      <c r="A98" s="33" t="s">
        <v>62</v>
      </c>
      <c r="B98" s="133" t="s">
        <v>251</v>
      </c>
      <c r="C98" s="134" t="s">
        <v>252</v>
      </c>
      <c r="D98" s="198">
        <v>15375521</v>
      </c>
      <c r="E98" s="136">
        <v>11908534</v>
      </c>
      <c r="F98" s="137">
        <f>D98+E98</f>
        <v>27284055</v>
      </c>
    </row>
    <row r="99" spans="1:6" ht="19.5" customHeight="1">
      <c r="A99" s="40" t="s">
        <v>64</v>
      </c>
      <c r="B99" s="138" t="s">
        <v>253</v>
      </c>
      <c r="C99" s="139" t="s">
        <v>254</v>
      </c>
      <c r="D99" s="199"/>
      <c r="E99" s="140">
        <v>4697529</v>
      </c>
      <c r="F99" s="137">
        <f>D99+E99</f>
        <v>4697529</v>
      </c>
    </row>
    <row r="100" spans="1:6" ht="19.5" customHeight="1">
      <c r="A100" s="33" t="s">
        <v>67</v>
      </c>
      <c r="B100" s="41" t="s">
        <v>255</v>
      </c>
      <c r="C100" s="42" t="s">
        <v>256</v>
      </c>
      <c r="D100" s="93">
        <f>SUM(D101:D106)</f>
        <v>0</v>
      </c>
      <c r="E100" s="140"/>
      <c r="F100" s="158"/>
    </row>
    <row r="101" spans="1:6" ht="19.5" customHeight="1">
      <c r="A101" s="40" t="s">
        <v>70</v>
      </c>
      <c r="B101" s="159" t="s">
        <v>257</v>
      </c>
      <c r="C101" s="52" t="s">
        <v>258</v>
      </c>
      <c r="D101" s="160"/>
      <c r="E101" s="145"/>
      <c r="F101" s="161"/>
    </row>
    <row r="102" spans="1:6" ht="19.5" customHeight="1">
      <c r="A102" s="33" t="s">
        <v>73</v>
      </c>
      <c r="B102" s="162" t="s">
        <v>237</v>
      </c>
      <c r="C102" s="52" t="s">
        <v>259</v>
      </c>
      <c r="D102" s="160"/>
      <c r="E102" s="145"/>
      <c r="F102" s="161"/>
    </row>
    <row r="103" spans="1:6" ht="19.5" customHeight="1">
      <c r="A103" s="40" t="s">
        <v>75</v>
      </c>
      <c r="B103" s="162" t="s">
        <v>260</v>
      </c>
      <c r="C103" s="52" t="s">
        <v>261</v>
      </c>
      <c r="D103" s="160"/>
      <c r="E103" s="145"/>
      <c r="F103" s="161"/>
    </row>
    <row r="104" spans="1:6" ht="19.5" customHeight="1">
      <c r="A104" s="33" t="s">
        <v>77</v>
      </c>
      <c r="B104" s="162" t="s">
        <v>262</v>
      </c>
      <c r="C104" s="52" t="s">
        <v>263</v>
      </c>
      <c r="D104" s="160"/>
      <c r="E104" s="145"/>
      <c r="F104" s="161"/>
    </row>
    <row r="105" spans="1:6" ht="19.5" customHeight="1">
      <c r="A105" s="40" t="s">
        <v>79</v>
      </c>
      <c r="B105" s="162" t="s">
        <v>264</v>
      </c>
      <c r="C105" s="52" t="s">
        <v>265</v>
      </c>
      <c r="D105" s="160"/>
      <c r="E105" s="145"/>
      <c r="F105" s="161"/>
    </row>
    <row r="106" spans="1:6" ht="19.5" customHeight="1">
      <c r="A106" s="83" t="s">
        <v>81</v>
      </c>
      <c r="B106" s="163" t="s">
        <v>266</v>
      </c>
      <c r="C106" s="52" t="s">
        <v>267</v>
      </c>
      <c r="D106" s="164"/>
      <c r="E106" s="153"/>
      <c r="F106" s="165"/>
    </row>
    <row r="107" spans="1:6" ht="19.5" customHeight="1">
      <c r="A107" s="70" t="s">
        <v>83</v>
      </c>
      <c r="B107" s="154" t="s">
        <v>268</v>
      </c>
      <c r="C107" s="28" t="s">
        <v>269</v>
      </c>
      <c r="D107" s="166">
        <f>+D98+D99+D100</f>
        <v>15375521</v>
      </c>
      <c r="E107" s="166">
        <f>+E98+E99+E100</f>
        <v>16606063</v>
      </c>
      <c r="F107" s="167">
        <f>+F98+F99+F100</f>
        <v>31981584</v>
      </c>
    </row>
    <row r="108" spans="1:6" ht="19.5" customHeight="1">
      <c r="A108" s="168" t="s">
        <v>85</v>
      </c>
      <c r="B108" s="97" t="s">
        <v>270</v>
      </c>
      <c r="C108" s="28" t="s">
        <v>271</v>
      </c>
      <c r="D108" s="169">
        <f>SUM(D97+D107)</f>
        <v>180639181</v>
      </c>
      <c r="E108" s="169">
        <f>SUM(E97+E107)</f>
        <v>94422844</v>
      </c>
      <c r="F108" s="170">
        <f>SUM(F97+F107)</f>
        <v>275062025</v>
      </c>
    </row>
    <row r="109" spans="1:6" ht="19.5" customHeight="1">
      <c r="A109" s="74" t="s">
        <v>88</v>
      </c>
      <c r="B109" s="171" t="s">
        <v>272</v>
      </c>
      <c r="C109" s="172" t="s">
        <v>273</v>
      </c>
      <c r="D109" s="173"/>
      <c r="E109" s="136"/>
      <c r="F109" s="137"/>
    </row>
    <row r="110" spans="1:6" ht="19.5" customHeight="1">
      <c r="A110" s="40" t="s">
        <v>91</v>
      </c>
      <c r="B110" s="174" t="s">
        <v>274</v>
      </c>
      <c r="C110" s="139" t="s">
        <v>275</v>
      </c>
      <c r="D110" s="93"/>
      <c r="E110" s="140"/>
      <c r="F110" s="137"/>
    </row>
    <row r="111" spans="1:6" ht="19.5" customHeight="1">
      <c r="A111" s="175" t="s">
        <v>94</v>
      </c>
      <c r="B111" s="174" t="s">
        <v>276</v>
      </c>
      <c r="C111" s="139" t="s">
        <v>277</v>
      </c>
      <c r="D111" s="93"/>
      <c r="E111" s="140">
        <v>918295</v>
      </c>
      <c r="F111" s="137">
        <f>D111+E111</f>
        <v>918295</v>
      </c>
    </row>
    <row r="112" spans="1:7" ht="19.5" customHeight="1">
      <c r="A112" s="40" t="s">
        <v>96</v>
      </c>
      <c r="B112" s="174" t="s">
        <v>278</v>
      </c>
      <c r="C112" s="139" t="s">
        <v>279</v>
      </c>
      <c r="D112" s="93"/>
      <c r="E112" s="176"/>
      <c r="F112" s="137"/>
      <c r="G112" s="179"/>
    </row>
    <row r="113" spans="1:6" s="39" customFormat="1" ht="19.5" customHeight="1">
      <c r="A113" s="60" t="s">
        <v>98</v>
      </c>
      <c r="B113" s="71" t="s">
        <v>280</v>
      </c>
      <c r="C113" s="28" t="s">
        <v>281</v>
      </c>
      <c r="D113" s="177">
        <f>SUM(D109:D112)</f>
        <v>0</v>
      </c>
      <c r="E113" s="177">
        <f>SUM(E109:E112)</f>
        <v>918295</v>
      </c>
      <c r="F113" s="178">
        <f>SUM(F109:F112)</f>
        <v>918295</v>
      </c>
    </row>
    <row r="114" spans="1:6" ht="19.5" customHeight="1">
      <c r="A114" s="25" t="s">
        <v>100</v>
      </c>
      <c r="B114" s="61" t="s">
        <v>282</v>
      </c>
      <c r="C114" s="180" t="s">
        <v>283</v>
      </c>
      <c r="D114" s="177">
        <f>D108+D113</f>
        <v>180639181</v>
      </c>
      <c r="E114" s="177">
        <f>E108+E113</f>
        <v>95341139</v>
      </c>
      <c r="F114" s="178">
        <f>F108+F113</f>
        <v>275980320</v>
      </c>
    </row>
    <row r="115" ht="30.75" customHeight="1"/>
    <row r="116" spans="1:6" ht="15" customHeight="1">
      <c r="A116" s="1156" t="s">
        <v>284</v>
      </c>
      <c r="B116" s="1156"/>
      <c r="C116" s="1156"/>
      <c r="D116" s="1156"/>
      <c r="E116" s="1156"/>
      <c r="F116" s="1156"/>
    </row>
    <row r="117" spans="1:4" ht="29.25" customHeight="1">
      <c r="A117" s="1153"/>
      <c r="B117" s="1153"/>
      <c r="C117" s="23"/>
      <c r="D117" s="181"/>
    </row>
    <row r="118" spans="1:6" ht="40.5" customHeight="1">
      <c r="A118" s="182" t="s">
        <v>6</v>
      </c>
      <c r="B118" s="183" t="s">
        <v>285</v>
      </c>
      <c r="C118" s="184"/>
      <c r="D118" s="185">
        <f>D70-D108</f>
        <v>-54530005</v>
      </c>
      <c r="E118" s="186">
        <f>E70-E108</f>
        <v>-67670326</v>
      </c>
      <c r="F118" s="185">
        <f>F70-F108</f>
        <v>-122200331</v>
      </c>
    </row>
    <row r="119" spans="1:6" ht="38.25">
      <c r="A119" s="187" t="s">
        <v>26</v>
      </c>
      <c r="B119" s="188" t="s">
        <v>286</v>
      </c>
      <c r="C119" s="189"/>
      <c r="D119" s="190">
        <f>D76-D113</f>
        <v>54530005</v>
      </c>
      <c r="E119" s="191">
        <f>E76-E113</f>
        <v>67670326</v>
      </c>
      <c r="F119" s="190">
        <f>F76-F113</f>
        <v>122200331</v>
      </c>
    </row>
  </sheetData>
  <sheetProtection selectLockedCells="1" selectUnlockedCells="1"/>
  <mergeCells count="7">
    <mergeCell ref="A117:B117"/>
    <mergeCell ref="A1:F1"/>
    <mergeCell ref="A2:F2"/>
    <mergeCell ref="A3:B3"/>
    <mergeCell ref="A78:D78"/>
    <mergeCell ref="A79:F79"/>
    <mergeCell ref="A116:F116"/>
  </mergeCells>
  <printOptions horizontalCentered="1"/>
  <pageMargins left="0.5902777777777778" right="0.5902777777777778" top="1.0631944444444446" bottom="0.8659722222222223" header="0.7875" footer="0.5118055555555555"/>
  <pageSetup fitToHeight="0" fitToWidth="1" horizontalDpi="300" verticalDpi="300" orientation="portrait" paperSize="9"/>
  <headerFooter alignWithMargins="0">
    <oddHeader>&amp;R&amp;"Times New Roman CE,Félkövér dőlt"&amp;11 1.2 melléklet a ........./2020. (.........) önkormányzati rendelethez</oddHeader>
  </headerFooter>
  <rowBreaks count="2" manualBreakCount="2">
    <brk id="44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K23"/>
  <sheetViews>
    <sheetView zoomScale="120" zoomScaleNormal="120" zoomScaleSheetLayoutView="100" zoomScalePageLayoutView="0" workbookViewId="0" topLeftCell="A10">
      <selection activeCell="A1" sqref="A1"/>
    </sheetView>
  </sheetViews>
  <sheetFormatPr defaultColWidth="9.00390625" defaultRowHeight="12.75"/>
  <cols>
    <col min="1" max="1" width="6.125" style="200" customWidth="1"/>
    <col min="2" max="2" width="51.375" style="201" customWidth="1"/>
    <col min="3" max="5" width="16.00390625" style="200" customWidth="1"/>
    <col min="6" max="6" width="48.00390625" style="200" customWidth="1"/>
    <col min="7" max="7" width="16.00390625" style="200" customWidth="1"/>
    <col min="8" max="8" width="16.875" style="200" customWidth="1"/>
    <col min="9" max="9" width="16.00390625" style="200" customWidth="1"/>
    <col min="10" max="16384" width="9.375" style="200" customWidth="1"/>
  </cols>
  <sheetData>
    <row r="1" spans="1:9" ht="44.25" customHeight="1">
      <c r="A1" s="1157" t="s">
        <v>288</v>
      </c>
      <c r="B1" s="1157"/>
      <c r="C1" s="1157"/>
      <c r="D1" s="1157"/>
      <c r="E1" s="1157"/>
      <c r="F1" s="1157"/>
      <c r="G1" s="1157"/>
      <c r="H1" s="1157"/>
      <c r="I1" s="1157"/>
    </row>
    <row r="2" spans="7:9" ht="12.75">
      <c r="G2" s="202"/>
      <c r="H2" s="203"/>
      <c r="I2" s="202" t="s">
        <v>11</v>
      </c>
    </row>
    <row r="3" spans="1:9" ht="18" customHeight="1">
      <c r="A3" s="1158" t="s">
        <v>12</v>
      </c>
      <c r="B3" s="1159" t="s">
        <v>289</v>
      </c>
      <c r="C3" s="1159"/>
      <c r="D3" s="1159"/>
      <c r="E3" s="1159"/>
      <c r="F3" s="1160" t="s">
        <v>290</v>
      </c>
      <c r="G3" s="1160"/>
      <c r="H3" s="1160"/>
      <c r="I3" s="1160"/>
    </row>
    <row r="4" spans="1:9" s="209" customFormat="1" ht="35.25" customHeight="1">
      <c r="A4" s="1158"/>
      <c r="B4" s="205" t="s">
        <v>291</v>
      </c>
      <c r="C4" s="206" t="s">
        <v>15</v>
      </c>
      <c r="D4" s="28" t="s">
        <v>16</v>
      </c>
      <c r="E4" s="29" t="s">
        <v>17</v>
      </c>
      <c r="F4" s="207" t="s">
        <v>291</v>
      </c>
      <c r="G4" s="208" t="s">
        <v>15</v>
      </c>
      <c r="H4" s="28" t="s">
        <v>16</v>
      </c>
      <c r="I4" s="29" t="s">
        <v>17</v>
      </c>
    </row>
    <row r="5" spans="1:9" s="215" customFormat="1" ht="12" customHeight="1">
      <c r="A5" s="204" t="s">
        <v>18</v>
      </c>
      <c r="B5" s="210" t="s">
        <v>19</v>
      </c>
      <c r="C5" s="211" t="s">
        <v>20</v>
      </c>
      <c r="D5" s="211" t="s">
        <v>21</v>
      </c>
      <c r="E5" s="212" t="s">
        <v>22</v>
      </c>
      <c r="F5" s="213" t="s">
        <v>23</v>
      </c>
      <c r="G5" s="211" t="s">
        <v>292</v>
      </c>
      <c r="H5" s="211" t="s">
        <v>293</v>
      </c>
      <c r="I5" s="214" t="s">
        <v>294</v>
      </c>
    </row>
    <row r="6" spans="1:9" ht="19.5" customHeight="1">
      <c r="A6" s="216" t="s">
        <v>6</v>
      </c>
      <c r="B6" s="217" t="s">
        <v>295</v>
      </c>
      <c r="C6" s="218">
        <f>'1.1.sz.mell.'!D12</f>
        <v>22957376</v>
      </c>
      <c r="D6" s="218">
        <f>'1.1.sz.mell.'!E12</f>
        <v>143569</v>
      </c>
      <c r="E6" s="219">
        <f>'1.1.sz.mell.'!F12</f>
        <v>23100945</v>
      </c>
      <c r="F6" s="220" t="str">
        <f>'1.1.sz.mell.'!B83</f>
        <v>Személyi  juttatások</v>
      </c>
      <c r="G6" s="218">
        <f>'1.1.sz.mell.'!D83</f>
        <v>54789937</v>
      </c>
      <c r="H6" s="218">
        <f>'1.1.sz.mell.'!E83</f>
        <v>11802885</v>
      </c>
      <c r="I6" s="219">
        <f>'1.1.sz.mell.'!F83</f>
        <v>66592822</v>
      </c>
    </row>
    <row r="7" spans="1:9" ht="19.5" customHeight="1">
      <c r="A7" s="221" t="s">
        <v>26</v>
      </c>
      <c r="B7" s="222" t="s">
        <v>296</v>
      </c>
      <c r="C7" s="223">
        <f>'1.1.sz.mell.'!D13+'1.1.sz.mell.'!D14</f>
        <v>14882800</v>
      </c>
      <c r="D7" s="223">
        <f>'1.1.sz.mell.'!E13+'1.1.sz.mell.'!E14</f>
        <v>16691868</v>
      </c>
      <c r="E7" s="224">
        <f>'1.1.sz.mell.'!F13+'1.1.sz.mell.'!F14</f>
        <v>31574668</v>
      </c>
      <c r="F7" s="220" t="str">
        <f>'1.1.sz.mell.'!B84</f>
        <v>Munkaadókat terhelő járulékok és szociális hozzájárulási adó</v>
      </c>
      <c r="G7" s="223">
        <f>'1.1.sz.mell.'!D84</f>
        <v>10543637</v>
      </c>
      <c r="H7" s="223">
        <f>'1.1.sz.mell.'!E84</f>
        <v>1130465</v>
      </c>
      <c r="I7" s="224">
        <f>'1.1.sz.mell.'!F84</f>
        <v>11674102</v>
      </c>
    </row>
    <row r="8" spans="1:9" ht="19.5" customHeight="1">
      <c r="A8" s="221" t="s">
        <v>29</v>
      </c>
      <c r="B8" s="222" t="s">
        <v>121</v>
      </c>
      <c r="C8" s="223">
        <f>'1.1.sz.mell.'!D45</f>
        <v>77000000</v>
      </c>
      <c r="D8" s="223">
        <f>'1.1.sz.mell.'!E45</f>
        <v>-5000000</v>
      </c>
      <c r="E8" s="224">
        <f>'1.1.sz.mell.'!F45</f>
        <v>72000000</v>
      </c>
      <c r="F8" s="220" t="str">
        <f>'1.1.sz.mell.'!B85</f>
        <v>Dologi  kiadások</v>
      </c>
      <c r="G8" s="223">
        <f>'1.1.sz.mell.'!D85</f>
        <v>61887900</v>
      </c>
      <c r="H8" s="223">
        <f>'1.1.sz.mell.'!E85</f>
        <v>23115384</v>
      </c>
      <c r="I8" s="224">
        <f>'1.1.sz.mell.'!F85</f>
        <v>85003284</v>
      </c>
    </row>
    <row r="9" spans="1:9" ht="19.5" customHeight="1">
      <c r="A9" s="221" t="s">
        <v>32</v>
      </c>
      <c r="B9" s="222" t="s">
        <v>297</v>
      </c>
      <c r="C9" s="223">
        <f>'1.1.sz.mell.'!D57</f>
        <v>11269000</v>
      </c>
      <c r="D9" s="223">
        <f>'1.1.sz.mell.'!E57</f>
        <v>1472374</v>
      </c>
      <c r="E9" s="224">
        <f>'1.1.sz.mell.'!F57</f>
        <v>12741374</v>
      </c>
      <c r="F9" s="220" t="str">
        <f>'1.1.sz.mell.'!B86</f>
        <v>Ellátottak pénzbeli juttatásai</v>
      </c>
      <c r="G9" s="223">
        <f>'1.1.sz.mell.'!D86</f>
        <v>1940000</v>
      </c>
      <c r="H9" s="223">
        <f>'1.1.sz.mell.'!E86</f>
        <v>0</v>
      </c>
      <c r="I9" s="224">
        <f>'1.1.sz.mell.'!F86</f>
        <v>1940000</v>
      </c>
    </row>
    <row r="10" spans="1:9" ht="19.5" customHeight="1">
      <c r="A10" s="221" t="s">
        <v>35</v>
      </c>
      <c r="B10" s="222" t="s">
        <v>298</v>
      </c>
      <c r="C10" s="223">
        <f>'1.1.sz.mell.'!D66</f>
        <v>0</v>
      </c>
      <c r="D10" s="223">
        <f>'1.1.sz.mell.'!E66</f>
        <v>0</v>
      </c>
      <c r="E10" s="224">
        <f>'1.1.sz.mell.'!F66</f>
        <v>0</v>
      </c>
      <c r="F10" s="220" t="str">
        <f>'1.1.sz.mell.'!B87</f>
        <v>Egyéb működési célú kiadások</v>
      </c>
      <c r="G10" s="223">
        <f>'1.1.sz.mell.'!D87</f>
        <v>36102186</v>
      </c>
      <c r="H10" s="223">
        <f>'1.1.sz.mell.'!E87</f>
        <v>41768047</v>
      </c>
      <c r="I10" s="224">
        <f>'1.1.sz.mell.'!F87</f>
        <v>77870233</v>
      </c>
    </row>
    <row r="11" spans="1:9" ht="19.5" customHeight="1">
      <c r="A11" s="221" t="s">
        <v>38</v>
      </c>
      <c r="B11" s="222"/>
      <c r="C11" s="223"/>
      <c r="D11" s="223"/>
      <c r="E11" s="224"/>
      <c r="F11" s="225" t="s">
        <v>299</v>
      </c>
      <c r="G11" s="226"/>
      <c r="H11" s="223"/>
      <c r="I11" s="224"/>
    </row>
    <row r="12" spans="1:9" ht="19.5" customHeight="1">
      <c r="A12" s="227" t="s">
        <v>41</v>
      </c>
      <c r="B12" s="228"/>
      <c r="C12" s="229"/>
      <c r="D12" s="230"/>
      <c r="E12" s="231"/>
      <c r="F12" s="232" t="s">
        <v>300</v>
      </c>
      <c r="G12" s="233"/>
      <c r="H12" s="234"/>
      <c r="I12" s="235"/>
    </row>
    <row r="13" spans="1:9" ht="19.5" customHeight="1">
      <c r="A13" s="204" t="s">
        <v>44</v>
      </c>
      <c r="B13" s="236" t="s">
        <v>301</v>
      </c>
      <c r="C13" s="237">
        <f>SUM(C6:C12)</f>
        <v>126109176</v>
      </c>
      <c r="D13" s="237">
        <f>SUM(D6:D12)</f>
        <v>13307811</v>
      </c>
      <c r="E13" s="238">
        <f>SUM(E6:E12)</f>
        <v>139416987</v>
      </c>
      <c r="F13" s="239" t="s">
        <v>302</v>
      </c>
      <c r="G13" s="237">
        <f>SUM(G6:G10)</f>
        <v>165263660</v>
      </c>
      <c r="H13" s="237">
        <f>SUM(H6:H10)</f>
        <v>77816781</v>
      </c>
      <c r="I13" s="238">
        <f>SUM(I6:I10)</f>
        <v>243080441</v>
      </c>
    </row>
    <row r="14" spans="1:9" ht="19.5" customHeight="1">
      <c r="A14" s="240" t="s">
        <v>47</v>
      </c>
      <c r="B14" s="241" t="str">
        <f>'1.1.sz.mell.'!B71</f>
        <v>Hitel-, kölcsönfelvétel államháztartáson kívülről </v>
      </c>
      <c r="C14" s="242">
        <f>'1.1.sz.mell.'!D71</f>
        <v>0</v>
      </c>
      <c r="D14" s="242"/>
      <c r="E14" s="243"/>
      <c r="F14" s="220" t="s">
        <v>303</v>
      </c>
      <c r="G14" s="244"/>
      <c r="H14" s="245"/>
      <c r="I14" s="246"/>
    </row>
    <row r="15" spans="1:9" ht="19.5" customHeight="1">
      <c r="A15" s="240" t="s">
        <v>50</v>
      </c>
      <c r="B15" s="241" t="s">
        <v>202</v>
      </c>
      <c r="C15" s="223">
        <f>SUM(C16:C17)</f>
        <v>54530005</v>
      </c>
      <c r="D15" s="223">
        <f>SUM(D16:D17)</f>
        <v>68588621</v>
      </c>
      <c r="E15" s="224">
        <f>SUM(E16:E17)</f>
        <v>123118626</v>
      </c>
      <c r="F15" s="247" t="s">
        <v>304</v>
      </c>
      <c r="G15" s="223"/>
      <c r="H15" s="248"/>
      <c r="I15" s="249"/>
    </row>
    <row r="16" spans="1:9" ht="19.5" customHeight="1">
      <c r="A16" s="250" t="s">
        <v>305</v>
      </c>
      <c r="B16" s="251" t="str">
        <f>'1.1.sz.mell.'!B73</f>
        <v>Előző év költségvetési maradványának igénybevétele</v>
      </c>
      <c r="C16" s="226">
        <f>'1.1.sz.mell.'!D73</f>
        <v>54530005</v>
      </c>
      <c r="D16" s="226">
        <f>'1.1.sz.mell.'!E73</f>
        <v>68588621</v>
      </c>
      <c r="E16" s="252">
        <f>'1.1.sz.mell.'!F73</f>
        <v>123118626</v>
      </c>
      <c r="F16" s="247" t="s">
        <v>306</v>
      </c>
      <c r="G16" s="223"/>
      <c r="H16" s="248"/>
      <c r="I16" s="249"/>
    </row>
    <row r="17" spans="1:11" ht="27.75" customHeight="1">
      <c r="A17" s="250" t="s">
        <v>307</v>
      </c>
      <c r="B17" s="251" t="str">
        <f>'1.1.sz.mell.'!B74</f>
        <v>Előző év vállalkozási maradványának igénybevétele</v>
      </c>
      <c r="C17" s="253">
        <f>'1.1.sz.mell.'!D74</f>
        <v>0</v>
      </c>
      <c r="D17" s="253">
        <f>'1.1.sz.mell.'!E74</f>
        <v>0</v>
      </c>
      <c r="E17" s="254">
        <f>'1.1.sz.mell.'!F74</f>
        <v>0</v>
      </c>
      <c r="F17" s="255" t="s">
        <v>276</v>
      </c>
      <c r="G17" s="223"/>
      <c r="H17" s="256">
        <f>'1.1.sz.mell.'!E111</f>
        <v>918295</v>
      </c>
      <c r="I17" s="257">
        <f>'1.1.sz.mell.'!F111</f>
        <v>918295</v>
      </c>
      <c r="K17" s="258"/>
    </row>
    <row r="18" spans="1:9" ht="19.5" customHeight="1">
      <c r="A18" s="240" t="s">
        <v>52</v>
      </c>
      <c r="B18" s="241" t="str">
        <f>'[15]1.sz.mell.'!B17</f>
        <v>Lekötött betétek megszüntetése</v>
      </c>
      <c r="C18" s="259">
        <f>'1.1.sz.mell.'!D75</f>
        <v>0</v>
      </c>
      <c r="D18" s="259">
        <f>'1.1.sz.mell.'!E75</f>
        <v>0</v>
      </c>
      <c r="E18" s="260">
        <f>'1.1.sz.mell.'!F75</f>
        <v>0</v>
      </c>
      <c r="F18" s="255"/>
      <c r="G18" s="223"/>
      <c r="H18" s="234"/>
      <c r="I18" s="261"/>
    </row>
    <row r="19" spans="1:9" ht="19.5" customHeight="1">
      <c r="A19" s="262" t="s">
        <v>54</v>
      </c>
      <c r="B19" s="236" t="s">
        <v>308</v>
      </c>
      <c r="C19" s="263">
        <f>SUM(C14+C15+C18)</f>
        <v>54530005</v>
      </c>
      <c r="D19" s="263">
        <f>SUM(D14+D15+D18)</f>
        <v>68588621</v>
      </c>
      <c r="E19" s="264">
        <f>SUM(E14+E15+E18)</f>
        <v>123118626</v>
      </c>
      <c r="F19" s="239" t="s">
        <v>309</v>
      </c>
      <c r="G19" s="237">
        <f>SUM(G14:G18)</f>
        <v>0</v>
      </c>
      <c r="H19" s="237">
        <f>SUM(H14:H18)</f>
        <v>918295</v>
      </c>
      <c r="I19" s="238">
        <f>SUM(I14:I18)</f>
        <v>918295</v>
      </c>
    </row>
    <row r="20" spans="1:9" ht="19.5" customHeight="1">
      <c r="A20" s="262" t="s">
        <v>56</v>
      </c>
      <c r="B20" s="236" t="s">
        <v>310</v>
      </c>
      <c r="C20" s="263">
        <f>SUM(C13+C19)</f>
        <v>180639181</v>
      </c>
      <c r="D20" s="263">
        <f>SUM(D13+D19)</f>
        <v>81896432</v>
      </c>
      <c r="E20" s="264">
        <f>SUM(E13+E19)</f>
        <v>262535613</v>
      </c>
      <c r="F20" s="239" t="s">
        <v>311</v>
      </c>
      <c r="G20" s="237">
        <f>SUM(G13+G19)</f>
        <v>165263660</v>
      </c>
      <c r="H20" s="237">
        <f>SUM(H13+H19)</f>
        <v>78735076</v>
      </c>
      <c r="I20" s="238">
        <f>SUM(I13+I19)</f>
        <v>243998736</v>
      </c>
    </row>
    <row r="21" spans="1:9" ht="19.5" customHeight="1">
      <c r="A21" s="204" t="s">
        <v>58</v>
      </c>
      <c r="B21" s="236" t="s">
        <v>312</v>
      </c>
      <c r="C21" s="263">
        <f>IF(C13-G13&lt;0,G13-C13,"-")</f>
        <v>39154484</v>
      </c>
      <c r="D21" s="211">
        <f>IF(D13-H13&lt;0,H13-D13,"-")</f>
        <v>64508970</v>
      </c>
      <c r="E21" s="212">
        <f>IF(E13-I13&lt;0,I13-E13,"-")</f>
        <v>103663454</v>
      </c>
      <c r="F21" s="239" t="s">
        <v>313</v>
      </c>
      <c r="G21" s="211" t="str">
        <f>IF(C13-G13&gt;0,C13-G13,"-")</f>
        <v>-</v>
      </c>
      <c r="H21" s="211" t="str">
        <f>IF(D13-H13&gt;0,D13-H13,"-")</f>
        <v>-</v>
      </c>
      <c r="I21" s="212" t="str">
        <f>IF(E13-I13&gt;0,E13-I13,"-")</f>
        <v>-</v>
      </c>
    </row>
    <row r="22" spans="1:9" ht="19.5" customHeight="1">
      <c r="A22" s="204" t="s">
        <v>60</v>
      </c>
      <c r="B22" s="236" t="s">
        <v>314</v>
      </c>
      <c r="C22" s="211" t="str">
        <f>IF(C13+C19-G20&lt;0,G20-(C13+C19),"-")</f>
        <v>-</v>
      </c>
      <c r="D22" s="211" t="str">
        <f>IF(D13+D19-H20&lt;0,H20-(D13+D19),"-")</f>
        <v>-</v>
      </c>
      <c r="E22" s="212" t="str">
        <f>IF(E13+E19-I20&lt;0,I20-(E13+E19),"-")</f>
        <v>-</v>
      </c>
      <c r="F22" s="239" t="s">
        <v>315</v>
      </c>
      <c r="G22" s="237">
        <f>IF(C13+C19-G20&gt;0,C13+C19-G20,"-")</f>
        <v>15375521</v>
      </c>
      <c r="H22" s="211">
        <f>IF(D13+D19-H20&gt;0,D13+D19-H20,"-")</f>
        <v>3161356</v>
      </c>
      <c r="I22" s="212">
        <f>IF(E13+E19-I20&gt;0,E13+E19-I20,"-")</f>
        <v>18536877</v>
      </c>
    </row>
    <row r="23" ht="15.75">
      <c r="B23" s="265"/>
    </row>
  </sheetData>
  <sheetProtection selectLockedCells="1" selectUnlockedCells="1"/>
  <mergeCells count="4">
    <mergeCell ref="A1:I1"/>
    <mergeCell ref="A3:A4"/>
    <mergeCell ref="B3:E3"/>
    <mergeCell ref="F3:I3"/>
  </mergeCells>
  <printOptions horizontalCentered="1"/>
  <pageMargins left="0.5902777777777778" right="0.5902777777777778" top="0.9055555555555556" bottom="0.7875" header="0.5902777777777778" footer="0.5118055555555555"/>
  <pageSetup fitToHeight="1" fitToWidth="1" horizontalDpi="300" verticalDpi="300" orientation="landscape" paperSize="9"/>
  <headerFooter alignWithMargins="0">
    <oddHeader>&amp;R&amp;"Times New Roman CE,Félkövér dőlt"&amp;11 2.1. melléklet a ........./2020. (.........)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20"/>
  <sheetViews>
    <sheetView zoomScale="120" zoomScaleNormal="120" zoomScaleSheetLayoutView="115" zoomScalePageLayoutView="0" workbookViewId="0" topLeftCell="A1">
      <selection activeCell="B13" sqref="B13"/>
    </sheetView>
  </sheetViews>
  <sheetFormatPr defaultColWidth="9.00390625" defaultRowHeight="12.75"/>
  <cols>
    <col min="1" max="1" width="6.625" style="200" customWidth="1"/>
    <col min="2" max="2" width="44.875" style="201" customWidth="1"/>
    <col min="3" max="5" width="16.00390625" style="200" customWidth="1"/>
    <col min="6" max="6" width="41.50390625" style="200" customWidth="1"/>
    <col min="7" max="9" width="16.00390625" style="200" customWidth="1"/>
    <col min="10" max="16384" width="9.375" style="200" customWidth="1"/>
  </cols>
  <sheetData>
    <row r="1" spans="1:9" ht="44.25" customHeight="1">
      <c r="A1" s="1157" t="s">
        <v>316</v>
      </c>
      <c r="B1" s="1157"/>
      <c r="C1" s="1157"/>
      <c r="D1" s="1157"/>
      <c r="E1" s="1157"/>
      <c r="F1" s="1157"/>
      <c r="G1" s="1157"/>
      <c r="H1" s="1157"/>
      <c r="I1" s="1157"/>
    </row>
    <row r="2" spans="7:9" ht="12.75" customHeight="1">
      <c r="G2" s="202"/>
      <c r="H2" s="203"/>
      <c r="I2" s="202" t="s">
        <v>11</v>
      </c>
    </row>
    <row r="3" spans="1:9" ht="18" customHeight="1">
      <c r="A3" s="1158" t="s">
        <v>12</v>
      </c>
      <c r="B3" s="1159" t="s">
        <v>289</v>
      </c>
      <c r="C3" s="1159"/>
      <c r="D3" s="1159"/>
      <c r="E3" s="1159"/>
      <c r="F3" s="1160" t="s">
        <v>290</v>
      </c>
      <c r="G3" s="1160"/>
      <c r="H3" s="1160"/>
      <c r="I3" s="1160"/>
    </row>
    <row r="4" spans="1:9" s="209" customFormat="1" ht="35.25" customHeight="1">
      <c r="A4" s="1158"/>
      <c r="B4" s="205" t="s">
        <v>291</v>
      </c>
      <c r="C4" s="206" t="s">
        <v>15</v>
      </c>
      <c r="D4" s="28" t="s">
        <v>16</v>
      </c>
      <c r="E4" s="29" t="s">
        <v>17</v>
      </c>
      <c r="F4" s="266" t="s">
        <v>291</v>
      </c>
      <c r="G4" s="206" t="s">
        <v>15</v>
      </c>
      <c r="H4" s="28" t="s">
        <v>16</v>
      </c>
      <c r="I4" s="29" t="s">
        <v>17</v>
      </c>
    </row>
    <row r="5" spans="1:9" s="209" customFormat="1" ht="12" customHeight="1">
      <c r="A5" s="204" t="s">
        <v>18</v>
      </c>
      <c r="B5" s="210" t="s">
        <v>19</v>
      </c>
      <c r="C5" s="211" t="s">
        <v>20</v>
      </c>
      <c r="D5" s="211" t="s">
        <v>21</v>
      </c>
      <c r="E5" s="212" t="s">
        <v>22</v>
      </c>
      <c r="F5" s="213" t="s">
        <v>23</v>
      </c>
      <c r="G5" s="211" t="s">
        <v>292</v>
      </c>
      <c r="H5" s="211" t="s">
        <v>293</v>
      </c>
      <c r="I5" s="214" t="s">
        <v>294</v>
      </c>
    </row>
    <row r="6" spans="1:9" ht="19.5" customHeight="1">
      <c r="A6" s="240" t="s">
        <v>6</v>
      </c>
      <c r="B6" s="267" t="s">
        <v>317</v>
      </c>
      <c r="C6" s="268"/>
      <c r="D6" s="268">
        <v>13444707</v>
      </c>
      <c r="E6" s="269">
        <f>C6+D6</f>
        <v>13444707</v>
      </c>
      <c r="F6" s="270" t="str">
        <f>'1.1.sz.mell.'!B98</f>
        <v>Beruházások</v>
      </c>
      <c r="G6" s="271">
        <f>'1.1.sz.mell.'!D98</f>
        <v>15375521</v>
      </c>
      <c r="H6" s="271">
        <f>'1.1.sz.mell.'!E98</f>
        <v>11908534</v>
      </c>
      <c r="I6" s="272">
        <f>'1.1.sz.mell.'!F98</f>
        <v>27284055</v>
      </c>
    </row>
    <row r="7" spans="1:9" ht="19.5" customHeight="1">
      <c r="A7" s="221" t="s">
        <v>26</v>
      </c>
      <c r="B7" s="247" t="s">
        <v>318</v>
      </c>
      <c r="C7" s="259"/>
      <c r="D7" s="273"/>
      <c r="E7" s="274"/>
      <c r="F7" s="220" t="str">
        <f>'1.1.sz.mell.'!B99</f>
        <v>Felújítások</v>
      </c>
      <c r="G7" s="244"/>
      <c r="H7" s="218">
        <f>'1.1.sz.mell.'!E99</f>
        <v>4697529</v>
      </c>
      <c r="I7" s="219">
        <f>'1.1.sz.mell.'!F99</f>
        <v>4697529</v>
      </c>
    </row>
    <row r="8" spans="1:9" ht="19.5" customHeight="1">
      <c r="A8" s="240" t="s">
        <v>29</v>
      </c>
      <c r="B8" s="247" t="s">
        <v>319</v>
      </c>
      <c r="C8" s="259"/>
      <c r="D8" s="273"/>
      <c r="E8" s="274"/>
      <c r="F8" s="220" t="str">
        <f>'1.1.sz.mell.'!B100</f>
        <v>Egyéb felhalmozási kiadások</v>
      </c>
      <c r="G8" s="244"/>
      <c r="H8" s="248"/>
      <c r="I8" s="249"/>
    </row>
    <row r="9" spans="1:9" ht="19.5" customHeight="1">
      <c r="A9" s="221" t="s">
        <v>32</v>
      </c>
      <c r="B9" s="275"/>
      <c r="C9" s="253"/>
      <c r="D9" s="253"/>
      <c r="E9" s="254"/>
      <c r="F9" s="225" t="s">
        <v>320</v>
      </c>
      <c r="G9" s="244"/>
      <c r="H9" s="248"/>
      <c r="I9" s="249"/>
    </row>
    <row r="10" spans="1:9" ht="19.5" customHeight="1">
      <c r="A10" s="240" t="s">
        <v>35</v>
      </c>
      <c r="B10" s="247"/>
      <c r="C10" s="259"/>
      <c r="D10" s="276"/>
      <c r="E10" s="277"/>
      <c r="F10" s="278" t="s">
        <v>321</v>
      </c>
      <c r="G10" s="244"/>
      <c r="H10" s="248"/>
      <c r="I10" s="249"/>
    </row>
    <row r="11" spans="1:9" ht="19.5" customHeight="1">
      <c r="A11" s="279" t="s">
        <v>38</v>
      </c>
      <c r="B11" s="280"/>
      <c r="C11" s="276"/>
      <c r="D11" s="276"/>
      <c r="E11" s="277"/>
      <c r="F11" s="278"/>
      <c r="G11" s="244"/>
      <c r="H11" s="234"/>
      <c r="I11" s="261"/>
    </row>
    <row r="12" spans="1:9" s="281" customFormat="1" ht="19.5" customHeight="1">
      <c r="A12" s="204" t="s">
        <v>41</v>
      </c>
      <c r="B12" s="239" t="s">
        <v>322</v>
      </c>
      <c r="C12" s="263">
        <f>SUM(C6:C11)</f>
        <v>0</v>
      </c>
      <c r="D12" s="263">
        <f>SUM(D6:D11)</f>
        <v>13444707</v>
      </c>
      <c r="E12" s="263">
        <f>SUM(E6:E11)</f>
        <v>13444707</v>
      </c>
      <c r="F12" s="239" t="s">
        <v>323</v>
      </c>
      <c r="G12" s="237">
        <f>SUM(G6:G8)</f>
        <v>15375521</v>
      </c>
      <c r="H12" s="237">
        <f>SUM(H6:H8)</f>
        <v>16606063</v>
      </c>
      <c r="I12" s="238">
        <f>SUM(I6:I8)</f>
        <v>31981584</v>
      </c>
    </row>
    <row r="13" spans="1:9" ht="19.5" customHeight="1">
      <c r="A13" s="240" t="s">
        <v>44</v>
      </c>
      <c r="B13" s="282" t="s">
        <v>324</v>
      </c>
      <c r="C13" s="283"/>
      <c r="D13" s="283"/>
      <c r="E13" s="284"/>
      <c r="F13" s="220" t="s">
        <v>303</v>
      </c>
      <c r="G13" s="244"/>
      <c r="H13" s="245"/>
      <c r="I13" s="246"/>
    </row>
    <row r="14" spans="1:9" ht="19.5" customHeight="1">
      <c r="A14" s="221" t="s">
        <v>47</v>
      </c>
      <c r="B14" s="285" t="s">
        <v>202</v>
      </c>
      <c r="C14" s="259"/>
      <c r="D14" s="259">
        <f>SUM(D15:D16)</f>
        <v>0</v>
      </c>
      <c r="E14" s="260">
        <f>SUM(E15:E16)</f>
        <v>0</v>
      </c>
      <c r="F14" s="247" t="s">
        <v>304</v>
      </c>
      <c r="G14" s="223"/>
      <c r="H14" s="248"/>
      <c r="I14" s="249"/>
    </row>
    <row r="15" spans="1:9" ht="19.5" customHeight="1">
      <c r="A15" s="286" t="s">
        <v>325</v>
      </c>
      <c r="B15" s="287" t="s">
        <v>326</v>
      </c>
      <c r="C15" s="253"/>
      <c r="D15" s="253"/>
      <c r="E15" s="254"/>
      <c r="F15" s="247"/>
      <c r="G15" s="223"/>
      <c r="H15" s="248"/>
      <c r="I15" s="249"/>
    </row>
    <row r="16" spans="1:9" ht="19.5" customHeight="1">
      <c r="A16" s="288" t="s">
        <v>327</v>
      </c>
      <c r="B16" s="289" t="s">
        <v>328</v>
      </c>
      <c r="C16" s="276"/>
      <c r="D16" s="276"/>
      <c r="E16" s="277"/>
      <c r="F16" s="290"/>
      <c r="G16" s="230"/>
      <c r="H16" s="291"/>
      <c r="I16" s="292"/>
    </row>
    <row r="17" spans="1:9" ht="19.5" customHeight="1">
      <c r="A17" s="204" t="s">
        <v>50</v>
      </c>
      <c r="B17" s="239" t="s">
        <v>329</v>
      </c>
      <c r="C17" s="263">
        <f>SUM(C13:C14)</f>
        <v>0</v>
      </c>
      <c r="D17" s="263">
        <f>SUM(D13:D14)</f>
        <v>0</v>
      </c>
      <c r="E17" s="264">
        <f>SUM(E13:E14)</f>
        <v>0</v>
      </c>
      <c r="F17" s="239" t="s">
        <v>330</v>
      </c>
      <c r="G17" s="237">
        <f>SUM(G13:G16)</f>
        <v>0</v>
      </c>
      <c r="H17" s="293"/>
      <c r="I17" s="294"/>
    </row>
    <row r="18" spans="1:9" ht="19.5" customHeight="1">
      <c r="A18" s="204" t="s">
        <v>52</v>
      </c>
      <c r="B18" s="239" t="s">
        <v>331</v>
      </c>
      <c r="C18" s="263">
        <f>+C12+C17</f>
        <v>0</v>
      </c>
      <c r="D18" s="263">
        <f>+D12+D17</f>
        <v>13444707</v>
      </c>
      <c r="E18" s="264">
        <f>+E12+E17</f>
        <v>13444707</v>
      </c>
      <c r="F18" s="239" t="s">
        <v>332</v>
      </c>
      <c r="G18" s="237">
        <f>SUM(G12+G17)</f>
        <v>15375521</v>
      </c>
      <c r="H18" s="237">
        <f>SUM(H12+H17)</f>
        <v>16606063</v>
      </c>
      <c r="I18" s="238">
        <f>SUM(I12+I17)</f>
        <v>31981584</v>
      </c>
    </row>
    <row r="19" spans="1:9" ht="19.5" customHeight="1">
      <c r="A19" s="204" t="s">
        <v>54</v>
      </c>
      <c r="B19" s="239" t="s">
        <v>312</v>
      </c>
      <c r="C19" s="211" t="str">
        <f>IF(C11-G11&lt;0,G11-C11,"-")</f>
        <v>-</v>
      </c>
      <c r="D19" s="211" t="str">
        <f>IF(D11-H11&lt;0,H11-D11,"-")</f>
        <v>-</v>
      </c>
      <c r="E19" s="212" t="str">
        <f>IF(E11-I11&lt;0,I11-E11,"-")</f>
        <v>-</v>
      </c>
      <c r="F19" s="239" t="s">
        <v>313</v>
      </c>
      <c r="G19" s="211" t="str">
        <f>IF(C11-G11&gt;0,C11-G11,"-")</f>
        <v>-</v>
      </c>
      <c r="H19" s="211" t="str">
        <f>IF(D11-H11&gt;0,D11-H11,"-")</f>
        <v>-</v>
      </c>
      <c r="I19" s="212" t="str">
        <f>IF(E11-I11&gt;0,E11-I11,"-")</f>
        <v>-</v>
      </c>
    </row>
    <row r="20" spans="1:9" ht="19.5" customHeight="1">
      <c r="A20" s="204" t="s">
        <v>56</v>
      </c>
      <c r="B20" s="239" t="s">
        <v>314</v>
      </c>
      <c r="C20" s="211">
        <f>IF(C11+C17-G18&lt;0,G18-(C11+C17),"-")</f>
        <v>15375521</v>
      </c>
      <c r="D20" s="211">
        <f>IF(D11+D17-H18&lt;0,H18-(D11+D17),"-")</f>
        <v>16606063</v>
      </c>
      <c r="E20" s="212">
        <f>IF(E11+E17-I18&lt;0,I18-(E11+E17),"-")</f>
        <v>31981584</v>
      </c>
      <c r="F20" s="239" t="s">
        <v>315</v>
      </c>
      <c r="G20" s="237" t="str">
        <f>IF(C11+C17-G18&gt;0,C11+C17-G18,"-")</f>
        <v>-</v>
      </c>
      <c r="H20" s="211" t="str">
        <f>IF(D11+D17-H18&gt;0,D11+D17-H18,"-")</f>
        <v>-</v>
      </c>
      <c r="I20" s="212" t="str">
        <f>IF(E11+E17-I18&gt;0,E11+E17-I18,"-")</f>
        <v>-</v>
      </c>
    </row>
  </sheetData>
  <sheetProtection selectLockedCells="1" selectUnlockedCells="1"/>
  <mergeCells count="4">
    <mergeCell ref="A1:I1"/>
    <mergeCell ref="A3:A4"/>
    <mergeCell ref="B3:E3"/>
    <mergeCell ref="F3:I3"/>
  </mergeCells>
  <printOptions horizontalCentered="1"/>
  <pageMargins left="0.7875" right="0.7875" top="0.9840277777777777" bottom="0.9840277777777777" header="0.5902777777777778" footer="0.5118055555555555"/>
  <pageSetup fitToHeight="1" fitToWidth="1" horizontalDpi="300" verticalDpi="300" orientation="landscape" paperSize="9"/>
  <headerFooter alignWithMargins="0">
    <oddHeader>&amp;R&amp;"Times New Roman CE,Félkövér dőlt"&amp;12 2.2. melléklet a ........./2020. (........)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H69"/>
  <sheetViews>
    <sheetView zoomScale="120" zoomScaleNormal="120" zoomScalePageLayoutView="0" workbookViewId="0" topLeftCell="A1">
      <selection activeCell="J53" sqref="J53"/>
    </sheetView>
  </sheetViews>
  <sheetFormatPr defaultColWidth="18.375" defaultRowHeight="12.75"/>
  <cols>
    <col min="1" max="1" width="18.625" style="295" customWidth="1"/>
    <col min="2" max="2" width="61.00390625" style="296" customWidth="1"/>
    <col min="3" max="3" width="16.00390625" style="295" customWidth="1"/>
    <col min="4" max="6" width="13.625" style="297" customWidth="1"/>
    <col min="7" max="16384" width="18.375" style="296" customWidth="1"/>
  </cols>
  <sheetData>
    <row r="1" spans="1:8" ht="43.5" customHeight="1">
      <c r="A1" s="1164" t="s">
        <v>333</v>
      </c>
      <c r="B1" s="1164"/>
      <c r="C1" s="1164"/>
      <c r="D1" s="1164"/>
      <c r="E1" s="1164"/>
      <c r="F1" s="1164"/>
      <c r="G1" s="1164"/>
      <c r="H1" s="1164"/>
    </row>
    <row r="2" spans="1:8" ht="15.75" customHeight="1">
      <c r="A2" s="1165"/>
      <c r="B2" s="1165"/>
      <c r="C2" s="1165"/>
      <c r="D2" s="1165"/>
      <c r="E2" s="1165"/>
      <c r="F2" s="1165"/>
      <c r="H2" s="298" t="s">
        <v>11</v>
      </c>
    </row>
    <row r="3" spans="1:8" s="300" customFormat="1" ht="22.5" customHeight="1">
      <c r="A3" s="1166" t="s">
        <v>334</v>
      </c>
      <c r="B3" s="1167" t="s">
        <v>335</v>
      </c>
      <c r="C3" s="299"/>
      <c r="D3" s="1168" t="s">
        <v>336</v>
      </c>
      <c r="E3" s="1168"/>
      <c r="F3" s="1168"/>
      <c r="G3" s="1168"/>
      <c r="H3" s="1168"/>
    </row>
    <row r="4" spans="1:8" s="306" customFormat="1" ht="36.75" customHeight="1">
      <c r="A4" s="1166"/>
      <c r="B4" s="1167"/>
      <c r="C4" s="301" t="s">
        <v>337</v>
      </c>
      <c r="D4" s="302" t="s">
        <v>338</v>
      </c>
      <c r="E4" s="301" t="s">
        <v>339</v>
      </c>
      <c r="F4" s="303" t="s">
        <v>15</v>
      </c>
      <c r="G4" s="304" t="s">
        <v>16</v>
      </c>
      <c r="H4" s="305" t="s">
        <v>17</v>
      </c>
    </row>
    <row r="5" spans="1:8" ht="28.5" customHeight="1">
      <c r="A5" s="307" t="s">
        <v>340</v>
      </c>
      <c r="B5" s="308" t="s">
        <v>341</v>
      </c>
      <c r="C5" s="309" t="s">
        <v>342</v>
      </c>
      <c r="D5" s="310"/>
      <c r="E5" s="311"/>
      <c r="F5" s="312">
        <v>0</v>
      </c>
      <c r="G5" s="313"/>
      <c r="H5" s="314">
        <f aca="true" t="shared" si="0" ref="H5:H17">F5+G5</f>
        <v>0</v>
      </c>
    </row>
    <row r="6" spans="1:8" ht="29.25" customHeight="1">
      <c r="A6" s="315" t="s">
        <v>343</v>
      </c>
      <c r="B6" s="316" t="s">
        <v>344</v>
      </c>
      <c r="C6" s="317"/>
      <c r="D6" s="318"/>
      <c r="E6" s="318"/>
      <c r="F6" s="319">
        <v>0</v>
      </c>
      <c r="G6" s="320"/>
      <c r="H6" s="314">
        <f t="shared" si="0"/>
        <v>0</v>
      </c>
    </row>
    <row r="7" spans="1:8" ht="28.5" customHeight="1">
      <c r="A7" s="321" t="s">
        <v>345</v>
      </c>
      <c r="B7" s="322" t="s">
        <v>346</v>
      </c>
      <c r="C7" s="323" t="s">
        <v>347</v>
      </c>
      <c r="D7" s="324"/>
      <c r="E7" s="325"/>
      <c r="F7" s="319">
        <v>0</v>
      </c>
      <c r="G7" s="320"/>
      <c r="H7" s="314">
        <f t="shared" si="0"/>
        <v>0</v>
      </c>
    </row>
    <row r="8" spans="1:8" ht="29.25" customHeight="1">
      <c r="A8" s="321" t="s">
        <v>348</v>
      </c>
      <c r="B8" s="322" t="s">
        <v>349</v>
      </c>
      <c r="C8" s="323" t="s">
        <v>350</v>
      </c>
      <c r="D8" s="324"/>
      <c r="E8" s="324"/>
      <c r="F8" s="319">
        <v>0</v>
      </c>
      <c r="G8" s="320"/>
      <c r="H8" s="314">
        <f t="shared" si="0"/>
        <v>0</v>
      </c>
    </row>
    <row r="9" spans="1:8" ht="23.25" customHeight="1">
      <c r="A9" s="321" t="s">
        <v>351</v>
      </c>
      <c r="B9" s="322" t="s">
        <v>352</v>
      </c>
      <c r="C9" s="323" t="s">
        <v>353</v>
      </c>
      <c r="D9" s="324"/>
      <c r="E9" s="324"/>
      <c r="F9" s="319">
        <v>0</v>
      </c>
      <c r="G9" s="320"/>
      <c r="H9" s="314">
        <f t="shared" si="0"/>
        <v>0</v>
      </c>
    </row>
    <row r="10" spans="1:8" ht="18.75" customHeight="1">
      <c r="A10" s="321" t="s">
        <v>354</v>
      </c>
      <c r="B10" s="322" t="s">
        <v>355</v>
      </c>
      <c r="C10" s="323" t="s">
        <v>350</v>
      </c>
      <c r="D10" s="324"/>
      <c r="E10" s="324"/>
      <c r="F10" s="319">
        <v>0</v>
      </c>
      <c r="G10" s="320"/>
      <c r="H10" s="314">
        <f t="shared" si="0"/>
        <v>0</v>
      </c>
    </row>
    <row r="11" spans="1:8" ht="24" customHeight="1">
      <c r="A11" s="326" t="s">
        <v>356</v>
      </c>
      <c r="B11" s="327" t="s">
        <v>357</v>
      </c>
      <c r="C11" s="317" t="s">
        <v>358</v>
      </c>
      <c r="D11" s="318"/>
      <c r="E11" s="328"/>
      <c r="F11" s="319">
        <v>0</v>
      </c>
      <c r="G11" s="320"/>
      <c r="H11" s="314">
        <f t="shared" si="0"/>
        <v>0</v>
      </c>
    </row>
    <row r="12" spans="1:8" ht="35.25" customHeight="1">
      <c r="A12" s="326" t="s">
        <v>359</v>
      </c>
      <c r="B12" s="327" t="s">
        <v>360</v>
      </c>
      <c r="C12" s="329" t="s">
        <v>361</v>
      </c>
      <c r="D12" s="318"/>
      <c r="E12" s="328"/>
      <c r="F12" s="319">
        <v>0</v>
      </c>
      <c r="G12" s="320"/>
      <c r="H12" s="314">
        <f t="shared" si="0"/>
        <v>0</v>
      </c>
    </row>
    <row r="13" spans="1:8" ht="24.75" customHeight="1">
      <c r="A13" s="326" t="s">
        <v>362</v>
      </c>
      <c r="B13" s="327" t="s">
        <v>363</v>
      </c>
      <c r="C13" s="329" t="s">
        <v>364</v>
      </c>
      <c r="D13" s="318"/>
      <c r="E13" s="330"/>
      <c r="F13" s="319">
        <v>0</v>
      </c>
      <c r="G13" s="320"/>
      <c r="H13" s="314">
        <f t="shared" si="0"/>
        <v>0</v>
      </c>
    </row>
    <row r="14" spans="1:8" ht="24.75" customHeight="1">
      <c r="A14" s="326"/>
      <c r="B14" s="327" t="s">
        <v>365</v>
      </c>
      <c r="C14" s="329"/>
      <c r="D14" s="318"/>
      <c r="E14" s="330"/>
      <c r="F14" s="319">
        <v>0</v>
      </c>
      <c r="G14" s="320"/>
      <c r="H14" s="314">
        <f t="shared" si="0"/>
        <v>0</v>
      </c>
    </row>
    <row r="15" spans="1:8" ht="31.5" customHeight="1">
      <c r="A15" s="331" t="s">
        <v>366</v>
      </c>
      <c r="B15" s="332" t="s">
        <v>367</v>
      </c>
      <c r="C15" s="333" t="s">
        <v>368</v>
      </c>
      <c r="D15" s="334"/>
      <c r="E15" s="334"/>
      <c r="F15" s="335"/>
      <c r="G15" s="320"/>
      <c r="H15" s="314">
        <f t="shared" si="0"/>
        <v>0</v>
      </c>
    </row>
    <row r="16" spans="1:8" ht="18.75" customHeight="1">
      <c r="A16" s="336" t="s">
        <v>369</v>
      </c>
      <c r="B16" s="337" t="s">
        <v>370</v>
      </c>
      <c r="C16" s="338" t="s">
        <v>368</v>
      </c>
      <c r="D16" s="337"/>
      <c r="E16" s="337"/>
      <c r="F16" s="339">
        <v>0</v>
      </c>
      <c r="G16" s="340"/>
      <c r="H16" s="314">
        <f t="shared" si="0"/>
        <v>0</v>
      </c>
    </row>
    <row r="17" spans="1:8" ht="36" customHeight="1">
      <c r="A17" s="336" t="s">
        <v>371</v>
      </c>
      <c r="B17" s="341" t="s">
        <v>372</v>
      </c>
      <c r="C17" s="338" t="s">
        <v>368</v>
      </c>
      <c r="D17" s="337"/>
      <c r="E17" s="337"/>
      <c r="F17" s="339"/>
      <c r="G17" s="340">
        <v>33723</v>
      </c>
      <c r="H17" s="314">
        <f t="shared" si="0"/>
        <v>33723</v>
      </c>
    </row>
    <row r="18" spans="1:8" s="348" customFormat="1" ht="30" customHeight="1">
      <c r="A18" s="342" t="s">
        <v>373</v>
      </c>
      <c r="B18" s="343" t="s">
        <v>374</v>
      </c>
      <c r="C18" s="344" t="s">
        <v>368</v>
      </c>
      <c r="D18" s="345"/>
      <c r="E18" s="345"/>
      <c r="F18" s="346">
        <f>SUM(F15:F17)</f>
        <v>0</v>
      </c>
      <c r="G18" s="346">
        <f>SUM(G15:G17)</f>
        <v>33723</v>
      </c>
      <c r="H18" s="347">
        <f>SUM(H15:H17)</f>
        <v>33723</v>
      </c>
    </row>
    <row r="19" spans="1:8" ht="34.5" customHeight="1">
      <c r="A19" s="307" t="s">
        <v>375</v>
      </c>
      <c r="B19" s="308" t="s">
        <v>376</v>
      </c>
      <c r="C19" s="349"/>
      <c r="D19" s="350"/>
      <c r="E19" s="350"/>
      <c r="F19" s="312">
        <f>SUM(F20:F25)</f>
        <v>10705850</v>
      </c>
      <c r="G19" s="313"/>
      <c r="H19" s="314">
        <f aca="true" t="shared" si="1" ref="H19:H53">F19+G19</f>
        <v>10705850</v>
      </c>
    </row>
    <row r="20" spans="1:8" ht="18.75" customHeight="1">
      <c r="A20" s="321" t="s">
        <v>377</v>
      </c>
      <c r="B20" s="324" t="s">
        <v>378</v>
      </c>
      <c r="C20" s="323" t="s">
        <v>358</v>
      </c>
      <c r="D20" s="351">
        <v>1.9</v>
      </c>
      <c r="E20" s="325">
        <v>4371500</v>
      </c>
      <c r="F20" s="352">
        <v>8305850</v>
      </c>
      <c r="G20" s="320"/>
      <c r="H20" s="314">
        <f t="shared" si="1"/>
        <v>8305850</v>
      </c>
    </row>
    <row r="21" spans="1:8" ht="49.5" customHeight="1">
      <c r="A21" s="321" t="s">
        <v>379</v>
      </c>
      <c r="B21" s="322" t="s">
        <v>380</v>
      </c>
      <c r="C21" s="323" t="s">
        <v>358</v>
      </c>
      <c r="D21" s="351">
        <v>1</v>
      </c>
      <c r="E21" s="325">
        <v>2400000</v>
      </c>
      <c r="F21" s="352">
        <v>2400000</v>
      </c>
      <c r="G21" s="320"/>
      <c r="H21" s="314">
        <f t="shared" si="1"/>
        <v>2400000</v>
      </c>
    </row>
    <row r="22" spans="1:8" ht="45.75" customHeight="1">
      <c r="A22" s="321" t="s">
        <v>381</v>
      </c>
      <c r="B22" s="322" t="s">
        <v>382</v>
      </c>
      <c r="C22" s="323" t="s">
        <v>358</v>
      </c>
      <c r="D22" s="351"/>
      <c r="E22" s="325"/>
      <c r="F22" s="352"/>
      <c r="G22" s="320"/>
      <c r="H22" s="314">
        <f t="shared" si="1"/>
        <v>0</v>
      </c>
    </row>
    <row r="23" spans="1:8" ht="18.75" customHeight="1">
      <c r="A23" s="321" t="s">
        <v>383</v>
      </c>
      <c r="B23" s="324" t="s">
        <v>378</v>
      </c>
      <c r="C23" s="323" t="s">
        <v>358</v>
      </c>
      <c r="D23" s="351"/>
      <c r="E23" s="325"/>
      <c r="F23" s="352"/>
      <c r="G23" s="320"/>
      <c r="H23" s="314">
        <f t="shared" si="1"/>
        <v>0</v>
      </c>
    </row>
    <row r="24" spans="1:8" ht="45" customHeight="1">
      <c r="A24" s="321" t="s">
        <v>384</v>
      </c>
      <c r="B24" s="322" t="s">
        <v>380</v>
      </c>
      <c r="C24" s="323" t="s">
        <v>358</v>
      </c>
      <c r="D24" s="351"/>
      <c r="E24" s="325"/>
      <c r="F24" s="352"/>
      <c r="G24" s="320"/>
      <c r="H24" s="314">
        <f t="shared" si="1"/>
        <v>0</v>
      </c>
    </row>
    <row r="25" spans="1:8" ht="24.75" customHeight="1">
      <c r="A25" s="321" t="s">
        <v>385</v>
      </c>
      <c r="B25" s="322" t="s">
        <v>386</v>
      </c>
      <c r="C25" s="323" t="s">
        <v>358</v>
      </c>
      <c r="D25" s="351"/>
      <c r="E25" s="325"/>
      <c r="F25" s="352"/>
      <c r="G25" s="320"/>
      <c r="H25" s="314">
        <f t="shared" si="1"/>
        <v>0</v>
      </c>
    </row>
    <row r="26" spans="1:8" ht="18.75" customHeight="1">
      <c r="A26" s="326" t="s">
        <v>387</v>
      </c>
      <c r="B26" s="327" t="s">
        <v>388</v>
      </c>
      <c r="C26" s="317" t="s">
        <v>358</v>
      </c>
      <c r="D26" s="328"/>
      <c r="E26" s="328"/>
      <c r="F26" s="319"/>
      <c r="G26" s="320"/>
      <c r="H26" s="314">
        <f t="shared" si="1"/>
        <v>0</v>
      </c>
    </row>
    <row r="27" spans="1:8" ht="18.75" customHeight="1">
      <c r="A27" s="326" t="s">
        <v>389</v>
      </c>
      <c r="B27" s="327" t="s">
        <v>390</v>
      </c>
      <c r="C27" s="317" t="s">
        <v>358</v>
      </c>
      <c r="D27" s="353">
        <v>16.3</v>
      </c>
      <c r="E27" s="328">
        <v>97400</v>
      </c>
      <c r="F27" s="319">
        <v>1587620</v>
      </c>
      <c r="G27" s="320"/>
      <c r="H27" s="314">
        <f t="shared" si="1"/>
        <v>1587620</v>
      </c>
    </row>
    <row r="28" spans="1:8" ht="18.75" customHeight="1">
      <c r="A28" s="326" t="s">
        <v>391</v>
      </c>
      <c r="B28" s="327" t="s">
        <v>388</v>
      </c>
      <c r="C28" s="317" t="s">
        <v>358</v>
      </c>
      <c r="D28" s="328"/>
      <c r="E28" s="328"/>
      <c r="F28" s="319"/>
      <c r="G28" s="320"/>
      <c r="H28" s="314">
        <f t="shared" si="1"/>
        <v>0</v>
      </c>
    </row>
    <row r="29" spans="1:8" ht="18.75" customHeight="1">
      <c r="A29" s="354" t="s">
        <v>392</v>
      </c>
      <c r="B29" s="355" t="s">
        <v>390</v>
      </c>
      <c r="C29" s="356" t="s">
        <v>358</v>
      </c>
      <c r="D29" s="353"/>
      <c r="E29" s="328"/>
      <c r="F29" s="357"/>
      <c r="G29" s="320"/>
      <c r="H29" s="314">
        <f t="shared" si="1"/>
        <v>0</v>
      </c>
    </row>
    <row r="30" spans="1:8" ht="18.75" customHeight="1">
      <c r="A30" s="331" t="s">
        <v>393</v>
      </c>
      <c r="B30" s="332" t="s">
        <v>394</v>
      </c>
      <c r="C30" s="333" t="s">
        <v>368</v>
      </c>
      <c r="D30" s="328"/>
      <c r="E30" s="311"/>
      <c r="F30" s="335">
        <f>F31</f>
        <v>793400</v>
      </c>
      <c r="G30" s="358"/>
      <c r="H30" s="359">
        <f t="shared" si="1"/>
        <v>793400</v>
      </c>
    </row>
    <row r="31" spans="1:8" ht="33.75" customHeight="1">
      <c r="A31" s="315" t="s">
        <v>393</v>
      </c>
      <c r="B31" s="355" t="s">
        <v>395</v>
      </c>
      <c r="C31" s="360"/>
      <c r="D31" s="361"/>
      <c r="E31" s="361"/>
      <c r="F31" s="312">
        <f>SUM(F32:F33)</f>
        <v>793400</v>
      </c>
      <c r="G31" s="320"/>
      <c r="H31" s="314">
        <f t="shared" si="1"/>
        <v>793400</v>
      </c>
    </row>
    <row r="32" spans="1:8" ht="37.5" customHeight="1">
      <c r="A32" s="326" t="s">
        <v>396</v>
      </c>
      <c r="B32" s="327" t="s">
        <v>397</v>
      </c>
      <c r="C32" s="317" t="s">
        <v>358</v>
      </c>
      <c r="D32" s="353">
        <v>2</v>
      </c>
      <c r="E32" s="328">
        <v>396700</v>
      </c>
      <c r="F32" s="319">
        <v>793400</v>
      </c>
      <c r="G32" s="320"/>
      <c r="H32" s="314">
        <f t="shared" si="1"/>
        <v>793400</v>
      </c>
    </row>
    <row r="33" spans="1:8" ht="44.25" customHeight="1">
      <c r="A33" s="326" t="s">
        <v>398</v>
      </c>
      <c r="B33" s="327" t="s">
        <v>399</v>
      </c>
      <c r="C33" s="317" t="s">
        <v>358</v>
      </c>
      <c r="D33" s="328"/>
      <c r="E33" s="328"/>
      <c r="F33" s="319"/>
      <c r="G33" s="340"/>
      <c r="H33" s="314">
        <f t="shared" si="1"/>
        <v>0</v>
      </c>
    </row>
    <row r="34" spans="1:8" ht="30.75" customHeight="1">
      <c r="A34" s="362" t="s">
        <v>400</v>
      </c>
      <c r="B34" s="363" t="s">
        <v>401</v>
      </c>
      <c r="C34" s="364" t="s">
        <v>368</v>
      </c>
      <c r="D34" s="365"/>
      <c r="E34" s="365"/>
      <c r="F34" s="366">
        <f>SUM(F19+F26+F27+F28+F29+F31)</f>
        <v>13086870</v>
      </c>
      <c r="G34" s="367"/>
      <c r="H34" s="359">
        <f t="shared" si="1"/>
        <v>13086870</v>
      </c>
    </row>
    <row r="35" spans="1:8" ht="29.25" customHeight="1">
      <c r="A35" s="368" t="s">
        <v>402</v>
      </c>
      <c r="B35" s="369" t="s">
        <v>403</v>
      </c>
      <c r="C35" s="370" t="s">
        <v>368</v>
      </c>
      <c r="D35" s="371"/>
      <c r="E35" s="371"/>
      <c r="F35" s="372"/>
      <c r="G35" s="313"/>
      <c r="H35" s="314">
        <f t="shared" si="1"/>
        <v>0</v>
      </c>
    </row>
    <row r="36" spans="1:8" ht="22.5" customHeight="1">
      <c r="A36" s="326" t="s">
        <v>404</v>
      </c>
      <c r="B36" s="327" t="s">
        <v>405</v>
      </c>
      <c r="C36" s="329" t="s">
        <v>406</v>
      </c>
      <c r="D36" s="318"/>
      <c r="E36" s="328"/>
      <c r="F36" s="319"/>
      <c r="G36" s="320"/>
      <c r="H36" s="314">
        <f t="shared" si="1"/>
        <v>0</v>
      </c>
    </row>
    <row r="37" spans="1:8" ht="22.5" customHeight="1">
      <c r="A37" s="326" t="s">
        <v>407</v>
      </c>
      <c r="B37" s="327" t="s">
        <v>408</v>
      </c>
      <c r="C37" s="329" t="s">
        <v>406</v>
      </c>
      <c r="D37" s="318"/>
      <c r="E37" s="328"/>
      <c r="F37" s="319"/>
      <c r="G37" s="320"/>
      <c r="H37" s="314">
        <f t="shared" si="1"/>
        <v>0</v>
      </c>
    </row>
    <row r="38" spans="1:8" ht="18.75" customHeight="1">
      <c r="A38" s="326" t="s">
        <v>409</v>
      </c>
      <c r="B38" s="327" t="s">
        <v>410</v>
      </c>
      <c r="C38" s="317" t="s">
        <v>358</v>
      </c>
      <c r="D38" s="328"/>
      <c r="E38" s="328"/>
      <c r="F38" s="319"/>
      <c r="G38" s="320"/>
      <c r="H38" s="314">
        <f t="shared" si="1"/>
        <v>0</v>
      </c>
    </row>
    <row r="39" spans="1:8" ht="18.75" customHeight="1">
      <c r="A39" s="326" t="s">
        <v>411</v>
      </c>
      <c r="B39" s="327" t="s">
        <v>412</v>
      </c>
      <c r="C39" s="317" t="s">
        <v>358</v>
      </c>
      <c r="D39" s="328"/>
      <c r="E39" s="328"/>
      <c r="F39" s="319"/>
      <c r="G39" s="320"/>
      <c r="H39" s="314">
        <f t="shared" si="1"/>
        <v>0</v>
      </c>
    </row>
    <row r="40" spans="1:8" ht="18.75" customHeight="1">
      <c r="A40" s="326" t="s">
        <v>413</v>
      </c>
      <c r="B40" s="327" t="s">
        <v>414</v>
      </c>
      <c r="C40" s="317" t="s">
        <v>358</v>
      </c>
      <c r="D40" s="328"/>
      <c r="E40" s="328"/>
      <c r="F40" s="319"/>
      <c r="G40" s="320"/>
      <c r="H40" s="314">
        <f t="shared" si="1"/>
        <v>0</v>
      </c>
    </row>
    <row r="41" spans="1:8" ht="18.75" customHeight="1">
      <c r="A41" s="326" t="s">
        <v>415</v>
      </c>
      <c r="B41" s="327" t="s">
        <v>416</v>
      </c>
      <c r="C41" s="317" t="s">
        <v>358</v>
      </c>
      <c r="D41" s="328"/>
      <c r="E41" s="328"/>
      <c r="F41" s="319"/>
      <c r="G41" s="320"/>
      <c r="H41" s="314">
        <f t="shared" si="1"/>
        <v>0</v>
      </c>
    </row>
    <row r="42" spans="1:8" ht="18.75" customHeight="1">
      <c r="A42" s="326" t="s">
        <v>417</v>
      </c>
      <c r="B42" s="327" t="s">
        <v>418</v>
      </c>
      <c r="C42" s="317" t="s">
        <v>358</v>
      </c>
      <c r="D42" s="328"/>
      <c r="E42" s="328"/>
      <c r="F42" s="319"/>
      <c r="G42" s="320"/>
      <c r="H42" s="314">
        <f t="shared" si="1"/>
        <v>0</v>
      </c>
    </row>
    <row r="43" spans="1:8" ht="18.75" customHeight="1">
      <c r="A43" s="326" t="s">
        <v>419</v>
      </c>
      <c r="B43" s="327" t="s">
        <v>420</v>
      </c>
      <c r="C43" s="317" t="s">
        <v>358</v>
      </c>
      <c r="D43" s="328"/>
      <c r="E43" s="328"/>
      <c r="F43" s="319"/>
      <c r="G43" s="320"/>
      <c r="H43" s="314">
        <f t="shared" si="1"/>
        <v>0</v>
      </c>
    </row>
    <row r="44" spans="1:8" ht="25.5" customHeight="1">
      <c r="A44" s="326" t="s">
        <v>421</v>
      </c>
      <c r="B44" s="327" t="s">
        <v>422</v>
      </c>
      <c r="C44" s="317" t="s">
        <v>358</v>
      </c>
      <c r="D44" s="328"/>
      <c r="E44" s="328"/>
      <c r="F44" s="319"/>
      <c r="G44" s="320"/>
      <c r="H44" s="314">
        <f t="shared" si="1"/>
        <v>0</v>
      </c>
    </row>
    <row r="45" spans="1:8" ht="25.5" customHeight="1">
      <c r="A45" s="326" t="s">
        <v>423</v>
      </c>
      <c r="B45" s="327" t="s">
        <v>424</v>
      </c>
      <c r="C45" s="317" t="s">
        <v>425</v>
      </c>
      <c r="D45" s="328">
        <v>12</v>
      </c>
      <c r="E45" s="328">
        <v>4250000</v>
      </c>
      <c r="F45" s="319">
        <v>4250000</v>
      </c>
      <c r="G45" s="320">
        <v>79766</v>
      </c>
      <c r="H45" s="314">
        <f t="shared" si="1"/>
        <v>4329766</v>
      </c>
    </row>
    <row r="46" spans="1:8" ht="30" customHeight="1">
      <c r="A46" s="326" t="s">
        <v>426</v>
      </c>
      <c r="B46" s="327" t="s">
        <v>427</v>
      </c>
      <c r="C46" s="317" t="s">
        <v>358</v>
      </c>
      <c r="D46" s="328"/>
      <c r="E46" s="328"/>
      <c r="F46" s="319"/>
      <c r="G46" s="320"/>
      <c r="H46" s="314">
        <f t="shared" si="1"/>
        <v>0</v>
      </c>
    </row>
    <row r="47" spans="1:8" ht="22.5" customHeight="1">
      <c r="A47" s="326" t="s">
        <v>428</v>
      </c>
      <c r="B47" s="327" t="s">
        <v>429</v>
      </c>
      <c r="C47" s="317" t="s">
        <v>358</v>
      </c>
      <c r="D47" s="328"/>
      <c r="E47" s="328"/>
      <c r="F47" s="319"/>
      <c r="G47" s="320"/>
      <c r="H47" s="314">
        <f t="shared" si="1"/>
        <v>0</v>
      </c>
    </row>
    <row r="48" spans="1:8" ht="33.75" customHeight="1">
      <c r="A48" s="326" t="s">
        <v>430</v>
      </c>
      <c r="B48" s="327" t="s">
        <v>431</v>
      </c>
      <c r="C48" s="317" t="s">
        <v>358</v>
      </c>
      <c r="D48" s="328"/>
      <c r="E48" s="328"/>
      <c r="F48" s="319"/>
      <c r="G48" s="320"/>
      <c r="H48" s="314">
        <f t="shared" si="1"/>
        <v>0</v>
      </c>
    </row>
    <row r="49" spans="1:8" ht="33.75" customHeight="1">
      <c r="A49" s="326" t="s">
        <v>432</v>
      </c>
      <c r="B49" s="327" t="s">
        <v>433</v>
      </c>
      <c r="C49" s="317" t="s">
        <v>358</v>
      </c>
      <c r="D49" s="330"/>
      <c r="E49" s="328"/>
      <c r="F49" s="319"/>
      <c r="G49" s="320"/>
      <c r="H49" s="314">
        <f t="shared" si="1"/>
        <v>0</v>
      </c>
    </row>
    <row r="50" spans="1:8" ht="18.75" customHeight="1">
      <c r="A50" s="326" t="s">
        <v>434</v>
      </c>
      <c r="B50" s="327" t="s">
        <v>435</v>
      </c>
      <c r="C50" s="317" t="s">
        <v>368</v>
      </c>
      <c r="D50" s="318"/>
      <c r="E50" s="328"/>
      <c r="F50" s="319"/>
      <c r="G50" s="320"/>
      <c r="H50" s="314">
        <f t="shared" si="1"/>
        <v>0</v>
      </c>
    </row>
    <row r="51" spans="1:8" ht="27" customHeight="1">
      <c r="A51" s="326" t="s">
        <v>436</v>
      </c>
      <c r="B51" s="327" t="s">
        <v>437</v>
      </c>
      <c r="C51" s="317" t="s">
        <v>358</v>
      </c>
      <c r="D51" s="373">
        <v>0.72</v>
      </c>
      <c r="E51" s="328">
        <v>2200000</v>
      </c>
      <c r="F51" s="319">
        <v>1584000</v>
      </c>
      <c r="G51" s="320"/>
      <c r="H51" s="314">
        <f t="shared" si="1"/>
        <v>1584000</v>
      </c>
    </row>
    <row r="52" spans="1:8" ht="18.75" customHeight="1">
      <c r="A52" s="326" t="s">
        <v>438</v>
      </c>
      <c r="B52" s="327" t="s">
        <v>439</v>
      </c>
      <c r="C52" s="317" t="s">
        <v>368</v>
      </c>
      <c r="D52" s="328"/>
      <c r="E52" s="318"/>
      <c r="F52" s="319">
        <v>2060091</v>
      </c>
      <c r="G52" s="320"/>
      <c r="H52" s="314">
        <f t="shared" si="1"/>
        <v>2060091</v>
      </c>
    </row>
    <row r="53" spans="1:8" ht="29.25" customHeight="1">
      <c r="A53" s="326" t="s">
        <v>440</v>
      </c>
      <c r="B53" s="327" t="s">
        <v>441</v>
      </c>
      <c r="C53" s="317" t="s">
        <v>368</v>
      </c>
      <c r="D53" s="328">
        <v>619</v>
      </c>
      <c r="E53" s="328">
        <v>285</v>
      </c>
      <c r="F53" s="319">
        <v>176415</v>
      </c>
      <c r="G53" s="320"/>
      <c r="H53" s="314">
        <f t="shared" si="1"/>
        <v>176415</v>
      </c>
    </row>
    <row r="54" spans="1:8" ht="31.5" customHeight="1">
      <c r="A54" s="331" t="s">
        <v>442</v>
      </c>
      <c r="B54" s="332" t="s">
        <v>443</v>
      </c>
      <c r="C54" s="333" t="s">
        <v>368</v>
      </c>
      <c r="D54" s="334"/>
      <c r="E54" s="334"/>
      <c r="F54" s="335">
        <f>SUM(F35:F53)</f>
        <v>8070506</v>
      </c>
      <c r="G54" s="335">
        <f>SUM(G35:G53)</f>
        <v>79766</v>
      </c>
      <c r="H54" s="374">
        <f>SUM(H35:H53)</f>
        <v>8150272</v>
      </c>
    </row>
    <row r="55" spans="1:8" ht="38.25" customHeight="1">
      <c r="A55" s="326" t="s">
        <v>444</v>
      </c>
      <c r="B55" s="327" t="s">
        <v>445</v>
      </c>
      <c r="C55" s="317" t="s">
        <v>446</v>
      </c>
      <c r="D55" s="328"/>
      <c r="E55" s="328">
        <v>1210</v>
      </c>
      <c r="F55" s="319">
        <v>1800000</v>
      </c>
      <c r="G55" s="320">
        <v>30080</v>
      </c>
      <c r="H55" s="314">
        <f>F55+G55</f>
        <v>1830080</v>
      </c>
    </row>
    <row r="56" spans="1:8" ht="37.5" customHeight="1">
      <c r="A56" s="326" t="s">
        <v>447</v>
      </c>
      <c r="B56" s="327" t="s">
        <v>448</v>
      </c>
      <c r="C56" s="317" t="s">
        <v>446</v>
      </c>
      <c r="D56" s="318"/>
      <c r="E56" s="318"/>
      <c r="F56" s="375"/>
      <c r="G56" s="320"/>
      <c r="H56" s="314">
        <f>F56+G56</f>
        <v>0</v>
      </c>
    </row>
    <row r="57" spans="1:8" ht="39" customHeight="1">
      <c r="A57" s="326" t="s">
        <v>449</v>
      </c>
      <c r="B57" s="327" t="s">
        <v>450</v>
      </c>
      <c r="C57" s="317" t="s">
        <v>446</v>
      </c>
      <c r="D57" s="318"/>
      <c r="E57" s="318"/>
      <c r="F57" s="319">
        <f>F55+F56</f>
        <v>1800000</v>
      </c>
      <c r="G57" s="319">
        <f>G55+G56</f>
        <v>30080</v>
      </c>
      <c r="H57" s="314">
        <f>F57+G57</f>
        <v>1830080</v>
      </c>
    </row>
    <row r="58" spans="1:8" ht="18" customHeight="1">
      <c r="A58" s="376" t="s">
        <v>451</v>
      </c>
      <c r="B58" s="377" t="s">
        <v>452</v>
      </c>
      <c r="C58" s="378" t="s">
        <v>446</v>
      </c>
      <c r="D58" s="379"/>
      <c r="E58" s="379"/>
      <c r="F58" s="380">
        <f>F57</f>
        <v>1800000</v>
      </c>
      <c r="G58" s="380">
        <f>G57</f>
        <v>30080</v>
      </c>
      <c r="H58" s="314">
        <f>F58+G58</f>
        <v>1830080</v>
      </c>
    </row>
    <row r="59" spans="1:8" ht="21.75" customHeight="1">
      <c r="A59" s="342"/>
      <c r="B59" s="345" t="s">
        <v>453</v>
      </c>
      <c r="C59" s="381"/>
      <c r="D59" s="382"/>
      <c r="E59" s="382"/>
      <c r="F59" s="346">
        <f>F18+F34+F54+F58</f>
        <v>22957376</v>
      </c>
      <c r="G59" s="346">
        <f>G18+G34+G54+G58</f>
        <v>143569</v>
      </c>
      <c r="H59" s="359">
        <f>F59+G59</f>
        <v>23100945</v>
      </c>
    </row>
    <row r="63" spans="3:6" ht="18.75" customHeight="1">
      <c r="C63" s="1162"/>
      <c r="D63" s="1162"/>
      <c r="E63" s="1162"/>
      <c r="F63" s="383"/>
    </row>
    <row r="64" spans="3:6" ht="18.75" customHeight="1">
      <c r="C64" s="1161"/>
      <c r="D64" s="1161"/>
      <c r="E64" s="1161"/>
      <c r="F64" s="384"/>
    </row>
    <row r="65" spans="3:6" ht="18.75" customHeight="1">
      <c r="C65" s="1162"/>
      <c r="D65" s="1162"/>
      <c r="E65" s="1162"/>
      <c r="F65" s="383"/>
    </row>
    <row r="66" spans="3:6" ht="18.75" customHeight="1">
      <c r="C66" s="1162"/>
      <c r="D66" s="1162"/>
      <c r="E66" s="1162"/>
      <c r="F66" s="383"/>
    </row>
    <row r="67" spans="3:6" ht="18.75" customHeight="1">
      <c r="C67" s="1162"/>
      <c r="D67" s="1162"/>
      <c r="E67" s="1162"/>
      <c r="F67" s="383"/>
    </row>
    <row r="68" spans="3:6" ht="18.75" customHeight="1">
      <c r="C68" s="1163"/>
      <c r="D68" s="1163"/>
      <c r="E68" s="1163"/>
      <c r="F68" s="385"/>
    </row>
    <row r="69" ht="12.75">
      <c r="D69" s="295"/>
    </row>
  </sheetData>
  <sheetProtection selectLockedCells="1" selectUnlockedCells="1"/>
  <mergeCells count="11">
    <mergeCell ref="C63:E63"/>
    <mergeCell ref="C64:E64"/>
    <mergeCell ref="C65:E65"/>
    <mergeCell ref="C66:E66"/>
    <mergeCell ref="C67:E67"/>
    <mergeCell ref="C68:E68"/>
    <mergeCell ref="A1:H1"/>
    <mergeCell ref="A2:F2"/>
    <mergeCell ref="A3:A4"/>
    <mergeCell ref="B3:B4"/>
    <mergeCell ref="D3:H3"/>
  </mergeCells>
  <printOptions horizontalCentered="1"/>
  <pageMargins left="0.5118055555555555" right="0.5118055555555555" top="0.7486111111111111" bottom="0.7479166666666667" header="0.31527777777777777" footer="0.5118055555555555"/>
  <pageSetup horizontalDpi="300" verticalDpi="300" orientation="portrait" paperSize="9" scale="75"/>
  <headerFooter alignWithMargins="0">
    <oddHeader>&amp;R&amp;"Times New Roman CE,Félkövér dőlt"&amp;11 3. melléklet a ........./2020. (.........)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P25"/>
  <sheetViews>
    <sheetView zoomScale="120" zoomScaleNormal="120" zoomScalePageLayoutView="0" workbookViewId="0" topLeftCell="A16">
      <selection activeCell="G9" sqref="G9"/>
    </sheetView>
  </sheetViews>
  <sheetFormatPr defaultColWidth="9.00390625" defaultRowHeight="12.75"/>
  <cols>
    <col min="1" max="1" width="6.625" style="386" customWidth="1"/>
    <col min="2" max="2" width="45.00390625" style="386" customWidth="1"/>
    <col min="3" max="3" width="10.375" style="387" customWidth="1"/>
    <col min="4" max="4" width="12.00390625" style="386" customWidth="1"/>
    <col min="5" max="5" width="21.00390625" style="386" customWidth="1"/>
    <col min="6" max="6" width="17.625" style="386" customWidth="1"/>
    <col min="7" max="7" width="14.375" style="386" customWidth="1"/>
    <col min="8" max="13" width="13.00390625" style="386" customWidth="1"/>
    <col min="14" max="14" width="16.375" style="386" customWidth="1"/>
    <col min="15" max="15" width="14.00390625" style="386" customWidth="1"/>
    <col min="16" max="16" width="16.625" style="386" customWidth="1"/>
    <col min="17" max="16384" width="9.375" style="386" customWidth="1"/>
  </cols>
  <sheetData>
    <row r="1" spans="1:16" ht="37.5" customHeight="1">
      <c r="A1" s="1174" t="s">
        <v>454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</row>
    <row r="2" spans="1:16" ht="18.75" customHeight="1">
      <c r="A2" s="1174"/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</row>
    <row r="3" spans="15:16" ht="18.75" customHeight="1">
      <c r="O3" s="1175" t="s">
        <v>11</v>
      </c>
      <c r="P3" s="1175"/>
    </row>
    <row r="4" spans="1:16" ht="18" customHeight="1">
      <c r="A4" s="1176" t="s">
        <v>455</v>
      </c>
      <c r="B4" s="1173" t="s">
        <v>291</v>
      </c>
      <c r="C4" s="1173" t="s">
        <v>456</v>
      </c>
      <c r="D4" s="1173" t="s">
        <v>457</v>
      </c>
      <c r="E4" s="1173" t="s">
        <v>458</v>
      </c>
      <c r="F4" s="1173" t="s">
        <v>459</v>
      </c>
      <c r="G4" s="1173"/>
      <c r="H4" s="1173"/>
      <c r="I4" s="1173"/>
      <c r="J4" s="1173"/>
      <c r="K4" s="1177" t="s">
        <v>460</v>
      </c>
      <c r="L4" s="1177"/>
      <c r="M4" s="1177"/>
      <c r="N4" s="1177"/>
      <c r="O4" s="1177"/>
      <c r="P4" s="1177"/>
    </row>
    <row r="5" spans="1:16" ht="18" customHeight="1">
      <c r="A5" s="1176"/>
      <c r="B5" s="1173"/>
      <c r="C5" s="1173"/>
      <c r="D5" s="1173"/>
      <c r="E5" s="1173"/>
      <c r="F5" s="1173"/>
      <c r="G5" s="1173"/>
      <c r="H5" s="1173"/>
      <c r="I5" s="1173"/>
      <c r="J5" s="1173"/>
      <c r="K5" s="1171" t="s">
        <v>461</v>
      </c>
      <c r="L5" s="1171"/>
      <c r="M5" s="1171"/>
      <c r="N5" s="1171"/>
      <c r="O5" s="1172" t="s">
        <v>462</v>
      </c>
      <c r="P5" s="1172"/>
    </row>
    <row r="6" spans="1:16" ht="18" customHeight="1">
      <c r="A6" s="1176"/>
      <c r="B6" s="1173"/>
      <c r="C6" s="1173"/>
      <c r="D6" s="1173"/>
      <c r="E6" s="1173"/>
      <c r="F6" s="1169" t="s">
        <v>463</v>
      </c>
      <c r="G6" s="1169" t="s">
        <v>15</v>
      </c>
      <c r="H6" s="1169" t="s">
        <v>464</v>
      </c>
      <c r="I6" s="1169" t="s">
        <v>465</v>
      </c>
      <c r="J6" s="1169" t="s">
        <v>466</v>
      </c>
      <c r="K6" s="1171" t="s">
        <v>467</v>
      </c>
      <c r="L6" s="1171"/>
      <c r="M6" s="1169" t="s">
        <v>468</v>
      </c>
      <c r="N6" s="1169" t="s">
        <v>469</v>
      </c>
      <c r="O6" s="1169" t="s">
        <v>467</v>
      </c>
      <c r="P6" s="1170" t="s">
        <v>469</v>
      </c>
    </row>
    <row r="7" spans="1:16" ht="67.5" customHeight="1">
      <c r="A7" s="1176"/>
      <c r="B7" s="1173"/>
      <c r="C7" s="1169" t="s">
        <v>470</v>
      </c>
      <c r="D7" s="1169"/>
      <c r="E7" s="1173"/>
      <c r="F7" s="1173"/>
      <c r="G7" s="1173"/>
      <c r="H7" s="1173"/>
      <c r="I7" s="1173"/>
      <c r="J7" s="1173"/>
      <c r="K7" s="388" t="s">
        <v>471</v>
      </c>
      <c r="L7" s="388" t="s">
        <v>472</v>
      </c>
      <c r="M7" s="1169"/>
      <c r="N7" s="1169"/>
      <c r="O7" s="1169"/>
      <c r="P7" s="1170"/>
    </row>
    <row r="8" spans="1:16" ht="60" customHeight="1">
      <c r="A8" s="389" t="s">
        <v>6</v>
      </c>
      <c r="B8" s="390" t="s">
        <v>473</v>
      </c>
      <c r="C8" s="391">
        <v>2017</v>
      </c>
      <c r="D8" s="392">
        <v>2019</v>
      </c>
      <c r="E8" s="393">
        <v>120000000</v>
      </c>
      <c r="F8" s="393">
        <v>114772517</v>
      </c>
      <c r="G8" s="393">
        <v>5227483</v>
      </c>
      <c r="H8" s="393"/>
      <c r="I8" s="393">
        <f aca="true" t="shared" si="0" ref="I8:I23">G8+H8</f>
        <v>5227483</v>
      </c>
      <c r="J8" s="390"/>
      <c r="K8" s="390"/>
      <c r="L8" s="390"/>
      <c r="M8" s="390"/>
      <c r="N8" s="390"/>
      <c r="O8" s="390"/>
      <c r="P8" s="394"/>
    </row>
    <row r="9" spans="1:16" ht="60" customHeight="1">
      <c r="A9" s="395" t="s">
        <v>26</v>
      </c>
      <c r="B9" s="390" t="s">
        <v>474</v>
      </c>
      <c r="C9" s="396">
        <v>2017</v>
      </c>
      <c r="D9" s="396">
        <v>2018</v>
      </c>
      <c r="E9" s="397">
        <v>19886601</v>
      </c>
      <c r="F9" s="397">
        <v>14028317</v>
      </c>
      <c r="G9" s="397"/>
      <c r="H9" s="397"/>
      <c r="I9" s="393">
        <f t="shared" si="0"/>
        <v>0</v>
      </c>
      <c r="J9" s="398"/>
      <c r="K9" s="398"/>
      <c r="L9" s="398"/>
      <c r="M9" s="398"/>
      <c r="N9" s="398"/>
      <c r="O9" s="398"/>
      <c r="P9" s="399"/>
    </row>
    <row r="10" spans="1:16" ht="30" customHeight="1">
      <c r="A10" s="389" t="s">
        <v>29</v>
      </c>
      <c r="B10" s="398" t="s">
        <v>475</v>
      </c>
      <c r="C10" s="396">
        <v>2019</v>
      </c>
      <c r="D10" s="396">
        <v>2020</v>
      </c>
      <c r="E10" s="397">
        <v>29999999</v>
      </c>
      <c r="F10" s="400">
        <v>26999923</v>
      </c>
      <c r="G10" s="397">
        <v>3000076</v>
      </c>
      <c r="H10" s="397">
        <v>-2999992</v>
      </c>
      <c r="I10" s="393">
        <f t="shared" si="0"/>
        <v>84</v>
      </c>
      <c r="J10" s="398"/>
      <c r="K10" s="398"/>
      <c r="L10" s="398"/>
      <c r="M10" s="398"/>
      <c r="N10" s="398"/>
      <c r="O10" s="398"/>
      <c r="P10" s="399"/>
    </row>
    <row r="11" spans="1:16" ht="30" customHeight="1">
      <c r="A11" s="395" t="s">
        <v>32</v>
      </c>
      <c r="B11" s="401" t="s">
        <v>476</v>
      </c>
      <c r="C11" s="402">
        <v>2018</v>
      </c>
      <c r="D11" s="402">
        <v>2021</v>
      </c>
      <c r="E11" s="403">
        <v>8739310</v>
      </c>
      <c r="F11" s="403">
        <v>8739310</v>
      </c>
      <c r="G11" s="404">
        <v>0</v>
      </c>
      <c r="H11" s="404"/>
      <c r="I11" s="393">
        <f t="shared" si="0"/>
        <v>0</v>
      </c>
      <c r="J11" s="405"/>
      <c r="K11" s="405"/>
      <c r="L11" s="405"/>
      <c r="M11" s="405"/>
      <c r="N11" s="401"/>
      <c r="O11" s="401"/>
      <c r="P11" s="406"/>
    </row>
    <row r="12" spans="1:16" ht="30" customHeight="1">
      <c r="A12" s="395" t="s">
        <v>35</v>
      </c>
      <c r="B12" s="401" t="s">
        <v>477</v>
      </c>
      <c r="C12" s="402"/>
      <c r="D12" s="402">
        <v>2020</v>
      </c>
      <c r="E12" s="403"/>
      <c r="F12" s="403"/>
      <c r="G12" s="404">
        <v>700000</v>
      </c>
      <c r="H12" s="404">
        <v>1125402</v>
      </c>
      <c r="I12" s="393">
        <f t="shared" si="0"/>
        <v>1825402</v>
      </c>
      <c r="J12" s="405"/>
      <c r="K12" s="405"/>
      <c r="L12" s="405"/>
      <c r="M12" s="405"/>
      <c r="N12" s="401"/>
      <c r="O12" s="401"/>
      <c r="P12" s="406"/>
    </row>
    <row r="13" spans="1:16" ht="30" customHeight="1">
      <c r="A13" s="395" t="s">
        <v>38</v>
      </c>
      <c r="B13" s="401" t="s">
        <v>478</v>
      </c>
      <c r="C13" s="402"/>
      <c r="D13" s="402">
        <v>2020</v>
      </c>
      <c r="E13" s="403"/>
      <c r="F13" s="403"/>
      <c r="G13" s="404"/>
      <c r="H13" s="404">
        <v>338417</v>
      </c>
      <c r="I13" s="393">
        <f t="shared" si="0"/>
        <v>338417</v>
      </c>
      <c r="J13" s="405"/>
      <c r="K13" s="405"/>
      <c r="L13" s="405"/>
      <c r="M13" s="405"/>
      <c r="N13" s="401"/>
      <c r="O13" s="401"/>
      <c r="P13" s="406"/>
    </row>
    <row r="14" spans="1:16" ht="30" customHeight="1">
      <c r="A14" s="395" t="s">
        <v>41</v>
      </c>
      <c r="B14" s="401" t="s">
        <v>479</v>
      </c>
      <c r="C14" s="402"/>
      <c r="D14" s="402">
        <v>2020</v>
      </c>
      <c r="E14" s="403"/>
      <c r="F14" s="403"/>
      <c r="G14" s="404"/>
      <c r="H14" s="404">
        <v>6846570</v>
      </c>
      <c r="I14" s="393">
        <f t="shared" si="0"/>
        <v>6846570</v>
      </c>
      <c r="J14" s="405"/>
      <c r="K14" s="405"/>
      <c r="L14" s="405"/>
      <c r="M14" s="405"/>
      <c r="N14" s="401"/>
      <c r="O14" s="401"/>
      <c r="P14" s="406"/>
    </row>
    <row r="15" spans="1:16" ht="30" customHeight="1">
      <c r="A15" s="395" t="s">
        <v>44</v>
      </c>
      <c r="B15" s="401" t="s">
        <v>480</v>
      </c>
      <c r="C15" s="402"/>
      <c r="D15" s="402">
        <v>2020</v>
      </c>
      <c r="E15" s="403"/>
      <c r="F15" s="403"/>
      <c r="G15" s="404"/>
      <c r="H15" s="404">
        <v>2153137</v>
      </c>
      <c r="I15" s="393">
        <f t="shared" si="0"/>
        <v>2153137</v>
      </c>
      <c r="J15" s="405"/>
      <c r="K15" s="405"/>
      <c r="L15" s="405"/>
      <c r="M15" s="405"/>
      <c r="N15" s="401"/>
      <c r="O15" s="401"/>
      <c r="P15" s="406"/>
    </row>
    <row r="16" spans="1:16" ht="30" customHeight="1">
      <c r="A16" s="395" t="s">
        <v>47</v>
      </c>
      <c r="B16" s="401" t="s">
        <v>481</v>
      </c>
      <c r="C16" s="402"/>
      <c r="D16" s="402">
        <v>2020</v>
      </c>
      <c r="E16" s="403"/>
      <c r="F16" s="403"/>
      <c r="G16" s="404"/>
      <c r="H16" s="404">
        <v>4445000</v>
      </c>
      <c r="I16" s="393">
        <f t="shared" si="0"/>
        <v>4445000</v>
      </c>
      <c r="J16" s="405"/>
      <c r="K16" s="405"/>
      <c r="L16" s="405"/>
      <c r="M16" s="405"/>
      <c r="N16" s="401"/>
      <c r="O16" s="401"/>
      <c r="P16" s="406"/>
    </row>
    <row r="17" spans="1:16" ht="25.5" customHeight="1">
      <c r="A17" s="407" t="s">
        <v>50</v>
      </c>
      <c r="B17" s="408" t="s">
        <v>482</v>
      </c>
      <c r="C17" s="409"/>
      <c r="D17" s="409"/>
      <c r="E17" s="409">
        <f>SUM(E8:E11)</f>
        <v>178625910</v>
      </c>
      <c r="F17" s="409">
        <f>SUM(F8:F11)</f>
        <v>164540067</v>
      </c>
      <c r="G17" s="409">
        <f>SUM(G8:G12)</f>
        <v>8927559</v>
      </c>
      <c r="H17" s="409">
        <f>SUM(H8:H16)</f>
        <v>11908534</v>
      </c>
      <c r="I17" s="409">
        <f t="shared" si="0"/>
        <v>20836093</v>
      </c>
      <c r="J17" s="409">
        <f aca="true" t="shared" si="1" ref="J17:P17">SUM(J8:J11)</f>
        <v>0</v>
      </c>
      <c r="K17" s="409">
        <f t="shared" si="1"/>
        <v>0</v>
      </c>
      <c r="L17" s="409">
        <f t="shared" si="1"/>
        <v>0</v>
      </c>
      <c r="M17" s="409">
        <f t="shared" si="1"/>
        <v>0</v>
      </c>
      <c r="N17" s="409">
        <f t="shared" si="1"/>
        <v>0</v>
      </c>
      <c r="O17" s="409">
        <f t="shared" si="1"/>
        <v>0</v>
      </c>
      <c r="P17" s="410">
        <f t="shared" si="1"/>
        <v>0</v>
      </c>
    </row>
    <row r="18" spans="1:16" ht="25.5" customHeight="1">
      <c r="A18" s="395" t="s">
        <v>52</v>
      </c>
      <c r="B18" s="390" t="s">
        <v>483</v>
      </c>
      <c r="C18" s="393"/>
      <c r="D18" s="390"/>
      <c r="E18" s="390"/>
      <c r="F18" s="390"/>
      <c r="G18" s="411"/>
      <c r="H18" s="411">
        <v>4359113</v>
      </c>
      <c r="I18" s="393">
        <f t="shared" si="0"/>
        <v>4359113</v>
      </c>
      <c r="J18" s="411"/>
      <c r="K18" s="411"/>
      <c r="L18" s="411"/>
      <c r="M18" s="411"/>
      <c r="N18" s="390"/>
      <c r="O18" s="390"/>
      <c r="P18" s="394"/>
    </row>
    <row r="19" spans="1:16" ht="25.5" customHeight="1">
      <c r="A19" s="395" t="s">
        <v>54</v>
      </c>
      <c r="B19" s="398" t="s">
        <v>478</v>
      </c>
      <c r="C19" s="397"/>
      <c r="D19" s="398"/>
      <c r="E19" s="398"/>
      <c r="F19" s="398"/>
      <c r="G19" s="398"/>
      <c r="H19" s="398">
        <v>338416</v>
      </c>
      <c r="I19" s="393">
        <f t="shared" si="0"/>
        <v>338416</v>
      </c>
      <c r="J19" s="398"/>
      <c r="K19" s="398"/>
      <c r="L19" s="398"/>
      <c r="M19" s="398"/>
      <c r="N19" s="398"/>
      <c r="O19" s="398"/>
      <c r="P19" s="399"/>
    </row>
    <row r="20" spans="1:16" ht="25.5" customHeight="1">
      <c r="A20" s="395" t="s">
        <v>56</v>
      </c>
      <c r="B20" s="398"/>
      <c r="C20" s="397"/>
      <c r="D20" s="398"/>
      <c r="E20" s="398"/>
      <c r="F20" s="398"/>
      <c r="G20" s="398"/>
      <c r="H20" s="398"/>
      <c r="I20" s="393">
        <f t="shared" si="0"/>
        <v>0</v>
      </c>
      <c r="J20" s="398"/>
      <c r="K20" s="398"/>
      <c r="L20" s="398"/>
      <c r="M20" s="398"/>
      <c r="N20" s="398"/>
      <c r="O20" s="398"/>
      <c r="P20" s="399"/>
    </row>
    <row r="21" spans="1:16" ht="25.5" customHeight="1">
      <c r="A21" s="395" t="s">
        <v>58</v>
      </c>
      <c r="B21" s="401"/>
      <c r="C21" s="403"/>
      <c r="D21" s="401"/>
      <c r="E21" s="401"/>
      <c r="F21" s="401"/>
      <c r="G21" s="401"/>
      <c r="H21" s="401"/>
      <c r="I21" s="393">
        <f t="shared" si="0"/>
        <v>0</v>
      </c>
      <c r="J21" s="401"/>
      <c r="K21" s="401"/>
      <c r="L21" s="401"/>
      <c r="M21" s="401"/>
      <c r="N21" s="401"/>
      <c r="O21" s="401"/>
      <c r="P21" s="406"/>
    </row>
    <row r="22" spans="1:16" ht="25.5" customHeight="1">
      <c r="A22" s="407" t="s">
        <v>60</v>
      </c>
      <c r="B22" s="408" t="s">
        <v>484</v>
      </c>
      <c r="C22" s="409"/>
      <c r="D22" s="409"/>
      <c r="E22" s="409">
        <f>SUM(E18:E21)</f>
        <v>0</v>
      </c>
      <c r="F22" s="409">
        <f>SUM(F18:F21)</f>
        <v>0</v>
      </c>
      <c r="G22" s="409">
        <f>SUM(G18:G21)</f>
        <v>0</v>
      </c>
      <c r="H22" s="409">
        <f>SUM(H18:H21)</f>
        <v>4697529</v>
      </c>
      <c r="I22" s="409">
        <f t="shared" si="0"/>
        <v>4697529</v>
      </c>
      <c r="J22" s="409">
        <f aca="true" t="shared" si="2" ref="J22:P22">SUM(J18:J21)</f>
        <v>0</v>
      </c>
      <c r="K22" s="409">
        <f t="shared" si="2"/>
        <v>0</v>
      </c>
      <c r="L22" s="409">
        <f t="shared" si="2"/>
        <v>0</v>
      </c>
      <c r="M22" s="409">
        <f t="shared" si="2"/>
        <v>0</v>
      </c>
      <c r="N22" s="409">
        <f t="shared" si="2"/>
        <v>0</v>
      </c>
      <c r="O22" s="409">
        <f t="shared" si="2"/>
        <v>0</v>
      </c>
      <c r="P22" s="410">
        <f t="shared" si="2"/>
        <v>0</v>
      </c>
    </row>
    <row r="23" spans="1:16" ht="25.5" customHeight="1">
      <c r="A23" s="407" t="s">
        <v>62</v>
      </c>
      <c r="B23" s="408" t="s">
        <v>453</v>
      </c>
      <c r="C23" s="409"/>
      <c r="D23" s="409"/>
      <c r="E23" s="409">
        <f>E17+E22</f>
        <v>178625910</v>
      </c>
      <c r="F23" s="409">
        <f>F17+F22</f>
        <v>164540067</v>
      </c>
      <c r="G23" s="409">
        <f>G17+G22</f>
        <v>8927559</v>
      </c>
      <c r="H23" s="409">
        <f>H17+H22</f>
        <v>16606063</v>
      </c>
      <c r="I23" s="409">
        <f t="shared" si="0"/>
        <v>25533622</v>
      </c>
      <c r="J23" s="409">
        <f aca="true" t="shared" si="3" ref="J23:P23">J17+J22</f>
        <v>0</v>
      </c>
      <c r="K23" s="409">
        <f t="shared" si="3"/>
        <v>0</v>
      </c>
      <c r="L23" s="409">
        <f t="shared" si="3"/>
        <v>0</v>
      </c>
      <c r="M23" s="409">
        <f t="shared" si="3"/>
        <v>0</v>
      </c>
      <c r="N23" s="409">
        <f t="shared" si="3"/>
        <v>0</v>
      </c>
      <c r="O23" s="409">
        <f t="shared" si="3"/>
        <v>0</v>
      </c>
      <c r="P23" s="410">
        <f t="shared" si="3"/>
        <v>0</v>
      </c>
    </row>
    <row r="24" ht="17.25" customHeight="1">
      <c r="A24" s="387"/>
    </row>
    <row r="25" ht="17.25" customHeight="1">
      <c r="A25" s="387"/>
    </row>
  </sheetData>
  <sheetProtection selectLockedCells="1" selectUnlockedCells="1"/>
  <mergeCells count="23">
    <mergeCell ref="E4:E7"/>
    <mergeCell ref="F4:J5"/>
    <mergeCell ref="K4:P4"/>
    <mergeCell ref="K6:L6"/>
    <mergeCell ref="M6:M7"/>
    <mergeCell ref="N6:N7"/>
    <mergeCell ref="A1:P1"/>
    <mergeCell ref="A2:P2"/>
    <mergeCell ref="O3:P3"/>
    <mergeCell ref="A4:A7"/>
    <mergeCell ref="B4:B7"/>
    <mergeCell ref="C4:C6"/>
    <mergeCell ref="D4:D6"/>
    <mergeCell ref="O6:O7"/>
    <mergeCell ref="P6:P7"/>
    <mergeCell ref="C7:D7"/>
    <mergeCell ref="K5:N5"/>
    <mergeCell ref="O5:P5"/>
    <mergeCell ref="F6:F7"/>
    <mergeCell ref="G6:G7"/>
    <mergeCell ref="H6:H7"/>
    <mergeCell ref="I6:I7"/>
    <mergeCell ref="J6:J7"/>
  </mergeCells>
  <printOptions horizontalCentered="1"/>
  <pageMargins left="0.39375" right="0.39375" top="1.18125" bottom="0.9840277777777777" header="0.7875" footer="0.5118055555555555"/>
  <pageSetup fitToHeight="1" fitToWidth="1" horizontalDpi="300" verticalDpi="300" orientation="landscape" paperSize="9"/>
  <headerFooter alignWithMargins="0">
    <oddHeader xml:space="preserve">&amp;R&amp;"Times New Roman CE,Félkövér dőlt"&amp;11 4. melléklet a ........./2020. (........)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24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8.375" style="412" customWidth="1"/>
    <col min="2" max="2" width="9.375" style="412" customWidth="1"/>
    <col min="3" max="3" width="22.00390625" style="412" customWidth="1"/>
    <col min="4" max="4" width="40.375" style="412" customWidth="1"/>
    <col min="5" max="5" width="30.625" style="413" customWidth="1"/>
    <col min="6" max="6" width="14.375" style="414" customWidth="1"/>
    <col min="7" max="16384" width="9.375" style="412" customWidth="1"/>
  </cols>
  <sheetData>
    <row r="1" spans="1:5" ht="41.25" customHeight="1">
      <c r="A1" s="1187" t="s">
        <v>485</v>
      </c>
      <c r="B1" s="1187"/>
      <c r="C1" s="1187"/>
      <c r="D1" s="1187"/>
      <c r="E1" s="1187"/>
    </row>
    <row r="2" spans="1:5" ht="13.5" customHeight="1">
      <c r="A2" s="1188" t="s">
        <v>486</v>
      </c>
      <c r="B2" s="1188"/>
      <c r="C2" s="1188"/>
      <c r="D2" s="1188"/>
      <c r="E2" s="1188"/>
    </row>
    <row r="3" ht="15">
      <c r="E3" s="415" t="s">
        <v>11</v>
      </c>
    </row>
    <row r="4" spans="1:5" ht="33" customHeight="1">
      <c r="A4" s="416" t="s">
        <v>455</v>
      </c>
      <c r="B4" s="1189" t="s">
        <v>487</v>
      </c>
      <c r="C4" s="1189"/>
      <c r="D4" s="1189"/>
      <c r="E4" s="417" t="s">
        <v>488</v>
      </c>
    </row>
    <row r="5" spans="1:5" ht="21.75" customHeight="1">
      <c r="A5" s="418" t="s">
        <v>6</v>
      </c>
      <c r="B5" s="1190"/>
      <c r="C5" s="1190"/>
      <c r="D5" s="1190"/>
      <c r="E5" s="419"/>
    </row>
    <row r="6" spans="1:5" ht="21.75" customHeight="1">
      <c r="A6" s="420" t="s">
        <v>26</v>
      </c>
      <c r="B6" s="1183"/>
      <c r="C6" s="1183"/>
      <c r="D6" s="1183"/>
      <c r="E6" s="421"/>
    </row>
    <row r="7" spans="1:5" ht="21.75" customHeight="1">
      <c r="A7" s="420" t="s">
        <v>29</v>
      </c>
      <c r="B7" s="1183"/>
      <c r="C7" s="1183"/>
      <c r="D7" s="1183"/>
      <c r="E7" s="421"/>
    </row>
    <row r="8" spans="1:5" ht="21.75" customHeight="1">
      <c r="A8" s="420" t="s">
        <v>32</v>
      </c>
      <c r="B8" s="1183"/>
      <c r="C8" s="1183"/>
      <c r="D8" s="1183"/>
      <c r="E8" s="421"/>
    </row>
    <row r="9" spans="1:5" ht="21.75" customHeight="1">
      <c r="A9" s="420" t="s">
        <v>35</v>
      </c>
      <c r="B9" s="1186"/>
      <c r="C9" s="1186"/>
      <c r="D9" s="1186"/>
      <c r="E9" s="422"/>
    </row>
    <row r="10" spans="1:5" ht="29.25" customHeight="1">
      <c r="A10" s="420" t="s">
        <v>38</v>
      </c>
      <c r="B10" s="1186"/>
      <c r="C10" s="1186"/>
      <c r="D10" s="1186"/>
      <c r="E10" s="422"/>
    </row>
    <row r="11" spans="1:5" ht="21.75" customHeight="1">
      <c r="A11" s="420" t="s">
        <v>41</v>
      </c>
      <c r="B11" s="1186"/>
      <c r="C11" s="1186"/>
      <c r="D11" s="1186"/>
      <c r="E11" s="422"/>
    </row>
    <row r="12" spans="1:5" ht="21.75" customHeight="1">
      <c r="A12" s="420" t="s">
        <v>44</v>
      </c>
      <c r="B12" s="1183"/>
      <c r="C12" s="1183"/>
      <c r="D12" s="1183"/>
      <c r="E12" s="421"/>
    </row>
    <row r="13" spans="1:5" ht="21.75" customHeight="1">
      <c r="A13" s="420" t="s">
        <v>47</v>
      </c>
      <c r="B13" s="1183"/>
      <c r="C13" s="1183"/>
      <c r="D13" s="1183"/>
      <c r="E13" s="421"/>
    </row>
    <row r="14" spans="1:5" ht="21.75" customHeight="1">
      <c r="A14" s="420" t="s">
        <v>50</v>
      </c>
      <c r="B14" s="1183"/>
      <c r="C14" s="1183"/>
      <c r="D14" s="1183"/>
      <c r="E14" s="421"/>
    </row>
    <row r="15" spans="1:5" ht="30" customHeight="1">
      <c r="A15" s="420" t="s">
        <v>54</v>
      </c>
      <c r="B15" s="1183"/>
      <c r="C15" s="1183"/>
      <c r="D15" s="1183"/>
      <c r="E15" s="421"/>
    </row>
    <row r="16" spans="1:5" ht="30" customHeight="1">
      <c r="A16" s="420" t="s">
        <v>56</v>
      </c>
      <c r="B16" s="1183"/>
      <c r="C16" s="1183"/>
      <c r="D16" s="1183"/>
      <c r="E16" s="421"/>
    </row>
    <row r="17" spans="1:5" ht="21.75" customHeight="1">
      <c r="A17" s="420" t="s">
        <v>58</v>
      </c>
      <c r="B17" s="1183"/>
      <c r="C17" s="1183"/>
      <c r="D17" s="1183"/>
      <c r="E17" s="421"/>
    </row>
    <row r="18" spans="1:5" ht="21.75" customHeight="1">
      <c r="A18" s="420" t="s">
        <v>60</v>
      </c>
      <c r="B18" s="1184"/>
      <c r="C18" s="1184"/>
      <c r="D18" s="1184"/>
      <c r="E18" s="421"/>
    </row>
    <row r="19" spans="1:5" ht="21.75" customHeight="1">
      <c r="A19" s="423" t="s">
        <v>62</v>
      </c>
      <c r="B19" s="1185"/>
      <c r="C19" s="1185"/>
      <c r="D19" s="1185"/>
      <c r="E19" s="424"/>
    </row>
    <row r="20" spans="1:5" ht="21.75" customHeight="1">
      <c r="A20" s="425" t="s">
        <v>64</v>
      </c>
      <c r="B20" s="1178" t="s">
        <v>243</v>
      </c>
      <c r="C20" s="1178"/>
      <c r="D20" s="1178"/>
      <c r="E20" s="426">
        <f>SUM(E5+E6+E7+E8+E12+E13+E14+E15+E16+E17+E18)</f>
        <v>0</v>
      </c>
    </row>
    <row r="21" spans="1:5" ht="21.75" customHeight="1">
      <c r="A21" s="427" t="s">
        <v>67</v>
      </c>
      <c r="B21" s="1179"/>
      <c r="C21" s="1179"/>
      <c r="D21" s="1179"/>
      <c r="E21" s="424"/>
    </row>
    <row r="22" spans="1:5" ht="21.75" customHeight="1">
      <c r="A22" s="425" t="s">
        <v>70</v>
      </c>
      <c r="B22" s="1180" t="s">
        <v>489</v>
      </c>
      <c r="C22" s="1180"/>
      <c r="D22" s="1180"/>
      <c r="E22" s="426">
        <f>SUM(E21)</f>
        <v>0</v>
      </c>
    </row>
    <row r="23" spans="1:6" s="430" customFormat="1" ht="24" customHeight="1">
      <c r="A23" s="1181" t="s">
        <v>490</v>
      </c>
      <c r="B23" s="1181"/>
      <c r="C23" s="1181"/>
      <c r="D23" s="1181"/>
      <c r="E23" s="428">
        <f>SUM(E20+E22)</f>
        <v>0</v>
      </c>
      <c r="F23" s="429"/>
    </row>
    <row r="24" spans="1:4" ht="15">
      <c r="A24" s="431"/>
      <c r="B24" s="1182"/>
      <c r="C24" s="1182"/>
      <c r="D24" s="1182"/>
    </row>
  </sheetData>
  <sheetProtection selectLockedCells="1" selectUnlockedCells="1"/>
  <mergeCells count="23">
    <mergeCell ref="A1:E1"/>
    <mergeCell ref="A2:E2"/>
    <mergeCell ref="B4:D4"/>
    <mergeCell ref="B5:D5"/>
    <mergeCell ref="B6:D6"/>
    <mergeCell ref="B7:D7"/>
    <mergeCell ref="B19:D19"/>
    <mergeCell ref="B8:D8"/>
    <mergeCell ref="B9:D9"/>
    <mergeCell ref="B10:D10"/>
    <mergeCell ref="B11:D11"/>
    <mergeCell ref="B12:D12"/>
    <mergeCell ref="B13:D13"/>
    <mergeCell ref="B20:D20"/>
    <mergeCell ref="B21:D21"/>
    <mergeCell ref="B22:D22"/>
    <mergeCell ref="A23:D23"/>
    <mergeCell ref="B24:D24"/>
    <mergeCell ref="B14:D14"/>
    <mergeCell ref="B15:D15"/>
    <mergeCell ref="B16:D16"/>
    <mergeCell ref="B17:D17"/>
    <mergeCell ref="B18:D18"/>
  </mergeCells>
  <printOptions horizontalCentered="1"/>
  <pageMargins left="0.5118055555555555" right="0.5118055555555555" top="1.1416666666666666" bottom="0.7479166666666667" header="0.7083333333333334" footer="0.5118055555555555"/>
  <pageSetup horizontalDpi="300" verticalDpi="300" orientation="portrait" paperSize="9" scale="90"/>
  <headerFooter alignWithMargins="0">
    <oddHeader>&amp;R&amp;"Times New Roman,Félkövér dőlt"&amp;11 5. melléklet a ........./2020. (........)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C20"/>
  <sheetViews>
    <sheetView zoomScale="120" zoomScaleNormal="120" zoomScalePageLayoutView="0" workbookViewId="0" topLeftCell="A1">
      <selection activeCell="A1" sqref="A1"/>
    </sheetView>
  </sheetViews>
  <sheetFormatPr defaultColWidth="16.625" defaultRowHeight="12.75"/>
  <cols>
    <col min="1" max="1" width="11.375" style="432" customWidth="1"/>
    <col min="2" max="2" width="43.375" style="432" customWidth="1"/>
    <col min="3" max="3" width="30.625" style="432" customWidth="1"/>
    <col min="4" max="252" width="10.625" style="432" customWidth="1"/>
    <col min="253" max="253" width="7.00390625" style="432" customWidth="1"/>
    <col min="254" max="254" width="34.375" style="432" customWidth="1"/>
    <col min="255" max="255" width="11.00390625" style="432" customWidth="1"/>
    <col min="256" max="16384" width="16.625" style="432" customWidth="1"/>
  </cols>
  <sheetData>
    <row r="1" spans="1:3" ht="40.5" customHeight="1">
      <c r="A1" s="1191" t="s">
        <v>491</v>
      </c>
      <c r="B1" s="1191"/>
      <c r="C1" s="1191"/>
    </row>
    <row r="2" spans="1:3" ht="12.75">
      <c r="A2" s="433"/>
      <c r="B2" s="433"/>
      <c r="C2" s="434" t="s">
        <v>11</v>
      </c>
    </row>
    <row r="3" spans="1:3" s="438" customFormat="1" ht="33.75" customHeight="1">
      <c r="A3" s="435" t="s">
        <v>492</v>
      </c>
      <c r="B3" s="436" t="s">
        <v>493</v>
      </c>
      <c r="C3" s="437" t="s">
        <v>494</v>
      </c>
    </row>
    <row r="4" spans="1:3" s="442" customFormat="1" ht="18.75" customHeight="1">
      <c r="A4" s="439" t="s">
        <v>6</v>
      </c>
      <c r="B4" s="440" t="s">
        <v>495</v>
      </c>
      <c r="C4" s="441">
        <v>1600000</v>
      </c>
    </row>
    <row r="5" spans="1:3" s="442" customFormat="1" ht="18.75" customHeight="1">
      <c r="A5" s="443" t="s">
        <v>26</v>
      </c>
      <c r="B5" s="444" t="s">
        <v>496</v>
      </c>
      <c r="C5" s="445">
        <v>20000</v>
      </c>
    </row>
    <row r="6" spans="1:3" s="442" customFormat="1" ht="18.75" customHeight="1">
      <c r="A6" s="443" t="s">
        <v>29</v>
      </c>
      <c r="B6" s="444" t="s">
        <v>497</v>
      </c>
      <c r="C6" s="445">
        <v>50000</v>
      </c>
    </row>
    <row r="7" spans="1:3" s="442" customFormat="1" ht="18.75" customHeight="1">
      <c r="A7" s="443" t="s">
        <v>32</v>
      </c>
      <c r="B7" s="444" t="s">
        <v>498</v>
      </c>
      <c r="C7" s="445">
        <v>200000</v>
      </c>
    </row>
    <row r="8" spans="1:3" s="442" customFormat="1" ht="18.75" customHeight="1">
      <c r="A8" s="443" t="s">
        <v>35</v>
      </c>
      <c r="B8" s="444" t="s">
        <v>499</v>
      </c>
      <c r="C8" s="445">
        <v>70000</v>
      </c>
    </row>
    <row r="9" spans="1:3" s="442" customFormat="1" ht="18.75" customHeight="1">
      <c r="A9" s="443" t="s">
        <v>38</v>
      </c>
      <c r="B9" s="444"/>
      <c r="C9" s="445"/>
    </row>
    <row r="10" spans="1:3" s="442" customFormat="1" ht="18.75" customHeight="1">
      <c r="A10" s="446" t="s">
        <v>41</v>
      </c>
      <c r="B10" s="447"/>
      <c r="C10" s="448"/>
    </row>
    <row r="11" spans="1:3" s="452" customFormat="1" ht="18.75" customHeight="1">
      <c r="A11" s="449"/>
      <c r="B11" s="450" t="s">
        <v>500</v>
      </c>
      <c r="C11" s="451">
        <f>SUM(C4:C10)</f>
        <v>1940000</v>
      </c>
    </row>
    <row r="12" spans="1:3" s="452" customFormat="1" ht="12.75">
      <c r="A12" s="453"/>
      <c r="B12" s="453"/>
      <c r="C12" s="454"/>
    </row>
    <row r="13" spans="1:3" s="452" customFormat="1" ht="12.75" customHeight="1">
      <c r="A13" s="455"/>
      <c r="B13" s="456"/>
      <c r="C13" s="456"/>
    </row>
    <row r="14" spans="1:3" s="452" customFormat="1" ht="12.75">
      <c r="A14" s="456"/>
      <c r="B14" s="456"/>
      <c r="C14" s="456"/>
    </row>
    <row r="15" spans="1:3" s="452" customFormat="1" ht="12.75">
      <c r="A15" s="456"/>
      <c r="B15" s="456"/>
      <c r="C15" s="456"/>
    </row>
    <row r="16" spans="1:3" s="452" customFormat="1" ht="12.75">
      <c r="A16" s="457"/>
      <c r="B16" s="457"/>
      <c r="C16" s="458"/>
    </row>
    <row r="17" spans="1:3" ht="20.25" customHeight="1">
      <c r="A17" s="459"/>
      <c r="B17" s="459"/>
      <c r="C17" s="459"/>
    </row>
    <row r="18" spans="1:3" ht="18" customHeight="1">
      <c r="A18" s="460"/>
      <c r="B18" s="461"/>
      <c r="C18" s="462"/>
    </row>
    <row r="19" spans="1:3" ht="18" customHeight="1">
      <c r="A19" s="460"/>
      <c r="B19" s="461"/>
      <c r="C19" s="462"/>
    </row>
    <row r="20" spans="1:3" ht="18" customHeight="1">
      <c r="A20" s="463"/>
      <c r="B20" s="464"/>
      <c r="C20" s="465"/>
    </row>
  </sheetData>
  <sheetProtection selectLockedCells="1" selectUnlockedCells="1"/>
  <mergeCells count="1">
    <mergeCell ref="A1:C1"/>
  </mergeCells>
  <printOptions horizontalCentered="1"/>
  <pageMargins left="0.5118055555555555" right="0.5118055555555555" top="0.9444444444444444" bottom="0.7479166666666667" header="0.7083333333333334" footer="0.5118055555555555"/>
  <pageSetup horizontalDpi="300" verticalDpi="300" orientation="portrait" paperSize="9" scale="97"/>
  <headerFooter alignWithMargins="0">
    <oddHeader>&amp;R&amp;"Times New Roman CE,Félkövér dőlt"&amp;11 6. melléklet a ........./2020. (........)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</dc:creator>
  <cp:keywords/>
  <dc:description/>
  <cp:lastModifiedBy>Iroda</cp:lastModifiedBy>
  <dcterms:created xsi:type="dcterms:W3CDTF">2020-07-08T09:18:51Z</dcterms:created>
  <dcterms:modified xsi:type="dcterms:W3CDTF">2020-07-20T07:42:50Z</dcterms:modified>
  <cp:category/>
  <cp:version/>
  <cp:contentType/>
  <cp:contentStatus/>
</cp:coreProperties>
</file>