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11520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<sst xmlns="http://schemas.openxmlformats.org/spreadsheetml/2006/main" count="184" uniqueCount="160">
  <si>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</si>
  <si>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</si>
  <si>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</si>
  <si>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</si>
  <si>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</si>
  <si>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</si>
  <si>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</si>
  <si>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</si>
  <si>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</si>
  <si>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</si>
  <si>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</si>
  <si>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</si>
  <si>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</si>
  <si>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</si>
  <si>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</si>
  <si>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</si>
  <si>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</si>
  <si>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</si>
  <si>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</si>
  <si>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</si>
  <si>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</si>
  <si>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</si>
  <si>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</si>
  <si>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</si>
  <si>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</si>
  <si>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</si>
  <si>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</si>
  <si>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</si>
  <si>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</si>
  <si>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</si>
  <si>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</si>
  <si>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</si>
  <si>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</si>
  <si>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</si>
  <si>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</si>
  <si>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</si>
  <si>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</si>
  <si>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</si>
  <si>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</si>
  <si>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Áthúzódó kötelezettségek</t>
  </si>
  <si>
    <t>Kölcsönnyújtás lakásvásárláshoz,felújításhoz,helyi támogatás áthúzódó</t>
  </si>
  <si>
    <t>Áthúzódó kötelezettségek összesen:</t>
  </si>
  <si>
    <t>City Tv támogatása</t>
  </si>
  <si>
    <t>Intézmények beruházás</t>
  </si>
  <si>
    <t>7. számú melléklet</t>
  </si>
  <si>
    <t>Padfelújítás - Károlyi kert</t>
  </si>
  <si>
    <t>Váza, dézsa beszerzése</t>
  </si>
  <si>
    <t>Honvéd tér - játszószer beszerzés</t>
  </si>
  <si>
    <t>Udvari homlokzat részleges felújítása (Nádor u. 18.)</t>
  </si>
  <si>
    <t>Óvoda kazánház átalakítása, óvodának önálló kazánház kialakítása (József Attila u. 18.)</t>
  </si>
  <si>
    <t>Tető, homlokzat felújítás Belvárosi Piac</t>
  </si>
  <si>
    <t>Balatonszepezd szezon előtti felújtás</t>
  </si>
  <si>
    <t>Balatonszepezd kosaras hinta kiépítése</t>
  </si>
  <si>
    <t>Balatonfenyves szezon előtti felújtás</t>
  </si>
  <si>
    <t>Balatonfenyves játszótér kialakítása</t>
  </si>
  <si>
    <t>Balatonfenyves ülőgarnitúrák cseréje diák részen, régiek felújítása</t>
  </si>
  <si>
    <t>Balatonfenyves légkondiciónáló ebédlőbe, diák apartmanokba</t>
  </si>
  <si>
    <t>Balatonfenyves tekepálya teljes átépítése - bowling pálya kialakítása</t>
  </si>
  <si>
    <t>Hold u. 15. felújítása</t>
  </si>
  <si>
    <t>Intézményi konyhák elektromos bővítése</t>
  </si>
  <si>
    <t>Bástya u. 4-6, Intézmények fűtési rendszerének szétválasztása, önálló rendszerek kiépítése:</t>
  </si>
  <si>
    <t>Podmaniczky Frigyes tér megújítása</t>
  </si>
  <si>
    <t>Vörösmarty tér és környékének megújítása</t>
  </si>
  <si>
    <t>Vadász u. 30. szám alatt létesítendő Belvárosi Sportközpont kialakítása</t>
  </si>
  <si>
    <t>József nádor tér felszín rendezése födémterhelés</t>
  </si>
  <si>
    <t>Közterület-felügyelet felújításai</t>
  </si>
  <si>
    <t>Vadász u.- Nagysándor J u. megújítása</t>
  </si>
  <si>
    <t>Bástya u. 1- 11. telek vételár és kapcsolódó költségek</t>
  </si>
  <si>
    <t>József nádor tér felszín rendezése</t>
  </si>
  <si>
    <t>Vadász u. 30. szám alatt létesítendő Belvárosi Sportközpont kialakítása műszaki bonyolítása és műszaki ellenőrzése</t>
  </si>
  <si>
    <t>Vadász u. és Nagysándor J. u. megújítása</t>
  </si>
  <si>
    <t>Társasházak támogatása  áthúzódó</t>
  </si>
  <si>
    <t>2019. év</t>
  </si>
  <si>
    <t>Tulajdoni hányad alapján célbefizetés, lakás és nem lakás célú helységek esetén</t>
  </si>
  <si>
    <t>Bérbeszámítás (bérlő általi felújítás esetén)</t>
  </si>
  <si>
    <t>Veres Pálné Gimnázium, Intézmények fűtési rendszerének szétválasztása, önálló rendszerek kiépítése</t>
  </si>
  <si>
    <t>Balassi Bálint u. 9- 11. szám alatt létesítendő idősek klubja kialakítása</t>
  </si>
  <si>
    <t>BL Városüzemeltető Kft eszközbeszerzés támogatása</t>
  </si>
  <si>
    <t>Eredeti előirányzat</t>
  </si>
  <si>
    <t>Módosított előirányzat</t>
  </si>
  <si>
    <t>Teljesítés</t>
  </si>
  <si>
    <t>Társasházak felújítása</t>
  </si>
  <si>
    <t>Alkotmány u. 19. V. em. 1. lakás nyílászáróinak cseréje</t>
  </si>
  <si>
    <t>Balatonfenyves- szezonkezdés</t>
  </si>
  <si>
    <t>Vadász u. 11-13. nyugdíjasházi lakások felújítása (13 db)</t>
  </si>
  <si>
    <t>Vadász u. 17. II. em. 10. lakás rendeltetésszerű használatba hozatala</t>
  </si>
  <si>
    <t>Nagysándor József u. 2.III,5. sz alatti ingatlan rendeltetésszerű használatra alakamas állapotba hozatala</t>
  </si>
  <si>
    <t>Báthory u. 3. III,15 szám alatti ingatlan rendeltetésszerű használatra alkalmas állapotba hozatala</t>
  </si>
  <si>
    <t>1056 Budapest, Molnár utca 31. Fszt. 5. szám alatti lakás rendeltetésszerű használatba hozatala</t>
  </si>
  <si>
    <t>Nádor u. 18. utcai homlokzatokon lévő erkélyek felújítása</t>
  </si>
  <si>
    <t>Hercegprímás u. 19.  III. em. 35. lakás rendeltetésszerű használatba hozatala</t>
  </si>
  <si>
    <t>Bástya utcai óvoda melegítő konyhájának felújítása</t>
  </si>
  <si>
    <t>Károly kertben, Honvéd téren gyepszőnyeg fektetése, felújítása</t>
  </si>
  <si>
    <t>Honvéd parkban kutyafuttató felújítása</t>
  </si>
  <si>
    <t>Vadász u. 11-13. nyugdíjasházi lakások felújítása, 10 lakás felújítása</t>
  </si>
  <si>
    <t>Bajcsy-Zs. út 72. II. em. 9D. lakás felújításának költsége</t>
  </si>
  <si>
    <t>BLV Zrt Nádor u. 36 fszt Társasház kezelő Iroda felújítása, elektromos rendszer felújítása, teakonyha átalakítása, irodák korszerűsítése, klímaberendezések telepítése</t>
  </si>
  <si>
    <t>Balaton óvoda teljes udvarfelújítása</t>
  </si>
  <si>
    <t>2019. évi kerületi közintézmények nyári felújítási munkái</t>
  </si>
  <si>
    <t>Arany J. u. 34. fszt. 4. lakás felújítása</t>
  </si>
  <si>
    <t>Szent István körút 19. II/7. szám alatti lakás felújítási költsége</t>
  </si>
  <si>
    <t>M3 Arany János utcai metrókijárati épületfelújítása</t>
  </si>
  <si>
    <t>Kerületi csobogók elektromos rendszerének és gépészeti elemeinek felújítása</t>
  </si>
  <si>
    <t>Szabadság téri szökőkút felújítása</t>
  </si>
  <si>
    <t>Garibaldi köz alatti pincerendszer födámszerkezetének veszélytelenítési munkálatai</t>
  </si>
  <si>
    <t>Szemere utca 3. szám alatti ingatlan elektromos rendszerének felújítása</t>
  </si>
  <si>
    <t>Kálmán Imre u. 24. I. em. 1. erkélyfelújítás költségének megtérítése a társasház részére</t>
  </si>
  <si>
    <t>Parkolási tevékenységhez kapcsolódó felújítás</t>
  </si>
  <si>
    <t>Bank utca megújítása a Podmaniczky tér és a Sas utca között projekt tervezése és műszaki lebonyolítása</t>
  </si>
  <si>
    <t>Erzsébet tér 3. és József nádor tér 10. sz. közterületi passzázs rekonsturkciója és az alatta lévő födém megerősítése</t>
  </si>
  <si>
    <t>Bárczy István utca megújítása projekt tervezési és műszaki lebonyolítási munkái</t>
  </si>
  <si>
    <t>Régiposta u megújítása projet tervezése és műszaki lebonyolítása</t>
  </si>
  <si>
    <t>Településfejlesztési Koncepció és Megalapozó Vizsgálat, Integrált Városfejlesztési Stratégia, Örökségvédelmi Hatástanulmány elkészítése</t>
  </si>
  <si>
    <t>Mérleg u. 9. "Belvárosi Közösségi Tér" intézmény kialakítása III. ütem</t>
  </si>
  <si>
    <t>Déli Belváros megújítása II. ütem (Váci u. és környéke, Nyáry Pál u., Sörház u., Pintér u., Havas u.)</t>
  </si>
  <si>
    <t>Déli Belváros megújítása III. ütem (Reáltanoda u., Magyar u., Szép u., Ferenczy u.)</t>
  </si>
  <si>
    <t>Belvárosi Piac fűtési rendszer kialakítása</t>
  </si>
  <si>
    <t>Belvárosi Piac áram bővítés</t>
  </si>
  <si>
    <t>Belvárosi Piac légtechnika</t>
  </si>
  <si>
    <t>Kerületi Építési Szabályzat</t>
  </si>
  <si>
    <t>Konyhatechnológiai és előkészítő gépek beszerzése</t>
  </si>
  <si>
    <t>Elektromos és vízmérők felszerelése</t>
  </si>
  <si>
    <t>Nádor u. 36. I. emeleti irodákba 7 db split klíma telepítése</t>
  </si>
  <si>
    <t>Kántor Lajos emléktábla</t>
  </si>
  <si>
    <t>Kerületi nyugdíjas klubokba, intézményekbe történő eszközbeszerzése</t>
  </si>
  <si>
    <t>Déli- Belváros Megújítása III. ütem beruházás kivitelezés, pótmunka</t>
  </si>
  <si>
    <t>Honvéd téren terraway burkolat kialakítása</t>
  </si>
  <si>
    <t>Közlekedési rendszer tanulménytervének felülvizsgálata</t>
  </si>
  <si>
    <t>B-L Sportközpont Kft törzstőke</t>
  </si>
  <si>
    <t>Kossuth L u. revitalizációja tanulmányterv készítése</t>
  </si>
  <si>
    <t>Olimpia parkban xilofon beszerzése, kihelyezése</t>
  </si>
  <si>
    <t>Nemzeti zászlók az V. kerületi társasházaknak</t>
  </si>
  <si>
    <t>Kerületben új köztéri kerékpárpumpák kihelyezése</t>
  </si>
  <si>
    <t>Arany János utca megújítása beruházás tervezése és kapcsolódó költségei</t>
  </si>
  <si>
    <t>Vadász u. 11- 13. Nyugdíjas klubba bútorok beszerzése</t>
  </si>
  <si>
    <t>Károlyi kertben játszóeszközök beszerzése, kihelyezése és meglévők áthelyezése, gumiburkolat kialakítása</t>
  </si>
  <si>
    <t xml:space="preserve">Elekrtomos mérőórák és vízmérőórák szerelésére </t>
  </si>
  <si>
    <t>Szalay utcában és Hold utcában fák ültetése</t>
  </si>
  <si>
    <t>Belgrád rkp. 27 Nyugdíjas Klub bútorzat cseréje</t>
  </si>
  <si>
    <t>Nádor utca megújítása I. ütem, többváltozatú tanulmányterv készítése</t>
  </si>
  <si>
    <t>Jane Haining rkp megújítása, többváltozatú tanulményterv készítése</t>
  </si>
  <si>
    <t>Bástya u. 1- 11. közpark kialakítása és Veres Pálné utca megújítása befejező ütem, tervezés</t>
  </si>
  <si>
    <t>Belgrád rkp megújítása, többváltozatú tanulményterv készítése</t>
  </si>
  <si>
    <t>Önkormányzati tárgyi eszközök beszerzése</t>
  </si>
  <si>
    <t>100 db használt laptop vásárlása időseknek</t>
  </si>
  <si>
    <t xml:space="preserve">Károly krt. 20. ingatlancsere </t>
  </si>
  <si>
    <t>Baksa József emléktábla</t>
  </si>
  <si>
    <t>Börzsöny Ferenc emléktábla</t>
  </si>
  <si>
    <t>Digitális zongora beszerzése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</si>
  <si>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</si>
  <si>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</si>
  <si>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</si>
  <si>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</si>
  <si>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Aranytíz Kft támogatása áthúzódó</t>
  </si>
  <si>
    <t>Egyházak, társadalmi és civil szervezetek, valamint alapítványok felhalmozási célú támogatása áthúzódó</t>
  </si>
  <si>
    <t>Segítő Kezek az Aktív Évekért Közhasznú Nonprofit Kft, okosotthon pilot projet megvalósításához támogatás</t>
  </si>
  <si>
    <t>Közbiztonsági feladatok támogatása, felhalmozási célú pénzeszköz átadása</t>
  </si>
  <si>
    <t>1020- ról beírni ide</t>
  </si>
  <si>
    <t>1020 ról</t>
  </si>
  <si>
    <t>Felhalmozási (beruházási) kiadások összesen: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</si>
</sst>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[$-40E]yyyy\.\ mmmm\ d\.\,\ dddd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0" fontId="6" fillId="0" borderId="0">
      <alignment/>
      <protection/>
    </xf>
    <xf numFmtId="177" fontId="36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3" fontId="46" fillId="0" borderId="15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0" fontId="5" fillId="0" borderId="10" xfId="40" applyNumberFormat="1" applyFont="1" applyFill="1" applyBorder="1" applyAlignment="1">
      <alignment vertical="center"/>
      <protection/>
    </xf>
    <xf numFmtId="3" fontId="5" fillId="0" borderId="10" xfId="40" applyNumberFormat="1" applyFont="1" applyFill="1" applyBorder="1" applyAlignment="1">
      <alignment vertical="center"/>
      <protection/>
    </xf>
    <xf numFmtId="3" fontId="5" fillId="0" borderId="27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3" fontId="5" fillId="0" borderId="35" xfId="40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0" zoomScaleNormal="80" zoomScalePageLayoutView="0" workbookViewId="0" topLeftCell="A16">
      <selection activeCell="B20" sqref="B20"/>
    </sheetView>
  </sheetViews>
  <sheetFormatPr defaultColWidth="9.00390625" defaultRowHeight="12.75"/>
  <cols>
    <col min="1" max="1" width="6.875" style="41" customWidth="1"/>
    <col min="2" max="2" width="74.625" style="42" customWidth="1"/>
    <col min="3" max="3" width="15.25390625" style="42" customWidth="1"/>
    <col min="4" max="4" width="13.125" style="42" customWidth="1"/>
    <col min="5" max="5" width="12.375" style="42" customWidth="1"/>
    <col min="6" max="8" width="9.125" style="42" customWidth="1"/>
    <col min="9" max="9" width="10.625" style="42" customWidth="1"/>
    <col min="10" max="16384" width="9.125" style="42" customWidth="1"/>
  </cols>
  <sheetData>
    <row r="1" ht="12.75">
      <c r="E1" s="44" t="s">
        <v>26</v>
      </c>
    </row>
    <row r="3" spans="2:5" ht="12.75">
      <c r="B3" s="83" t="s">
        <v>3</v>
      </c>
      <c r="C3" s="83"/>
      <c r="D3" s="83"/>
      <c r="E3" s="83"/>
    </row>
    <row r="4" spans="2:5" ht="12.75">
      <c r="B4" s="83" t="s">
        <v>72</v>
      </c>
      <c r="C4" s="83"/>
      <c r="D4" s="83"/>
      <c r="E4" s="83"/>
    </row>
    <row r="5" ht="12.75">
      <c r="B5" s="45"/>
    </row>
    <row r="6" ht="13.5" thickBot="1">
      <c r="E6" s="44" t="s">
        <v>27</v>
      </c>
    </row>
    <row r="7" spans="2:5" ht="29.25" thickBot="1">
      <c r="B7" s="79" t="s">
        <v>0</v>
      </c>
      <c r="C7" s="14" t="s">
        <v>78</v>
      </c>
      <c r="D7" s="14" t="s">
        <v>79</v>
      </c>
      <c r="E7" s="15" t="s">
        <v>80</v>
      </c>
    </row>
    <row r="8" spans="2:5" ht="15">
      <c r="B8" s="80" t="s">
        <v>81</v>
      </c>
      <c r="C8" s="47"/>
      <c r="D8" s="47">
        <f>23394+10467</f>
        <v>33861</v>
      </c>
      <c r="E8" s="34">
        <v>32767</v>
      </c>
    </row>
    <row r="9" spans="2:5" ht="15">
      <c r="B9" s="81" t="s">
        <v>73</v>
      </c>
      <c r="C9" s="11"/>
      <c r="D9" s="11">
        <f>23+870+533+154+3472+15+105+1230+1155+2743+739+615+1</f>
        <v>11655</v>
      </c>
      <c r="E9" s="35">
        <v>15</v>
      </c>
    </row>
    <row r="10" spans="2:5" ht="15">
      <c r="B10" s="8" t="s">
        <v>37</v>
      </c>
      <c r="C10" s="11"/>
      <c r="D10" s="11">
        <f>598+4295+1747+962+711+1009+653+337+599+1</f>
        <v>10912</v>
      </c>
      <c r="E10" s="35">
        <v>6353</v>
      </c>
    </row>
    <row r="11" spans="2:5" ht="15">
      <c r="B11" s="16" t="s">
        <v>82</v>
      </c>
      <c r="C11" s="63"/>
      <c r="D11" s="63">
        <v>4595</v>
      </c>
      <c r="E11" s="35">
        <v>4595</v>
      </c>
    </row>
    <row r="12" spans="2:5" ht="15">
      <c r="B12" s="82" t="s">
        <v>83</v>
      </c>
      <c r="C12" s="63"/>
      <c r="D12" s="63">
        <v>4600</v>
      </c>
      <c r="E12" s="35">
        <v>4600</v>
      </c>
    </row>
    <row r="13" spans="2:5" ht="15">
      <c r="B13" s="17" t="s">
        <v>84</v>
      </c>
      <c r="C13" s="63"/>
      <c r="D13" s="63">
        <v>22684</v>
      </c>
      <c r="E13" s="35">
        <v>22684</v>
      </c>
    </row>
    <row r="14" spans="2:5" ht="15">
      <c r="B14" s="5" t="s">
        <v>85</v>
      </c>
      <c r="C14" s="63"/>
      <c r="D14" s="63">
        <v>3104</v>
      </c>
      <c r="E14" s="35">
        <v>0</v>
      </c>
    </row>
    <row r="15" spans="2:5" ht="25.5">
      <c r="B15" s="21" t="s">
        <v>86</v>
      </c>
      <c r="C15" s="63"/>
      <c r="D15" s="63">
        <v>7933</v>
      </c>
      <c r="E15" s="35">
        <v>7933</v>
      </c>
    </row>
    <row r="16" spans="2:5" ht="30" customHeight="1">
      <c r="B16" s="21" t="s">
        <v>87</v>
      </c>
      <c r="C16" s="11"/>
      <c r="D16" s="11">
        <v>9474</v>
      </c>
      <c r="E16" s="35">
        <v>0</v>
      </c>
    </row>
    <row r="17" spans="2:5" ht="32.25" customHeight="1">
      <c r="B17" s="21" t="s">
        <v>88</v>
      </c>
      <c r="C17" s="11"/>
      <c r="D17" s="11">
        <v>1276</v>
      </c>
      <c r="E17" s="35">
        <v>1276</v>
      </c>
    </row>
    <row r="18" spans="2:5" ht="15.75" thickBot="1">
      <c r="B18" s="5" t="s">
        <v>89</v>
      </c>
      <c r="C18" s="11"/>
      <c r="D18" s="11">
        <v>25000</v>
      </c>
      <c r="E18" s="36">
        <v>12500</v>
      </c>
    </row>
    <row r="19" spans="2:5" ht="13.5" thickBot="1">
      <c r="B19" s="18" t="s">
        <v>41</v>
      </c>
      <c r="C19" s="40">
        <f>SUM(C8:C18)</f>
        <v>0</v>
      </c>
      <c r="D19" s="40">
        <f>SUM(D8:D18)</f>
        <v>135094</v>
      </c>
      <c r="E19" s="40">
        <f>SUM(E8:E18)</f>
        <v>92723</v>
      </c>
    </row>
    <row r="20" spans="2:5" ht="12.75">
      <c r="B20" s="81" t="s">
        <v>73</v>
      </c>
      <c r="C20" s="6">
        <v>40000</v>
      </c>
      <c r="D20" s="6">
        <v>45111</v>
      </c>
      <c r="E20" s="6">
        <v>42088</v>
      </c>
    </row>
    <row r="21" spans="2:5" ht="12.75">
      <c r="B21" s="13" t="s">
        <v>74</v>
      </c>
      <c r="C21" s="1">
        <v>8000</v>
      </c>
      <c r="D21" s="1">
        <v>12133</v>
      </c>
      <c r="E21" s="1">
        <v>12133</v>
      </c>
    </row>
    <row r="22" spans="2:5" ht="12.75">
      <c r="B22" s="8" t="s">
        <v>37</v>
      </c>
      <c r="C22" s="1">
        <v>30000</v>
      </c>
      <c r="D22" s="1">
        <v>30000</v>
      </c>
      <c r="E22" s="1">
        <v>924</v>
      </c>
    </row>
    <row r="23" spans="2:5" ht="12.75">
      <c r="B23" s="8" t="s">
        <v>38</v>
      </c>
      <c r="C23" s="1">
        <v>20600</v>
      </c>
      <c r="D23" s="1">
        <v>17059</v>
      </c>
      <c r="E23" s="1">
        <v>7238</v>
      </c>
    </row>
    <row r="24" spans="2:5" ht="12.75">
      <c r="B24" s="1" t="s">
        <v>65</v>
      </c>
      <c r="C24" s="1">
        <v>32000</v>
      </c>
      <c r="D24" s="1">
        <v>0</v>
      </c>
      <c r="E24" s="1">
        <v>0</v>
      </c>
    </row>
    <row r="25" spans="1:5" ht="12.75">
      <c r="A25" s="42"/>
      <c r="B25" s="8" t="s">
        <v>45</v>
      </c>
      <c r="C25" s="1">
        <v>8890</v>
      </c>
      <c r="D25" s="1">
        <v>8890</v>
      </c>
      <c r="E25" s="1">
        <v>8890</v>
      </c>
    </row>
    <row r="26" spans="1:5" ht="12.75">
      <c r="A26" s="42"/>
      <c r="B26" s="8" t="s">
        <v>48</v>
      </c>
      <c r="C26" s="1">
        <v>25000</v>
      </c>
      <c r="D26" s="1">
        <v>25000</v>
      </c>
      <c r="E26" s="1">
        <v>0</v>
      </c>
    </row>
    <row r="27" spans="1:5" ht="12.75">
      <c r="A27" s="42"/>
      <c r="B27" s="8" t="s">
        <v>50</v>
      </c>
      <c r="C27" s="1">
        <v>14000</v>
      </c>
      <c r="D27" s="1">
        <v>14000</v>
      </c>
      <c r="E27" s="1">
        <v>0</v>
      </c>
    </row>
    <row r="28" spans="1:5" ht="12.75">
      <c r="A28" s="42"/>
      <c r="B28" s="8" t="s">
        <v>51</v>
      </c>
      <c r="C28" s="1">
        <v>15240</v>
      </c>
      <c r="D28" s="1">
        <v>15240</v>
      </c>
      <c r="E28" s="1">
        <v>11580</v>
      </c>
    </row>
    <row r="29" spans="1:5" ht="12.75">
      <c r="A29" s="42"/>
      <c r="B29" s="8" t="s">
        <v>53</v>
      </c>
      <c r="C29" s="1">
        <f>14580+3100</f>
        <v>17680</v>
      </c>
      <c r="D29" s="1">
        <v>24280</v>
      </c>
      <c r="E29" s="1">
        <v>24280</v>
      </c>
    </row>
    <row r="30" spans="1:5" ht="12.75">
      <c r="A30" s="42"/>
      <c r="B30" s="8" t="s">
        <v>55</v>
      </c>
      <c r="C30" s="1">
        <v>2540</v>
      </c>
      <c r="D30" s="1">
        <v>2540</v>
      </c>
      <c r="E30" s="1">
        <v>2540</v>
      </c>
    </row>
    <row r="31" spans="2:5" ht="12.75">
      <c r="B31" s="8" t="s">
        <v>58</v>
      </c>
      <c r="C31" s="1">
        <v>10000</v>
      </c>
      <c r="D31" s="1">
        <v>10000</v>
      </c>
      <c r="E31" s="1">
        <v>0</v>
      </c>
    </row>
    <row r="32" spans="2:5" ht="12.75">
      <c r="B32" s="80" t="s">
        <v>81</v>
      </c>
      <c r="C32" s="1"/>
      <c r="D32" s="1">
        <v>70418</v>
      </c>
      <c r="E32" s="1">
        <v>21610</v>
      </c>
    </row>
    <row r="33" spans="2:5" ht="12.75">
      <c r="B33" s="1" t="s">
        <v>90</v>
      </c>
      <c r="C33" s="1"/>
      <c r="D33" s="1">
        <v>4729</v>
      </c>
      <c r="E33" s="1">
        <v>0</v>
      </c>
    </row>
    <row r="34" spans="2:5" ht="12.75">
      <c r="B34" s="1" t="s">
        <v>91</v>
      </c>
      <c r="C34" s="1"/>
      <c r="D34" s="1">
        <v>6000</v>
      </c>
      <c r="E34" s="1">
        <v>6000</v>
      </c>
    </row>
    <row r="35" spans="2:5" ht="12.75">
      <c r="B35" s="8" t="s">
        <v>92</v>
      </c>
      <c r="C35" s="1"/>
      <c r="D35" s="1">
        <v>43500</v>
      </c>
      <c r="E35" s="1">
        <v>43500</v>
      </c>
    </row>
    <row r="36" spans="2:5" ht="12.75">
      <c r="B36" s="8" t="s">
        <v>93</v>
      </c>
      <c r="C36" s="1"/>
      <c r="D36" s="1">
        <v>7000</v>
      </c>
      <c r="E36" s="1">
        <v>7000</v>
      </c>
    </row>
    <row r="37" spans="2:5" ht="12.75">
      <c r="B37" s="8" t="s">
        <v>94</v>
      </c>
      <c r="C37" s="1"/>
      <c r="D37" s="1">
        <v>28081</v>
      </c>
      <c r="E37" s="1">
        <v>7850</v>
      </c>
    </row>
    <row r="38" spans="2:5" ht="12.75">
      <c r="B38" s="8" t="s">
        <v>95</v>
      </c>
      <c r="C38" s="1"/>
      <c r="D38" s="1">
        <v>9638</v>
      </c>
      <c r="E38" s="1">
        <v>0</v>
      </c>
    </row>
    <row r="39" spans="2:5" ht="25.5">
      <c r="B39" s="19" t="s">
        <v>96</v>
      </c>
      <c r="C39" s="1"/>
      <c r="D39" s="1">
        <v>44450</v>
      </c>
      <c r="E39" s="1">
        <v>44450</v>
      </c>
    </row>
    <row r="40" spans="2:5" ht="12.75">
      <c r="B40" s="19" t="s">
        <v>97</v>
      </c>
      <c r="C40" s="1"/>
      <c r="D40" s="1">
        <v>65500</v>
      </c>
      <c r="E40" s="1">
        <v>65500</v>
      </c>
    </row>
    <row r="41" spans="2:5" ht="12.75">
      <c r="B41" s="19" t="s">
        <v>98</v>
      </c>
      <c r="C41" s="1"/>
      <c r="D41" s="1">
        <v>76158</v>
      </c>
      <c r="E41" s="1">
        <v>76158</v>
      </c>
    </row>
    <row r="42" spans="2:5" ht="12.75">
      <c r="B42" s="19" t="s">
        <v>99</v>
      </c>
      <c r="C42" s="1"/>
      <c r="D42" s="1">
        <v>3032</v>
      </c>
      <c r="E42" s="1">
        <v>3032</v>
      </c>
    </row>
    <row r="43" spans="2:5" ht="12.75">
      <c r="B43" s="19" t="s">
        <v>100</v>
      </c>
      <c r="C43" s="1"/>
      <c r="D43" s="1">
        <v>21923</v>
      </c>
      <c r="E43" s="1">
        <v>21923</v>
      </c>
    </row>
    <row r="44" spans="2:5" ht="12.75">
      <c r="B44" s="19" t="s">
        <v>101</v>
      </c>
      <c r="C44" s="1"/>
      <c r="D44" s="1">
        <v>12650</v>
      </c>
      <c r="E44" s="1">
        <v>12650</v>
      </c>
    </row>
    <row r="45" spans="2:5" ht="12.75">
      <c r="B45" s="19" t="s">
        <v>102</v>
      </c>
      <c r="C45" s="1"/>
      <c r="D45" s="1">
        <v>16510</v>
      </c>
      <c r="E45" s="1">
        <v>16510</v>
      </c>
    </row>
    <row r="46" spans="2:5" ht="12.75">
      <c r="B46" s="19" t="s">
        <v>103</v>
      </c>
      <c r="C46" s="1"/>
      <c r="D46" s="1">
        <v>32512</v>
      </c>
      <c r="E46" s="1">
        <v>32512</v>
      </c>
    </row>
    <row r="47" spans="2:5" ht="12.75">
      <c r="B47" s="19" t="s">
        <v>104</v>
      </c>
      <c r="C47" s="1"/>
      <c r="D47" s="1">
        <v>25500</v>
      </c>
      <c r="E47" s="1">
        <v>25500</v>
      </c>
    </row>
    <row r="48" spans="2:5" ht="12.75">
      <c r="B48" s="11" t="s">
        <v>90</v>
      </c>
      <c r="C48" s="1"/>
      <c r="D48" s="1">
        <v>3427</v>
      </c>
      <c r="E48" s="1">
        <v>0</v>
      </c>
    </row>
    <row r="49" spans="2:5" ht="12.75">
      <c r="B49" s="19" t="s">
        <v>105</v>
      </c>
      <c r="C49" s="1"/>
      <c r="D49" s="1">
        <v>31733</v>
      </c>
      <c r="E49" s="1">
        <v>0</v>
      </c>
    </row>
    <row r="50" spans="2:5" ht="12.75">
      <c r="B50" s="11" t="s">
        <v>106</v>
      </c>
      <c r="C50" s="1"/>
      <c r="D50" s="1">
        <v>335</v>
      </c>
      <c r="E50" s="1">
        <v>0</v>
      </c>
    </row>
    <row r="51" spans="2:10" ht="13.5" thickBot="1">
      <c r="B51" s="20" t="s">
        <v>107</v>
      </c>
      <c r="C51" s="38"/>
      <c r="D51" s="38">
        <v>32366</v>
      </c>
      <c r="E51" s="38">
        <f>30690+1675</f>
        <v>32365</v>
      </c>
      <c r="H51" s="43"/>
      <c r="J51" s="42" t="s">
        <v>158</v>
      </c>
    </row>
    <row r="52" spans="2:5" ht="13.5" thickBot="1">
      <c r="B52" s="60" t="s">
        <v>18</v>
      </c>
      <c r="C52" s="2">
        <f>SUM(C20:C51)</f>
        <v>223950</v>
      </c>
      <c r="D52" s="2">
        <f>SUM(D20:D51)</f>
        <v>739715</v>
      </c>
      <c r="E52" s="2">
        <f>SUM(E20:E51)</f>
        <v>526233</v>
      </c>
    </row>
    <row r="53" spans="2:5" ht="13.5" thickBot="1">
      <c r="B53" s="60" t="s">
        <v>20</v>
      </c>
      <c r="C53" s="2">
        <f>C19+C52</f>
        <v>223950</v>
      </c>
      <c r="D53" s="2">
        <f>D19+D52</f>
        <v>874809</v>
      </c>
      <c r="E53" s="2">
        <f>E19+E52</f>
        <v>618956</v>
      </c>
    </row>
    <row r="56" ht="12.75">
      <c r="E56" s="43">
        <v>618956</v>
      </c>
    </row>
    <row r="58" ht="12.75">
      <c r="E58" s="43">
        <f>+E56-E53</f>
        <v>0</v>
      </c>
    </row>
  </sheetData>
  <sheetProtection/>
  <mergeCells count="2">
    <mergeCell ref="B4:E4"/>
    <mergeCell ref="B3:E3"/>
  </mergeCells>
  <printOptions horizontalCentered="1"/>
  <pageMargins left="0.2362204724409449" right="0.629921259842519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="80" zoomScaleNormal="80" zoomScalePageLayoutView="0" workbookViewId="0" topLeftCell="B67">
      <selection activeCell="M92" sqref="M92"/>
    </sheetView>
  </sheetViews>
  <sheetFormatPr defaultColWidth="9.00390625" defaultRowHeight="12.75"/>
  <cols>
    <col min="1" max="1" width="9.125" style="42" customWidth="1"/>
    <col min="2" max="2" width="5.75390625" style="42" customWidth="1"/>
    <col min="3" max="3" width="85.875" style="42" customWidth="1"/>
    <col min="4" max="4" width="16.25390625" style="43" customWidth="1"/>
    <col min="5" max="5" width="14.25390625" style="42" customWidth="1"/>
    <col min="6" max="6" width="12.875" style="42" customWidth="1"/>
    <col min="7" max="7" width="9.125" style="42" customWidth="1"/>
    <col min="8" max="8" width="9.875" style="42" bestFit="1" customWidth="1"/>
    <col min="9" max="16384" width="9.125" style="42" customWidth="1"/>
  </cols>
  <sheetData>
    <row r="1" spans="1:6" ht="12.75">
      <c r="A1" s="41"/>
      <c r="F1" s="44" t="s">
        <v>44</v>
      </c>
    </row>
    <row r="3" spans="2:6" ht="12.75">
      <c r="B3" s="83" t="s">
        <v>4</v>
      </c>
      <c r="C3" s="83"/>
      <c r="D3" s="83"/>
      <c r="E3" s="83"/>
      <c r="F3" s="83"/>
    </row>
    <row r="4" spans="2:6" ht="12.75">
      <c r="B4" s="83" t="s">
        <v>72</v>
      </c>
      <c r="C4" s="83"/>
      <c r="D4" s="83"/>
      <c r="E4" s="83"/>
      <c r="F4" s="83"/>
    </row>
    <row r="5" ht="13.5" thickBot="1"/>
    <row r="6" spans="2:6" ht="29.25" thickBot="1">
      <c r="B6" s="84" t="s">
        <v>0</v>
      </c>
      <c r="C6" s="85"/>
      <c r="D6" s="14" t="s">
        <v>78</v>
      </c>
      <c r="E6" s="14" t="s">
        <v>79</v>
      </c>
      <c r="F6" s="15" t="s">
        <v>80</v>
      </c>
    </row>
    <row r="7" spans="2:6" ht="12.75">
      <c r="B7" s="46"/>
      <c r="C7" s="26" t="s">
        <v>68</v>
      </c>
      <c r="D7" s="47">
        <v>734229</v>
      </c>
      <c r="E7" s="6">
        <v>643195</v>
      </c>
      <c r="F7" s="48">
        <v>638003</v>
      </c>
    </row>
    <row r="8" spans="2:6" ht="12.75">
      <c r="B8" s="46"/>
      <c r="C8" s="25" t="s">
        <v>63</v>
      </c>
      <c r="D8" s="11">
        <v>4491752</v>
      </c>
      <c r="E8" s="1">
        <v>4558721</v>
      </c>
      <c r="F8" s="49">
        <v>1438454</v>
      </c>
    </row>
    <row r="9" spans="2:6" ht="25.5">
      <c r="B9" s="46"/>
      <c r="C9" s="25" t="s">
        <v>69</v>
      </c>
      <c r="D9" s="11">
        <v>159498</v>
      </c>
      <c r="E9" s="1">
        <v>168485</v>
      </c>
      <c r="F9" s="49">
        <v>85934</v>
      </c>
    </row>
    <row r="10" spans="2:6" ht="12.75">
      <c r="B10" s="46"/>
      <c r="C10" s="25" t="s">
        <v>62</v>
      </c>
      <c r="D10" s="11">
        <v>390510</v>
      </c>
      <c r="E10" s="1">
        <v>409500</v>
      </c>
      <c r="F10" s="49">
        <v>406741</v>
      </c>
    </row>
    <row r="11" spans="2:6" ht="12.75">
      <c r="B11" s="46"/>
      <c r="C11" s="25" t="s">
        <v>76</v>
      </c>
      <c r="D11" s="11">
        <v>492617</v>
      </c>
      <c r="E11" s="1">
        <v>500367</v>
      </c>
      <c r="F11" s="49">
        <v>401091</v>
      </c>
    </row>
    <row r="12" spans="2:6" ht="12.75">
      <c r="B12" s="46"/>
      <c r="C12" s="25" t="s">
        <v>70</v>
      </c>
      <c r="D12" s="11">
        <v>49512</v>
      </c>
      <c r="E12" s="1">
        <v>49512</v>
      </c>
      <c r="F12" s="49">
        <v>48641</v>
      </c>
    </row>
    <row r="13" spans="2:6" ht="12.75">
      <c r="B13" s="46"/>
      <c r="C13" s="50" t="s">
        <v>108</v>
      </c>
      <c r="D13" s="11"/>
      <c r="E13" s="51">
        <v>153</v>
      </c>
      <c r="F13" s="49">
        <v>0</v>
      </c>
    </row>
    <row r="14" spans="2:6" ht="25.5">
      <c r="B14" s="46"/>
      <c r="C14" s="21" t="s">
        <v>109</v>
      </c>
      <c r="D14" s="11"/>
      <c r="E14" s="51">
        <f>1689+960+1008</f>
        <v>3657</v>
      </c>
      <c r="F14" s="49">
        <v>0</v>
      </c>
    </row>
    <row r="15" spans="2:6" ht="12.75">
      <c r="B15" s="46"/>
      <c r="C15" s="8" t="s">
        <v>110</v>
      </c>
      <c r="D15" s="11"/>
      <c r="E15" s="51">
        <f>2471+1430</f>
        <v>3901</v>
      </c>
      <c r="F15" s="49">
        <v>0</v>
      </c>
    </row>
    <row r="16" spans="2:6" ht="12.75">
      <c r="B16" s="46"/>
      <c r="C16" s="8" t="s">
        <v>111</v>
      </c>
      <c r="D16" s="11"/>
      <c r="E16" s="51">
        <f>2059+4949</f>
        <v>7008</v>
      </c>
      <c r="F16" s="49">
        <v>686</v>
      </c>
    </row>
    <row r="17" spans="2:6" ht="25.5">
      <c r="B17" s="46"/>
      <c r="C17" s="19" t="s">
        <v>112</v>
      </c>
      <c r="D17" s="11"/>
      <c r="E17" s="51">
        <f>591+464+48</f>
        <v>1103</v>
      </c>
      <c r="F17" s="49">
        <v>0</v>
      </c>
    </row>
    <row r="18" spans="2:6" ht="12.75">
      <c r="B18" s="46"/>
      <c r="C18" s="8" t="s">
        <v>113</v>
      </c>
      <c r="D18" s="11"/>
      <c r="E18" s="51">
        <v>246</v>
      </c>
      <c r="F18" s="49">
        <v>0</v>
      </c>
    </row>
    <row r="19" spans="2:6" ht="12.75">
      <c r="B19" s="46"/>
      <c r="C19" s="1" t="s">
        <v>114</v>
      </c>
      <c r="D19" s="11"/>
      <c r="E19" s="51">
        <f>48115+2357</f>
        <v>50472</v>
      </c>
      <c r="F19" s="49">
        <v>12926</v>
      </c>
    </row>
    <row r="20" spans="2:6" ht="12.75">
      <c r="B20" s="46"/>
      <c r="C20" s="1" t="s">
        <v>115</v>
      </c>
      <c r="D20" s="11"/>
      <c r="E20" s="51">
        <f>9269+77534+1245</f>
        <v>88048</v>
      </c>
      <c r="F20" s="49">
        <v>84355</v>
      </c>
    </row>
    <row r="21" spans="2:6" ht="12.75">
      <c r="B21" s="46"/>
      <c r="C21" s="52" t="s">
        <v>116</v>
      </c>
      <c r="D21" s="11"/>
      <c r="E21" s="51">
        <v>18400</v>
      </c>
      <c r="F21" s="49">
        <v>0</v>
      </c>
    </row>
    <row r="22" spans="2:6" ht="12.75">
      <c r="B22" s="46"/>
      <c r="C22" s="53" t="s">
        <v>117</v>
      </c>
      <c r="D22" s="11"/>
      <c r="E22" s="51">
        <v>16800</v>
      </c>
      <c r="F22" s="49">
        <v>0</v>
      </c>
    </row>
    <row r="23" spans="2:6" ht="12.75">
      <c r="B23" s="46"/>
      <c r="C23" s="53" t="s">
        <v>118</v>
      </c>
      <c r="D23" s="11"/>
      <c r="E23" s="51">
        <v>15000</v>
      </c>
      <c r="F23" s="49">
        <v>0</v>
      </c>
    </row>
    <row r="24" spans="2:6" ht="12.75">
      <c r="B24" s="46"/>
      <c r="C24" s="1" t="s">
        <v>119</v>
      </c>
      <c r="D24" s="11"/>
      <c r="E24" s="51">
        <v>3104</v>
      </c>
      <c r="F24" s="49">
        <v>1194</v>
      </c>
    </row>
    <row r="25" spans="2:6" ht="12.75">
      <c r="B25" s="46"/>
      <c r="C25" s="5" t="s">
        <v>120</v>
      </c>
      <c r="D25" s="11"/>
      <c r="E25" s="51">
        <v>8192</v>
      </c>
      <c r="F25" s="49">
        <v>6366</v>
      </c>
    </row>
    <row r="26" spans="2:6" ht="12.75">
      <c r="B26" s="46"/>
      <c r="C26" s="5" t="s">
        <v>121</v>
      </c>
      <c r="D26" s="11"/>
      <c r="E26" s="51">
        <v>5465</v>
      </c>
      <c r="F26" s="49">
        <v>5414</v>
      </c>
    </row>
    <row r="27" spans="2:6" ht="12.75">
      <c r="B27" s="46"/>
      <c r="C27" s="7" t="s">
        <v>122</v>
      </c>
      <c r="D27" s="11"/>
      <c r="E27" s="54">
        <v>4953</v>
      </c>
      <c r="F27" s="49">
        <v>4953</v>
      </c>
    </row>
    <row r="28" spans="2:6" ht="13.5" thickBot="1">
      <c r="B28" s="46"/>
      <c r="C28" s="27" t="s">
        <v>123</v>
      </c>
      <c r="D28" s="55"/>
      <c r="E28" s="55">
        <v>200</v>
      </c>
      <c r="F28" s="56">
        <v>200</v>
      </c>
    </row>
    <row r="29" spans="2:6" ht="13.5" thickBot="1">
      <c r="B29" s="46"/>
      <c r="C29" s="12" t="s">
        <v>41</v>
      </c>
      <c r="D29" s="40">
        <f>SUM(D7:D28)</f>
        <v>6318118</v>
      </c>
      <c r="E29" s="40">
        <f>SUM(E7:E28)</f>
        <v>6556482</v>
      </c>
      <c r="F29" s="40">
        <f>SUM(F7:F28)</f>
        <v>3134958</v>
      </c>
    </row>
    <row r="30" spans="2:6" ht="12.75">
      <c r="B30" s="57"/>
      <c r="C30" s="58" t="s">
        <v>28</v>
      </c>
      <c r="D30" s="6">
        <v>13105</v>
      </c>
      <c r="E30" s="6">
        <v>13105</v>
      </c>
      <c r="F30" s="6">
        <v>13105</v>
      </c>
    </row>
    <row r="31" spans="2:8" ht="12.75">
      <c r="B31" s="57"/>
      <c r="C31" s="1" t="s">
        <v>33</v>
      </c>
      <c r="D31" s="1">
        <f>60000+20000</f>
        <v>80000</v>
      </c>
      <c r="E31" s="1">
        <f>60000+20000+148019-32366</f>
        <v>195653</v>
      </c>
      <c r="F31" s="1">
        <f>101315</f>
        <v>101315</v>
      </c>
      <c r="H31" s="42" t="s">
        <v>157</v>
      </c>
    </row>
    <row r="32" spans="2:6" ht="12.75">
      <c r="B32" s="57"/>
      <c r="C32" s="1" t="s">
        <v>32</v>
      </c>
      <c r="D32" s="1">
        <v>10000</v>
      </c>
      <c r="E32" s="1">
        <f>10000+1961+10112</f>
        <v>22073</v>
      </c>
      <c r="F32" s="1">
        <v>21667</v>
      </c>
    </row>
    <row r="33" spans="2:6" ht="12.75">
      <c r="B33" s="57"/>
      <c r="C33" s="1" t="s">
        <v>36</v>
      </c>
      <c r="D33" s="1">
        <v>93420</v>
      </c>
      <c r="E33" s="1">
        <f>93420+16034+7020</f>
        <v>116474</v>
      </c>
      <c r="F33" s="1">
        <v>78241</v>
      </c>
    </row>
    <row r="34" spans="2:6" ht="12.75">
      <c r="B34" s="57"/>
      <c r="C34" s="1" t="s">
        <v>35</v>
      </c>
      <c r="D34" s="1">
        <v>20000</v>
      </c>
      <c r="E34" s="1">
        <v>20000</v>
      </c>
      <c r="F34" s="1">
        <v>13789</v>
      </c>
    </row>
    <row r="35" spans="2:6" ht="12.75">
      <c r="B35" s="57"/>
      <c r="C35" s="1" t="s">
        <v>43</v>
      </c>
      <c r="D35" s="1">
        <v>11295</v>
      </c>
      <c r="E35" s="1">
        <f>11295+90+4008+269</f>
        <v>15662</v>
      </c>
      <c r="F35" s="1">
        <v>11590</v>
      </c>
    </row>
    <row r="36" spans="2:6" ht="12.75">
      <c r="B36" s="57"/>
      <c r="C36" s="5" t="s">
        <v>67</v>
      </c>
      <c r="D36" s="1">
        <f>650000+127600</f>
        <v>777600</v>
      </c>
      <c r="E36" s="1">
        <f>650000+127600+37904</f>
        <v>815504</v>
      </c>
      <c r="F36" s="1">
        <v>815504</v>
      </c>
    </row>
    <row r="37" spans="2:6" ht="12.75">
      <c r="B37" s="57"/>
      <c r="C37" s="8" t="s">
        <v>46</v>
      </c>
      <c r="D37" s="1">
        <v>12700</v>
      </c>
      <c r="E37" s="1">
        <v>12700</v>
      </c>
      <c r="F37" s="1">
        <v>10000</v>
      </c>
    </row>
    <row r="38" spans="2:8" ht="12.75">
      <c r="B38" s="57"/>
      <c r="C38" s="8" t="s">
        <v>47</v>
      </c>
      <c r="D38" s="1">
        <v>10160</v>
      </c>
      <c r="E38" s="1">
        <f>10160+4890</f>
        <v>15050</v>
      </c>
      <c r="F38" s="1">
        <f>10160+4890</f>
        <v>15050</v>
      </c>
      <c r="G38" s="42">
        <v>10160</v>
      </c>
      <c r="H38" s="42">
        <v>4890</v>
      </c>
    </row>
    <row r="39" spans="2:6" ht="12.75">
      <c r="B39" s="57"/>
      <c r="C39" s="8" t="s">
        <v>49</v>
      </c>
      <c r="D39" s="1">
        <v>21000</v>
      </c>
      <c r="E39" s="1">
        <v>21000</v>
      </c>
      <c r="F39" s="1">
        <v>21000</v>
      </c>
    </row>
    <row r="40" spans="2:6" ht="12.75">
      <c r="B40" s="57"/>
      <c r="C40" s="8" t="s">
        <v>60</v>
      </c>
      <c r="D40" s="1">
        <v>25000</v>
      </c>
      <c r="E40" s="1">
        <v>25000</v>
      </c>
      <c r="F40" s="1">
        <v>25000</v>
      </c>
    </row>
    <row r="41" spans="2:6" ht="12.75">
      <c r="B41" s="57"/>
      <c r="C41" s="8" t="s">
        <v>75</v>
      </c>
      <c r="D41" s="1">
        <v>20000</v>
      </c>
      <c r="E41" s="1">
        <v>20000</v>
      </c>
      <c r="F41" s="1">
        <v>0</v>
      </c>
    </row>
    <row r="42" spans="2:6" ht="12.75">
      <c r="B42" s="57"/>
      <c r="C42" s="8" t="s">
        <v>52</v>
      </c>
      <c r="D42" s="1">
        <v>4140</v>
      </c>
      <c r="E42" s="1">
        <v>4140</v>
      </c>
      <c r="F42" s="1">
        <v>0</v>
      </c>
    </row>
    <row r="43" spans="2:6" ht="12.75">
      <c r="B43" s="57"/>
      <c r="C43" s="8" t="s">
        <v>54</v>
      </c>
      <c r="D43" s="1">
        <v>3302</v>
      </c>
      <c r="E43" s="1">
        <v>3302</v>
      </c>
      <c r="F43" s="1">
        <v>3302</v>
      </c>
    </row>
    <row r="44" spans="2:6" ht="12.75">
      <c r="B44" s="57"/>
      <c r="C44" s="8" t="s">
        <v>56</v>
      </c>
      <c r="D44" s="1">
        <v>7620</v>
      </c>
      <c r="E44" s="1">
        <v>7620</v>
      </c>
      <c r="F44" s="1">
        <v>7620</v>
      </c>
    </row>
    <row r="45" spans="2:6" ht="12.75">
      <c r="B45" s="57"/>
      <c r="C45" s="8" t="s">
        <v>57</v>
      </c>
      <c r="D45" s="1">
        <v>12700</v>
      </c>
      <c r="E45" s="1">
        <v>12700</v>
      </c>
      <c r="F45" s="1">
        <v>12700</v>
      </c>
    </row>
    <row r="46" spans="1:6" ht="12.75">
      <c r="A46" s="41"/>
      <c r="B46" s="57"/>
      <c r="C46" s="8" t="s">
        <v>59</v>
      </c>
      <c r="D46" s="1">
        <v>10000</v>
      </c>
      <c r="E46" s="1">
        <v>10000</v>
      </c>
      <c r="F46" s="1">
        <v>0</v>
      </c>
    </row>
    <row r="47" spans="1:6" ht="12.75">
      <c r="A47" s="41"/>
      <c r="B47" s="57"/>
      <c r="C47" s="8" t="s">
        <v>61</v>
      </c>
      <c r="D47" s="1">
        <v>1640566</v>
      </c>
      <c r="E47" s="1">
        <v>1640566</v>
      </c>
      <c r="F47" s="1">
        <v>1219199</v>
      </c>
    </row>
    <row r="48" spans="1:6" ht="12.75">
      <c r="A48" s="41"/>
      <c r="B48" s="57"/>
      <c r="C48" s="5" t="s">
        <v>64</v>
      </c>
      <c r="D48" s="1">
        <v>121880</v>
      </c>
      <c r="E48" s="1">
        <f>121880+67234+21908+4157+12484</f>
        <v>227663</v>
      </c>
      <c r="F48" s="1">
        <v>169503</v>
      </c>
    </row>
    <row r="49" spans="1:6" ht="12.75">
      <c r="A49" s="41"/>
      <c r="B49" s="57"/>
      <c r="C49" s="9" t="s">
        <v>62</v>
      </c>
      <c r="D49" s="1">
        <v>2996553</v>
      </c>
      <c r="E49" s="1">
        <f>2996553+73660+52070+7480</f>
        <v>3129763</v>
      </c>
      <c r="F49" s="1">
        <v>2477775</v>
      </c>
    </row>
    <row r="50" spans="1:6" ht="12.75">
      <c r="A50" s="41"/>
      <c r="B50" s="57"/>
      <c r="C50" s="10" t="s">
        <v>63</v>
      </c>
      <c r="D50" s="1">
        <v>1000000</v>
      </c>
      <c r="E50" s="1">
        <f>1000000</f>
        <v>1000000</v>
      </c>
      <c r="F50" s="1">
        <v>0</v>
      </c>
    </row>
    <row r="51" spans="1:6" ht="12.75">
      <c r="A51" s="41"/>
      <c r="B51" s="57"/>
      <c r="C51" s="10" t="s">
        <v>66</v>
      </c>
      <c r="D51" s="1">
        <v>462000</v>
      </c>
      <c r="E51" s="1">
        <f>462000+258548+29745+12446</f>
        <v>762739</v>
      </c>
      <c r="F51" s="1">
        <v>14224</v>
      </c>
    </row>
    <row r="52" spans="1:6" ht="12.75">
      <c r="A52" s="41"/>
      <c r="B52" s="57"/>
      <c r="C52" s="19" t="s">
        <v>124</v>
      </c>
      <c r="D52" s="1"/>
      <c r="E52" s="31">
        <v>98000</v>
      </c>
      <c r="F52" s="1">
        <v>98000</v>
      </c>
    </row>
    <row r="53" spans="1:6" ht="12.75">
      <c r="A53" s="41"/>
      <c r="B53" s="57"/>
      <c r="C53" s="19" t="s">
        <v>125</v>
      </c>
      <c r="D53" s="1"/>
      <c r="E53" s="31">
        <v>9430</v>
      </c>
      <c r="F53" s="1">
        <v>9430</v>
      </c>
    </row>
    <row r="54" spans="1:6" ht="12.75">
      <c r="A54" s="41"/>
      <c r="B54" s="57"/>
      <c r="C54" s="19" t="s">
        <v>126</v>
      </c>
      <c r="D54" s="1"/>
      <c r="E54" s="31">
        <v>55000</v>
      </c>
      <c r="F54" s="1">
        <v>55000</v>
      </c>
    </row>
    <row r="55" spans="1:6" ht="12.75">
      <c r="A55" s="41"/>
      <c r="B55" s="57"/>
      <c r="C55" s="11" t="s">
        <v>127</v>
      </c>
      <c r="D55" s="1"/>
      <c r="E55" s="31">
        <v>6731</v>
      </c>
      <c r="F55" s="1">
        <v>0</v>
      </c>
    </row>
    <row r="56" spans="1:6" ht="12.75">
      <c r="A56" s="41"/>
      <c r="B56" s="57"/>
      <c r="C56" s="5" t="s">
        <v>128</v>
      </c>
      <c r="D56" s="1"/>
      <c r="E56" s="1">
        <v>3000</v>
      </c>
      <c r="F56" s="1">
        <v>3000</v>
      </c>
    </row>
    <row r="57" spans="1:6" ht="12.75">
      <c r="A57" s="41"/>
      <c r="B57" s="57"/>
      <c r="C57" s="19" t="s">
        <v>129</v>
      </c>
      <c r="D57" s="1"/>
      <c r="E57" s="39">
        <v>23495</v>
      </c>
      <c r="F57" s="1">
        <v>20193</v>
      </c>
    </row>
    <row r="58" spans="1:6" ht="12.75">
      <c r="A58" s="41"/>
      <c r="B58" s="57"/>
      <c r="C58" s="19" t="s">
        <v>130</v>
      </c>
      <c r="D58" s="1"/>
      <c r="E58" s="31">
        <v>3493</v>
      </c>
      <c r="F58" s="1">
        <v>3493</v>
      </c>
    </row>
    <row r="59" spans="1:6" ht="12.75">
      <c r="A59" s="41"/>
      <c r="B59" s="57"/>
      <c r="C59" s="19" t="s">
        <v>131</v>
      </c>
      <c r="D59" s="1"/>
      <c r="E59" s="31">
        <v>8509</v>
      </c>
      <c r="F59" s="1">
        <v>8509</v>
      </c>
    </row>
    <row r="60" spans="1:6" ht="12.75">
      <c r="A60" s="41"/>
      <c r="B60" s="57"/>
      <c r="C60" s="19" t="s">
        <v>132</v>
      </c>
      <c r="D60" s="1"/>
      <c r="E60" s="31">
        <v>9921</v>
      </c>
      <c r="F60" s="1">
        <v>9921</v>
      </c>
    </row>
    <row r="61" spans="1:6" ht="12.75">
      <c r="A61" s="41"/>
      <c r="B61" s="57"/>
      <c r="C61" s="19" t="s">
        <v>133</v>
      </c>
      <c r="D61" s="1"/>
      <c r="E61" s="31">
        <v>124991</v>
      </c>
      <c r="F61" s="1">
        <v>14287</v>
      </c>
    </row>
    <row r="62" spans="1:6" ht="12.75">
      <c r="A62" s="41"/>
      <c r="B62" s="57"/>
      <c r="C62" s="22" t="s">
        <v>134</v>
      </c>
      <c r="D62" s="1"/>
      <c r="E62" s="31">
        <v>5000</v>
      </c>
      <c r="F62" s="1">
        <v>4023</v>
      </c>
    </row>
    <row r="63" spans="1:6" ht="24.75" customHeight="1">
      <c r="A63" s="41"/>
      <c r="B63" s="57"/>
      <c r="C63" s="19" t="s">
        <v>135</v>
      </c>
      <c r="D63" s="1"/>
      <c r="E63" s="32">
        <v>8155</v>
      </c>
      <c r="F63" s="1">
        <v>8155</v>
      </c>
    </row>
    <row r="64" spans="1:6" ht="12.75">
      <c r="A64" s="41"/>
      <c r="B64" s="57"/>
      <c r="C64" s="19" t="s">
        <v>136</v>
      </c>
      <c r="D64" s="1"/>
      <c r="E64" s="31">
        <v>10000</v>
      </c>
      <c r="F64" s="1">
        <v>7036</v>
      </c>
    </row>
    <row r="65" spans="1:6" ht="12.75">
      <c r="A65" s="41"/>
      <c r="B65" s="57"/>
      <c r="C65" s="19" t="s">
        <v>137</v>
      </c>
      <c r="D65" s="1"/>
      <c r="E65" s="1">
        <v>6350</v>
      </c>
      <c r="F65" s="1">
        <v>6350</v>
      </c>
    </row>
    <row r="66" spans="1:6" ht="12.75">
      <c r="A66" s="41"/>
      <c r="B66" s="57"/>
      <c r="C66" s="19" t="s">
        <v>138</v>
      </c>
      <c r="D66" s="1"/>
      <c r="E66" s="1">
        <v>27017</v>
      </c>
      <c r="F66" s="1">
        <v>27017</v>
      </c>
    </row>
    <row r="67" spans="1:6" ht="12.75">
      <c r="A67" s="41"/>
      <c r="B67" s="57"/>
      <c r="C67" s="22" t="s">
        <v>139</v>
      </c>
      <c r="D67" s="1"/>
      <c r="E67" s="7">
        <v>20955</v>
      </c>
      <c r="F67" s="1">
        <v>0</v>
      </c>
    </row>
    <row r="68" spans="1:6" ht="12.75">
      <c r="A68" s="41"/>
      <c r="B68" s="57"/>
      <c r="C68" s="19" t="s">
        <v>140</v>
      </c>
      <c r="D68" s="1"/>
      <c r="E68" s="1">
        <v>20955</v>
      </c>
      <c r="F68" s="1">
        <v>0</v>
      </c>
    </row>
    <row r="69" spans="1:6" ht="12.75">
      <c r="A69" s="41"/>
      <c r="B69" s="57"/>
      <c r="C69" s="19" t="s">
        <v>141</v>
      </c>
      <c r="D69" s="1"/>
      <c r="E69" s="1">
        <v>149964</v>
      </c>
      <c r="F69" s="1">
        <v>0</v>
      </c>
    </row>
    <row r="70" spans="1:6" ht="12.75">
      <c r="A70" s="41"/>
      <c r="B70" s="57"/>
      <c r="C70" s="19" t="s">
        <v>142</v>
      </c>
      <c r="D70" s="1"/>
      <c r="E70" s="1">
        <v>20955</v>
      </c>
      <c r="F70" s="1">
        <v>0</v>
      </c>
    </row>
    <row r="71" spans="1:6" ht="12.75">
      <c r="A71" s="41"/>
      <c r="B71" s="57"/>
      <c r="C71" s="11" t="s">
        <v>143</v>
      </c>
      <c r="D71" s="1"/>
      <c r="E71" s="1">
        <v>852</v>
      </c>
      <c r="F71" s="1">
        <v>852</v>
      </c>
    </row>
    <row r="72" spans="1:6" ht="12.75">
      <c r="A72" s="41"/>
      <c r="B72" s="57"/>
      <c r="C72" s="33" t="s">
        <v>144</v>
      </c>
      <c r="D72" s="1"/>
      <c r="E72" s="1">
        <v>191</v>
      </c>
      <c r="F72" s="1">
        <v>191</v>
      </c>
    </row>
    <row r="73" spans="1:6" ht="12.75">
      <c r="A73" s="41"/>
      <c r="B73" s="57"/>
      <c r="C73" s="33" t="s">
        <v>145</v>
      </c>
      <c r="D73" s="1"/>
      <c r="E73" s="1">
        <v>31017</v>
      </c>
      <c r="F73" s="1">
        <v>11241</v>
      </c>
    </row>
    <row r="74" spans="1:6" ht="12.75">
      <c r="A74" s="41"/>
      <c r="B74" s="57"/>
      <c r="C74" s="19" t="s">
        <v>146</v>
      </c>
      <c r="D74" s="1"/>
      <c r="E74" s="1">
        <f>100+318+2</f>
        <v>420</v>
      </c>
      <c r="F74" s="1">
        <v>418</v>
      </c>
    </row>
    <row r="75" spans="1:6" ht="12.75">
      <c r="A75" s="41"/>
      <c r="B75" s="57"/>
      <c r="C75" s="19" t="s">
        <v>147</v>
      </c>
      <c r="D75" s="1"/>
      <c r="E75" s="1">
        <f>147+130+23</f>
        <v>300</v>
      </c>
      <c r="F75" s="1">
        <f>275+1</f>
        <v>276</v>
      </c>
    </row>
    <row r="76" spans="1:6" ht="13.5" thickBot="1">
      <c r="A76" s="41"/>
      <c r="B76" s="57"/>
      <c r="C76" s="8" t="s">
        <v>148</v>
      </c>
      <c r="D76" s="1"/>
      <c r="E76" s="1">
        <v>279</v>
      </c>
      <c r="F76" s="38">
        <v>278</v>
      </c>
    </row>
    <row r="77" spans="2:6" ht="13.5" thickBot="1">
      <c r="B77" s="59"/>
      <c r="C77" s="60" t="s">
        <v>18</v>
      </c>
      <c r="D77" s="2">
        <f>SUM(D30:D76)</f>
        <v>7353041</v>
      </c>
      <c r="E77" s="2">
        <f>SUM(E30:E76)</f>
        <v>8735694</v>
      </c>
      <c r="F77" s="2">
        <f>SUM(F30:F76)</f>
        <v>5318254</v>
      </c>
    </row>
    <row r="78" spans="2:9" ht="13.5" thickBot="1">
      <c r="B78" s="60" t="s">
        <v>5</v>
      </c>
      <c r="C78" s="60" t="s">
        <v>159</v>
      </c>
      <c r="D78" s="2">
        <f>+D29+D77</f>
        <v>13671159</v>
      </c>
      <c r="E78" s="2">
        <f>+E29+E77</f>
        <v>15292176</v>
      </c>
      <c r="F78" s="2">
        <f>+F29+F77</f>
        <v>8453212</v>
      </c>
      <c r="H78" s="43"/>
      <c r="I78" s="43"/>
    </row>
    <row r="79" spans="2:9" ht="29.25" thickBot="1">
      <c r="B79" s="84" t="s">
        <v>0</v>
      </c>
      <c r="C79" s="85"/>
      <c r="D79" s="14" t="s">
        <v>78</v>
      </c>
      <c r="E79" s="14" t="s">
        <v>79</v>
      </c>
      <c r="F79" s="37" t="s">
        <v>80</v>
      </c>
      <c r="H79" s="43">
        <v>8453212</v>
      </c>
      <c r="I79" s="43">
        <f>+H79-F78</f>
        <v>0</v>
      </c>
    </row>
    <row r="80" spans="2:6" ht="12.75">
      <c r="B80" s="61"/>
      <c r="C80" s="58" t="s">
        <v>71</v>
      </c>
      <c r="D80" s="47">
        <v>615382</v>
      </c>
      <c r="E80" s="6">
        <v>602023</v>
      </c>
      <c r="F80" s="6">
        <v>177712</v>
      </c>
    </row>
    <row r="81" spans="2:7" ht="12.75">
      <c r="B81" s="62"/>
      <c r="C81" s="8" t="s">
        <v>149</v>
      </c>
      <c r="D81" s="11"/>
      <c r="E81" s="1">
        <v>17767</v>
      </c>
      <c r="F81" s="1">
        <f>18116-349</f>
        <v>17767</v>
      </c>
      <c r="G81" s="43">
        <f>+F81-E81</f>
        <v>0</v>
      </c>
    </row>
    <row r="82" spans="2:6" ht="12.75">
      <c r="B82" s="62"/>
      <c r="C82" s="8" t="s">
        <v>1</v>
      </c>
      <c r="D82" s="11"/>
      <c r="E82" s="1"/>
      <c r="F82" s="1"/>
    </row>
    <row r="83" spans="2:6" ht="12.75">
      <c r="B83" s="62"/>
      <c r="C83" s="8" t="s">
        <v>150</v>
      </c>
      <c r="D83" s="11"/>
      <c r="E83" s="1">
        <v>2669</v>
      </c>
      <c r="F83" s="1">
        <v>572</v>
      </c>
    </row>
    <row r="84" spans="2:6" ht="12.75">
      <c r="B84" s="62"/>
      <c r="C84" s="8" t="s">
        <v>151</v>
      </c>
      <c r="D84" s="11"/>
      <c r="E84" s="1">
        <v>1684</v>
      </c>
      <c r="F84" s="1">
        <v>0</v>
      </c>
    </row>
    <row r="85" spans="2:6" ht="12.75">
      <c r="B85" s="62"/>
      <c r="C85" s="8" t="s">
        <v>152</v>
      </c>
      <c r="D85" s="11"/>
      <c r="E85" s="1">
        <v>14924</v>
      </c>
      <c r="F85" s="1"/>
    </row>
    <row r="86" spans="2:6" ht="12.75">
      <c r="B86" s="62"/>
      <c r="C86" s="5" t="s">
        <v>153</v>
      </c>
      <c r="D86" s="63"/>
      <c r="E86" s="1">
        <v>3072</v>
      </c>
      <c r="F86" s="1">
        <v>3072</v>
      </c>
    </row>
    <row r="87" spans="2:6" ht="13.5" thickBot="1">
      <c r="B87" s="62"/>
      <c r="C87" s="19" t="s">
        <v>154</v>
      </c>
      <c r="D87" s="55"/>
      <c r="E87" s="38">
        <v>1100</v>
      </c>
      <c r="F87" s="38">
        <v>1100</v>
      </c>
    </row>
    <row r="88" spans="2:6" ht="13.5" thickBot="1">
      <c r="B88" s="62"/>
      <c r="C88" s="12" t="s">
        <v>41</v>
      </c>
      <c r="D88" s="40">
        <f>SUM(D80:D87)</f>
        <v>615382</v>
      </c>
      <c r="E88" s="40">
        <f>SUM(E80:E87)</f>
        <v>643239</v>
      </c>
      <c r="F88" s="40">
        <f>SUM(F80:F87)</f>
        <v>200223</v>
      </c>
    </row>
    <row r="89" spans="2:6" ht="12.75">
      <c r="B89" s="57"/>
      <c r="C89" s="58" t="s">
        <v>1</v>
      </c>
      <c r="D89" s="6">
        <v>200000</v>
      </c>
      <c r="E89" s="64">
        <v>468722</v>
      </c>
      <c r="F89" s="6">
        <f>47068+400</f>
        <v>47468</v>
      </c>
    </row>
    <row r="90" spans="2:6" ht="12.75">
      <c r="B90" s="57"/>
      <c r="C90" s="8" t="s">
        <v>6</v>
      </c>
      <c r="D90" s="1">
        <v>29750</v>
      </c>
      <c r="E90" s="65">
        <v>29750</v>
      </c>
      <c r="F90" s="1">
        <v>29750</v>
      </c>
    </row>
    <row r="91" spans="2:6" ht="12.75">
      <c r="B91" s="57"/>
      <c r="C91" s="8" t="s">
        <v>9</v>
      </c>
      <c r="D91" s="1">
        <v>10000</v>
      </c>
      <c r="E91" s="65">
        <v>10000</v>
      </c>
      <c r="F91" s="1">
        <v>10000</v>
      </c>
    </row>
    <row r="92" spans="2:6" ht="12.75">
      <c r="B92" s="57"/>
      <c r="C92" s="8" t="s">
        <v>10</v>
      </c>
      <c r="D92" s="1">
        <v>35000</v>
      </c>
      <c r="E92" s="65">
        <v>48018</v>
      </c>
      <c r="F92" s="1">
        <f>13430+349-1</f>
        <v>13778</v>
      </c>
    </row>
    <row r="93" spans="2:6" ht="12.75">
      <c r="B93" s="57"/>
      <c r="C93" s="8" t="s">
        <v>1</v>
      </c>
      <c r="D93" s="1"/>
      <c r="E93" s="65"/>
      <c r="F93" s="1"/>
    </row>
    <row r="94" spans="2:6" ht="12.75">
      <c r="B94" s="57"/>
      <c r="C94" s="8" t="s">
        <v>29</v>
      </c>
      <c r="D94" s="1">
        <v>500</v>
      </c>
      <c r="E94" s="65">
        <v>500</v>
      </c>
      <c r="F94" s="1">
        <v>0</v>
      </c>
    </row>
    <row r="95" spans="2:6" ht="12.75">
      <c r="B95" s="57"/>
      <c r="C95" s="8" t="s">
        <v>30</v>
      </c>
      <c r="D95" s="1">
        <v>1100</v>
      </c>
      <c r="E95" s="65">
        <v>2524</v>
      </c>
      <c r="F95" s="1">
        <v>0</v>
      </c>
    </row>
    <row r="96" spans="2:6" ht="12.75">
      <c r="B96" s="57"/>
      <c r="C96" s="8" t="s">
        <v>21</v>
      </c>
      <c r="D96" s="1">
        <v>0</v>
      </c>
      <c r="E96" s="65">
        <v>0</v>
      </c>
      <c r="F96" s="1">
        <v>0</v>
      </c>
    </row>
    <row r="97" spans="2:6" ht="12.75">
      <c r="B97" s="57"/>
      <c r="C97" s="8" t="s">
        <v>42</v>
      </c>
      <c r="D97" s="1">
        <v>10000</v>
      </c>
      <c r="E97" s="65">
        <v>10000</v>
      </c>
      <c r="F97" s="1">
        <v>10000</v>
      </c>
    </row>
    <row r="98" spans="2:6" ht="12.75">
      <c r="B98" s="57"/>
      <c r="C98" s="8" t="s">
        <v>77</v>
      </c>
      <c r="D98" s="1">
        <v>73500</v>
      </c>
      <c r="E98" s="65">
        <v>98500</v>
      </c>
      <c r="F98" s="1">
        <v>50000</v>
      </c>
    </row>
    <row r="99" spans="2:6" ht="12.75">
      <c r="B99" s="57"/>
      <c r="C99" s="8" t="s">
        <v>34</v>
      </c>
      <c r="D99" s="1">
        <v>25000</v>
      </c>
      <c r="E99" s="65">
        <v>25000</v>
      </c>
      <c r="F99" s="1">
        <v>9850</v>
      </c>
    </row>
    <row r="100" spans="2:6" ht="25.5">
      <c r="B100" s="57"/>
      <c r="C100" s="19" t="s">
        <v>155</v>
      </c>
      <c r="D100" s="1"/>
      <c r="E100" s="65">
        <v>5130</v>
      </c>
      <c r="F100" s="1">
        <v>5130</v>
      </c>
    </row>
    <row r="101" spans="2:9" ht="12.75">
      <c r="B101" s="57"/>
      <c r="C101" s="19" t="s">
        <v>154</v>
      </c>
      <c r="D101" s="1"/>
      <c r="E101" s="65">
        <v>8487</v>
      </c>
      <c r="F101" s="1">
        <f>8887-400</f>
        <v>8487</v>
      </c>
      <c r="I101" s="43"/>
    </row>
    <row r="102" spans="2:6" ht="12.75">
      <c r="B102" s="57"/>
      <c r="C102" s="5" t="s">
        <v>153</v>
      </c>
      <c r="D102" s="1"/>
      <c r="E102" s="65">
        <v>3112</v>
      </c>
      <c r="F102" s="1">
        <v>0</v>
      </c>
    </row>
    <row r="103" spans="2:6" ht="13.5" thickBot="1">
      <c r="B103" s="57"/>
      <c r="C103" s="28" t="s">
        <v>156</v>
      </c>
      <c r="D103" s="38"/>
      <c r="E103" s="66">
        <v>4500</v>
      </c>
      <c r="F103" s="38">
        <f>4500-4500</f>
        <v>0</v>
      </c>
    </row>
    <row r="104" spans="2:6" ht="13.5" thickBot="1">
      <c r="B104" s="67"/>
      <c r="C104" s="68" t="s">
        <v>17</v>
      </c>
      <c r="D104" s="4">
        <f>SUM(D89:D99)</f>
        <v>384850</v>
      </c>
      <c r="E104" s="29">
        <f>SUM(E89:E103)</f>
        <v>714243</v>
      </c>
      <c r="F104" s="4">
        <f>SUM(F89:F103)</f>
        <v>184463</v>
      </c>
    </row>
    <row r="105" spans="2:11" ht="13.5" thickBot="1">
      <c r="B105" s="59" t="s">
        <v>11</v>
      </c>
      <c r="C105" s="69" t="s">
        <v>19</v>
      </c>
      <c r="D105" s="2">
        <f>+D88+D104</f>
        <v>1000232</v>
      </c>
      <c r="E105" s="30">
        <f>+E88+E104</f>
        <v>1357482</v>
      </c>
      <c r="F105" s="2">
        <f>+F88+F104</f>
        <v>384686</v>
      </c>
      <c r="H105" s="42">
        <v>384686</v>
      </c>
      <c r="I105" s="43">
        <f>+H105-F105</f>
        <v>0</v>
      </c>
      <c r="K105" s="43"/>
    </row>
    <row r="106" spans="2:6" ht="13.5" thickBot="1">
      <c r="B106" s="70"/>
      <c r="C106" s="68" t="s">
        <v>39</v>
      </c>
      <c r="D106" s="71"/>
      <c r="E106" s="72"/>
      <c r="F106" s="71"/>
    </row>
    <row r="107" spans="2:6" ht="13.5" thickBot="1">
      <c r="B107" s="73"/>
      <c r="C107" s="41" t="s">
        <v>40</v>
      </c>
      <c r="D107" s="3">
        <v>0</v>
      </c>
      <c r="E107" s="43">
        <v>0</v>
      </c>
      <c r="F107" s="3">
        <v>0</v>
      </c>
    </row>
    <row r="108" spans="2:6" ht="13.5" thickBot="1">
      <c r="B108" s="73"/>
      <c r="C108" s="23" t="s">
        <v>41</v>
      </c>
      <c r="D108" s="24">
        <f>SUM(D107)</f>
        <v>0</v>
      </c>
      <c r="E108" s="30">
        <f>SUM(E107)</f>
        <v>0</v>
      </c>
      <c r="F108" s="2">
        <f>SUM(F107)</f>
        <v>0</v>
      </c>
    </row>
    <row r="109" spans="2:6" ht="12.75">
      <c r="B109" s="57"/>
      <c r="C109" s="74" t="s">
        <v>2</v>
      </c>
      <c r="D109" s="6">
        <v>10000</v>
      </c>
      <c r="E109" s="64">
        <v>10000</v>
      </c>
      <c r="F109" s="6">
        <v>5000</v>
      </c>
    </row>
    <row r="110" spans="2:6" ht="13.5" thickBot="1">
      <c r="B110" s="57"/>
      <c r="C110" s="75" t="s">
        <v>25</v>
      </c>
      <c r="D110" s="3"/>
      <c r="E110" s="43"/>
      <c r="F110" s="3"/>
    </row>
    <row r="111" spans="2:6" ht="13.5" thickBot="1">
      <c r="B111" s="67"/>
      <c r="C111" s="68" t="s">
        <v>18</v>
      </c>
      <c r="D111" s="2">
        <f>SUM(D109:D110)</f>
        <v>10000</v>
      </c>
      <c r="E111" s="30">
        <f>SUM(E109:E110)</f>
        <v>10000</v>
      </c>
      <c r="F111" s="2">
        <f>SUM(F109:F110)</f>
        <v>5000</v>
      </c>
    </row>
    <row r="112" spans="2:6" ht="13.5" thickBot="1">
      <c r="B112" s="60" t="s">
        <v>12</v>
      </c>
      <c r="C112" s="76" t="s">
        <v>16</v>
      </c>
      <c r="D112" s="2">
        <f>+D108+D111</f>
        <v>10000</v>
      </c>
      <c r="E112" s="30">
        <f>+E108+E111</f>
        <v>10000</v>
      </c>
      <c r="F112" s="2">
        <f>+F108+F111</f>
        <v>5000</v>
      </c>
    </row>
    <row r="113" spans="2:6" ht="13.5" thickBot="1">
      <c r="B113" s="60"/>
      <c r="C113" s="69" t="s">
        <v>22</v>
      </c>
      <c r="D113" s="3">
        <v>1837036</v>
      </c>
      <c r="E113" s="43">
        <v>4042886</v>
      </c>
      <c r="F113" s="3">
        <v>0</v>
      </c>
    </row>
    <row r="114" spans="2:6" ht="13.5" thickBot="1">
      <c r="B114" s="60" t="s">
        <v>23</v>
      </c>
      <c r="C114" s="76" t="s">
        <v>24</v>
      </c>
      <c r="D114" s="2">
        <f>SUM(D113)</f>
        <v>1837036</v>
      </c>
      <c r="E114" s="30">
        <f>SUM(E113)</f>
        <v>4042886</v>
      </c>
      <c r="F114" s="2">
        <f>SUM(F113)</f>
        <v>0</v>
      </c>
    </row>
    <row r="115" spans="2:9" ht="13.5" thickBot="1">
      <c r="B115" s="60" t="s">
        <v>7</v>
      </c>
      <c r="C115" s="68" t="s">
        <v>31</v>
      </c>
      <c r="D115" s="2">
        <f>SUM(D105,D112,D114)</f>
        <v>2847268</v>
      </c>
      <c r="E115" s="30">
        <f>SUM(E105,E112,E114)</f>
        <v>5410368</v>
      </c>
      <c r="F115" s="2">
        <f>SUM(F105,F112,F114)</f>
        <v>389686</v>
      </c>
      <c r="H115" s="42">
        <v>389686</v>
      </c>
      <c r="I115" s="43">
        <f>+H115-F115</f>
        <v>0</v>
      </c>
    </row>
    <row r="116" spans="2:6" ht="13.5" thickBot="1">
      <c r="B116" s="77"/>
      <c r="C116" s="78" t="s">
        <v>13</v>
      </c>
      <c r="D116" s="3"/>
      <c r="E116" s="43"/>
      <c r="F116" s="3"/>
    </row>
    <row r="117" spans="2:6" ht="13.5" thickBot="1">
      <c r="B117" s="60" t="s">
        <v>8</v>
      </c>
      <c r="C117" s="68" t="s">
        <v>14</v>
      </c>
      <c r="D117" s="2">
        <f>SUM(D116)</f>
        <v>0</v>
      </c>
      <c r="E117" s="30">
        <f>SUM(E116)</f>
        <v>0</v>
      </c>
      <c r="F117" s="2">
        <f>SUM(F116)</f>
        <v>0</v>
      </c>
    </row>
    <row r="118" spans="2:6" ht="13.5" thickBot="1">
      <c r="B118" s="76" t="s">
        <v>15</v>
      </c>
      <c r="C118" s="68"/>
      <c r="D118" s="2">
        <f>SUM(D117,D115,D78)</f>
        <v>16518427</v>
      </c>
      <c r="E118" s="30">
        <f>SUM(E117,E115,E78)</f>
        <v>20702544</v>
      </c>
      <c r="F118" s="2">
        <f>SUM(F117,F115,F78)</f>
        <v>8842898</v>
      </c>
    </row>
    <row r="119" ht="12.75">
      <c r="F119" s="43"/>
    </row>
  </sheetData>
  <sheetProtection/>
  <mergeCells count="4">
    <mergeCell ref="B6:C6"/>
    <mergeCell ref="B79:C79"/>
    <mergeCell ref="B3:F3"/>
    <mergeCell ref="B4:F4"/>
  </mergeCells>
  <printOptions horizontalCentered="1"/>
  <pageMargins left="0" right="0.5905511811023623" top="0" bottom="0.35433070866141736" header="0.31496062992125984" footer="0.31496062992125984"/>
  <pageSetup fitToHeight="0" fitToWidth="1" horizontalDpi="600" verticalDpi="600" orientation="portrait" paperSize="9" scale="67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2020-05-14T11:13:10Z</cp:lastPrinted>
  <dcterms:created xsi:type="dcterms:W3CDTF">1997-01-17T14:02:09Z</dcterms:created>
  <dcterms:modified xsi:type="dcterms:W3CDTF">2020-05-27T09:27:46Z</dcterms:modified>
  <cp:category/>
  <cp:version/>
  <cp:contentType/>
  <cp:contentStatus/>
</cp:coreProperties>
</file>