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" windowWidth="17020" windowHeight="776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M38" i="1" l="1"/>
  <c r="X40" i="1"/>
  <c r="X44" i="1" s="1"/>
  <c r="Y40" i="1"/>
  <c r="Z40" i="1"/>
  <c r="W40" i="1"/>
  <c r="W44" i="1" s="1"/>
  <c r="K21" i="1"/>
  <c r="L21" i="1"/>
  <c r="M21" i="1"/>
  <c r="J21" i="1"/>
  <c r="M11" i="1"/>
  <c r="W41" i="1"/>
  <c r="Y44" i="1"/>
  <c r="Z39" i="1"/>
  <c r="Y35" i="1"/>
  <c r="X35" i="1"/>
  <c r="W35" i="1"/>
  <c r="Z33" i="1"/>
  <c r="Z32" i="1"/>
  <c r="Z31" i="1"/>
  <c r="Z30" i="1"/>
  <c r="Y16" i="1"/>
  <c r="Y23" i="1" s="1"/>
  <c r="Y43" i="1" s="1"/>
  <c r="X16" i="1"/>
  <c r="X23" i="1" s="1"/>
  <c r="W16" i="1"/>
  <c r="W23" i="1" s="1"/>
  <c r="W43" i="1" s="1"/>
  <c r="Z14" i="1"/>
  <c r="Z13" i="1"/>
  <c r="Z12" i="1"/>
  <c r="Z11" i="1"/>
  <c r="Z10" i="1"/>
  <c r="Z9" i="1"/>
  <c r="Z8" i="1"/>
  <c r="Z7" i="1"/>
  <c r="Z6" i="1"/>
  <c r="L40" i="1"/>
  <c r="L44" i="1" s="1"/>
  <c r="K40" i="1"/>
  <c r="K41" i="1" s="1"/>
  <c r="J40" i="1"/>
  <c r="M39" i="1"/>
  <c r="M40" i="1"/>
  <c r="L35" i="1"/>
  <c r="L43" i="1" s="1"/>
  <c r="K35" i="1"/>
  <c r="K43" i="1" s="1"/>
  <c r="J35" i="1"/>
  <c r="M32" i="1"/>
  <c r="M31" i="1"/>
  <c r="M30" i="1"/>
  <c r="L23" i="1"/>
  <c r="K23" i="1"/>
  <c r="L16" i="1"/>
  <c r="K16" i="1"/>
  <c r="J16" i="1"/>
  <c r="M10" i="1"/>
  <c r="M9" i="1"/>
  <c r="M8" i="1"/>
  <c r="M7" i="1"/>
  <c r="M6" i="1"/>
  <c r="Z44" i="1" l="1"/>
  <c r="K44" i="1"/>
  <c r="K46" i="1" s="1"/>
  <c r="M44" i="1"/>
  <c r="J44" i="1"/>
  <c r="Z35" i="1"/>
  <c r="Z41" i="1" s="1"/>
  <c r="J43" i="1"/>
  <c r="M35" i="1"/>
  <c r="Y46" i="1"/>
  <c r="X43" i="1"/>
  <c r="X46" i="1" s="1"/>
  <c r="Z16" i="1"/>
  <c r="Z23" i="1" s="1"/>
  <c r="W46" i="1"/>
  <c r="J23" i="1"/>
  <c r="M16" i="1"/>
  <c r="M43" i="1" s="1"/>
  <c r="X41" i="1"/>
  <c r="Y41" i="1"/>
  <c r="M41" i="1"/>
  <c r="L46" i="1"/>
  <c r="L41" i="1"/>
  <c r="J41" i="1"/>
  <c r="J46" i="1" l="1"/>
  <c r="M46" i="1"/>
  <c r="M23" i="1"/>
  <c r="M37" i="1"/>
  <c r="Z43" i="1"/>
  <c r="Z46" i="1" s="1"/>
  <c r="M18" i="1"/>
  <c r="T35" i="1" l="1"/>
  <c r="U35" i="1"/>
  <c r="S16" i="1" l="1"/>
  <c r="S40" i="1" l="1"/>
  <c r="S44" i="1" s="1"/>
  <c r="T40" i="1"/>
  <c r="U40" i="1"/>
  <c r="U44" i="1" s="1"/>
  <c r="V39" i="1"/>
  <c r="V40" i="1" s="1"/>
  <c r="V44" i="1" s="1"/>
  <c r="F40" i="1"/>
  <c r="G40" i="1"/>
  <c r="H40" i="1"/>
  <c r="I38" i="1"/>
  <c r="I39" i="1"/>
  <c r="S35" i="1"/>
  <c r="S41" i="1" s="1"/>
  <c r="V33" i="1"/>
  <c r="V32" i="1"/>
  <c r="V31" i="1"/>
  <c r="V30" i="1"/>
  <c r="F35" i="1"/>
  <c r="G35" i="1"/>
  <c r="H35" i="1"/>
  <c r="H41" i="1" s="1"/>
  <c r="I32" i="1"/>
  <c r="I31" i="1"/>
  <c r="I30" i="1"/>
  <c r="F21" i="1"/>
  <c r="G21" i="1"/>
  <c r="H21" i="1"/>
  <c r="I21" i="1"/>
  <c r="S23" i="1"/>
  <c r="T16" i="1"/>
  <c r="T23" i="1" s="1"/>
  <c r="T43" i="1" s="1"/>
  <c r="U16" i="1"/>
  <c r="U23" i="1" s="1"/>
  <c r="U43" i="1" s="1"/>
  <c r="V14" i="1"/>
  <c r="V13" i="1"/>
  <c r="V12" i="1"/>
  <c r="V11" i="1"/>
  <c r="V10" i="1"/>
  <c r="V9" i="1"/>
  <c r="V8" i="1"/>
  <c r="V7" i="1"/>
  <c r="V6" i="1"/>
  <c r="F16" i="1"/>
  <c r="G16" i="1"/>
  <c r="G43" i="1" s="1"/>
  <c r="H16" i="1"/>
  <c r="H43" i="1" s="1"/>
  <c r="I10" i="1"/>
  <c r="I9" i="1"/>
  <c r="I8" i="1"/>
  <c r="I7" i="1"/>
  <c r="I6" i="1"/>
  <c r="F44" i="1" l="1"/>
  <c r="I40" i="1"/>
  <c r="I44" i="1" s="1"/>
  <c r="F41" i="1"/>
  <c r="S43" i="1"/>
  <c r="S46" i="1" s="1"/>
  <c r="U46" i="1"/>
  <c r="G44" i="1"/>
  <c r="T44" i="1"/>
  <c r="T46" i="1" s="1"/>
  <c r="T41" i="1"/>
  <c r="V35" i="1"/>
  <c r="I35" i="1"/>
  <c r="H44" i="1"/>
  <c r="H46" i="1" s="1"/>
  <c r="U41" i="1"/>
  <c r="G46" i="1"/>
  <c r="G41" i="1"/>
  <c r="V41" i="1"/>
  <c r="F43" i="1"/>
  <c r="V16" i="1"/>
  <c r="V23" i="1" s="1"/>
  <c r="H23" i="1"/>
  <c r="G23" i="1"/>
  <c r="F23" i="1"/>
  <c r="I16" i="1"/>
  <c r="C38" i="1"/>
  <c r="O30" i="1"/>
  <c r="B20" i="1"/>
  <c r="O14" i="1"/>
  <c r="O7" i="1"/>
  <c r="O6" i="1"/>
  <c r="O13" i="1"/>
  <c r="F46" i="1" l="1"/>
  <c r="I41" i="1"/>
  <c r="V43" i="1"/>
  <c r="V46" i="1" s="1"/>
  <c r="I37" i="1"/>
  <c r="I43" i="1"/>
  <c r="I46" i="1" s="1"/>
  <c r="I23" i="1"/>
  <c r="I18" i="1"/>
  <c r="C31" i="1"/>
  <c r="O12" i="1" l="1"/>
  <c r="R33" i="1" l="1"/>
  <c r="R32" i="1"/>
  <c r="E38" i="1"/>
  <c r="P35" i="1"/>
  <c r="Q35" i="1"/>
  <c r="O35" i="1"/>
  <c r="O41" i="1" s="1"/>
  <c r="E20" i="1" l="1"/>
  <c r="R14" i="1"/>
  <c r="E39" i="1" l="1"/>
  <c r="E40" i="1" s="1"/>
  <c r="R31" i="1"/>
  <c r="R30" i="1"/>
  <c r="R35" i="1" s="1"/>
  <c r="C35" i="1"/>
  <c r="D35" i="1"/>
  <c r="B35" i="1"/>
  <c r="E31" i="1"/>
  <c r="E32" i="1"/>
  <c r="E30" i="1"/>
  <c r="Q40" i="1"/>
  <c r="Q44" i="1" s="1"/>
  <c r="P40" i="1"/>
  <c r="O40" i="1"/>
  <c r="O44" i="1" s="1"/>
  <c r="D40" i="1"/>
  <c r="C40" i="1"/>
  <c r="B40" i="1"/>
  <c r="R39" i="1"/>
  <c r="R40" i="1" s="1"/>
  <c r="R44" i="1" s="1"/>
  <c r="D21" i="1"/>
  <c r="C21" i="1"/>
  <c r="B21" i="1"/>
  <c r="E21" i="1"/>
  <c r="P41" i="1" l="1"/>
  <c r="P44" i="1"/>
  <c r="R41" i="1"/>
  <c r="C44" i="1"/>
  <c r="D44" i="1"/>
  <c r="E44" i="1"/>
  <c r="E35" i="1"/>
  <c r="E41" i="1" s="1"/>
  <c r="B44" i="1"/>
  <c r="B41" i="1"/>
  <c r="D41" i="1"/>
  <c r="Q41" i="1"/>
  <c r="C41" i="1"/>
  <c r="E37" i="1" l="1"/>
  <c r="P16" i="1"/>
  <c r="P23" i="1" s="1"/>
  <c r="Q16" i="1"/>
  <c r="Q23" i="1" s="1"/>
  <c r="O16" i="1"/>
  <c r="O43" i="1" s="1"/>
  <c r="O46" i="1" s="1"/>
  <c r="R7" i="1"/>
  <c r="R8" i="1"/>
  <c r="R9" i="1"/>
  <c r="R10" i="1"/>
  <c r="R11" i="1"/>
  <c r="R12" i="1"/>
  <c r="R13" i="1"/>
  <c r="R6" i="1"/>
  <c r="C16" i="1"/>
  <c r="D16" i="1"/>
  <c r="B16" i="1"/>
  <c r="B43" i="1" s="1"/>
  <c r="E7" i="1"/>
  <c r="E8" i="1"/>
  <c r="E9" i="1"/>
  <c r="E10" i="1"/>
  <c r="E6" i="1"/>
  <c r="P43" i="1" l="1"/>
  <c r="E16" i="1"/>
  <c r="Q43" i="1"/>
  <c r="Q46" i="1" s="1"/>
  <c r="R16" i="1"/>
  <c r="D23" i="1"/>
  <c r="D43" i="1"/>
  <c r="D46" i="1" s="1"/>
  <c r="O23" i="1"/>
  <c r="P46" i="1"/>
  <c r="B23" i="1"/>
  <c r="B46" i="1"/>
  <c r="C23" i="1"/>
  <c r="C43" i="1"/>
  <c r="C46" i="1" s="1"/>
  <c r="E23" i="1"/>
  <c r="E18" i="1" l="1"/>
  <c r="E43" i="1"/>
  <c r="E46" i="1" s="1"/>
  <c r="R23" i="1"/>
  <c r="R43" i="1" s="1"/>
  <c r="R46" i="1" l="1"/>
</calcChain>
</file>

<file path=xl/sharedStrings.xml><?xml version="1.0" encoding="utf-8"?>
<sst xmlns="http://schemas.openxmlformats.org/spreadsheetml/2006/main" count="115" uniqueCount="61">
  <si>
    <t>Működési célú bevételek</t>
  </si>
  <si>
    <t>Működési célú kiadások</t>
  </si>
  <si>
    <t>Kötelező feladatok</t>
  </si>
  <si>
    <t>Önként vállalt feladatok</t>
  </si>
  <si>
    <t>Államigazgatási feladatok</t>
  </si>
  <si>
    <t>Mindösszesen</t>
  </si>
  <si>
    <t>Személyi juttatások</t>
  </si>
  <si>
    <t>Működési célú támog.államháztartáson belül</t>
  </si>
  <si>
    <t>Munkadót terhelő járulékok</t>
  </si>
  <si>
    <t>Közhatalmi bevételek</t>
  </si>
  <si>
    <t>Dologi kiadások</t>
  </si>
  <si>
    <t xml:space="preserve">Működési bevételek </t>
  </si>
  <si>
    <t>Ellátottak pénzbeni juttatása</t>
  </si>
  <si>
    <t>Működési célra átvett péneszközök</t>
  </si>
  <si>
    <t>Működési költségvetési bevételek összesen</t>
  </si>
  <si>
    <t>Működési költségv.kiadások összesen</t>
  </si>
  <si>
    <t>Működési bevételek összesen</t>
  </si>
  <si>
    <t>Működési kiadások össz.</t>
  </si>
  <si>
    <t>Felhalmozási és tőkejellegű  bevételek és kiadások mérlege</t>
  </si>
  <si>
    <t>Felhalmozási és tőke jellegű bevételek</t>
  </si>
  <si>
    <t>Felhalmozási és tőke jellegű kiadások</t>
  </si>
  <si>
    <t>Felhalmozási c.támogatások államh.belülről</t>
  </si>
  <si>
    <t>Felhalmozási bevételek</t>
  </si>
  <si>
    <t>Felhalmozási célú átvett péneszközök</t>
  </si>
  <si>
    <t>Felhalmozási célú tartalék</t>
  </si>
  <si>
    <t>Felhalmozási költségv.bevételek összesen</t>
  </si>
  <si>
    <t>Felhalmozási kv-i kiadások összesen</t>
  </si>
  <si>
    <t>Finaszírozási bevételek összesen</t>
  </si>
  <si>
    <t>Felhalmozási és tőke jell. bev. össz.</t>
  </si>
  <si>
    <t>Költségvetési kiadás összesen</t>
  </si>
  <si>
    <t>Finanszírozási bevétel</t>
  </si>
  <si>
    <t>Finanszírozási kiadás</t>
  </si>
  <si>
    <t>Bevételek összesen</t>
  </si>
  <si>
    <t>Kiadások összesen</t>
  </si>
  <si>
    <t>2015. évi eredeti előirányzat</t>
  </si>
  <si>
    <t>Adatok ezer  forintban</t>
  </si>
  <si>
    <t>Önkormányzatok költségvetési támogatása</t>
  </si>
  <si>
    <t>Elvonások és befizetések</t>
  </si>
  <si>
    <t>Egyéb működési célú tám. Áht-n belül</t>
  </si>
  <si>
    <t>Egyéb működési célú tám. Áht-n kívülre</t>
  </si>
  <si>
    <t xml:space="preserve">Működési célú visszatérítendő tám., kölcsönök </t>
  </si>
  <si>
    <t>Beruházási kiadások ÁFÁ-val</t>
  </si>
  <si>
    <t>Felújítások ÁFÁ-val</t>
  </si>
  <si>
    <t>Egyéb felhalmozási kiadás</t>
  </si>
  <si>
    <t>Általános tartalék</t>
  </si>
  <si>
    <t>Működési költségvetés egyenlege</t>
  </si>
  <si>
    <t>Belső finanszírozási bevétel</t>
  </si>
  <si>
    <t>Finanszírozási bevétel összesen</t>
  </si>
  <si>
    <t>Felhalmozási költségvetés egyenlege</t>
  </si>
  <si>
    <t>Külső finanszírozási bevétel</t>
  </si>
  <si>
    <t xml:space="preserve">Felhalmozási célú hosszú lejáratú hiteltörlesztés </t>
  </si>
  <si>
    <t>Finaszírozási kiadások összesen</t>
  </si>
  <si>
    <t>Felhalmozási kiadások össz.</t>
  </si>
  <si>
    <t>Költségvetési bevétel össesen</t>
  </si>
  <si>
    <t>Működési célú bevételek és kiadások módosított mérlege</t>
  </si>
  <si>
    <t>2015. évi módosított előirányzat</t>
  </si>
  <si>
    <t>Adatok ezer forintban</t>
  </si>
  <si>
    <t>Előző évi  megelőlegzés</t>
  </si>
  <si>
    <t>2015. évi teljesítés</t>
  </si>
  <si>
    <t>Áht-n belüli megelőlegzés</t>
  </si>
  <si>
    <t>Előző évi megelőlegzés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</si>
</sst>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sz val="9"/>
      <name val="Arial CE"/>
      <charset val="238"/>
    </font>
    <font>
      <sz val="9"/>
      <name val="Times New Roman CE"/>
      <family val="1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family val="1"/>
      <charset val="238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3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right"/>
    </xf>
    <xf numFmtId="0" fontId="5" fillId="0" borderId="1" xfId="1" applyFont="1" applyBorder="1"/>
    <xf numFmtId="0" fontId="3" fillId="0" borderId="0" xfId="1" applyFont="1" applyBorder="1"/>
    <xf numFmtId="3" fontId="3" fillId="0" borderId="0" xfId="1" applyNumberFormat="1" applyFont="1" applyBorder="1" applyAlignment="1">
      <alignment horizontal="right"/>
    </xf>
    <xf numFmtId="164" fontId="3" fillId="0" borderId="0" xfId="1" applyNumberFormat="1" applyFont="1" applyBorder="1" applyAlignment="1">
      <alignment horizontal="right"/>
    </xf>
    <xf numFmtId="0" fontId="3" fillId="0" borderId="0" xfId="1" applyFont="1" applyBorder="1" applyAlignment="1">
      <alignment wrapText="1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wrapText="1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3" fillId="0" borderId="1" xfId="0" applyFont="1" applyBorder="1"/>
    <xf numFmtId="3" fontId="3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3" fontId="5" fillId="0" borderId="1" xfId="1" applyNumberFormat="1" applyFont="1" applyBorder="1"/>
    <xf numFmtId="0" fontId="6" fillId="0" borderId="1" xfId="1" applyFont="1" applyBorder="1"/>
    <xf numFmtId="3" fontId="6" fillId="0" borderId="1" xfId="1" applyNumberFormat="1" applyFont="1" applyBorder="1" applyAlignment="1">
      <alignment horizontal="right"/>
    </xf>
    <xf numFmtId="0" fontId="4" fillId="0" borderId="1" xfId="1" applyFont="1" applyBorder="1"/>
    <xf numFmtId="3" fontId="5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6" fillId="0" borderId="1" xfId="1" applyFont="1" applyBorder="1" applyAlignment="1">
      <alignment vertical="center"/>
    </xf>
    <xf numFmtId="0" fontId="3" fillId="0" borderId="1" xfId="1" applyFont="1" applyBorder="1"/>
    <xf numFmtId="3" fontId="3" fillId="0" borderId="1" xfId="1" applyNumberFormat="1" applyFont="1" applyBorder="1" applyAlignment="1">
      <alignment horizontal="right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3" fontId="0" fillId="0" borderId="0" xfId="0" applyNumberFormat="1"/>
    <xf numFmtId="0" fontId="2" fillId="0" borderId="2" xfId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right"/>
    </xf>
    <xf numFmtId="3" fontId="6" fillId="0" borderId="2" xfId="1" applyNumberFormat="1" applyFont="1" applyBorder="1" applyAlignment="1">
      <alignment horizontal="right"/>
    </xf>
    <xf numFmtId="3" fontId="3" fillId="0" borderId="2" xfId="1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2" fillId="0" borderId="2" xfId="0" applyNumberFormat="1" applyFont="1" applyBorder="1"/>
    <xf numFmtId="0" fontId="5" fillId="0" borderId="3" xfId="1" applyFont="1" applyBorder="1" applyAlignment="1">
      <alignment wrapText="1"/>
    </xf>
    <xf numFmtId="0" fontId="5" fillId="0" borderId="3" xfId="1" applyFont="1" applyBorder="1"/>
    <xf numFmtId="0" fontId="6" fillId="0" borderId="3" xfId="1" applyFont="1" applyBorder="1" applyAlignment="1">
      <alignment vertical="center"/>
    </xf>
    <xf numFmtId="0" fontId="3" fillId="0" borderId="3" xfId="1" applyFont="1" applyBorder="1" applyAlignment="1">
      <alignment wrapText="1"/>
    </xf>
    <xf numFmtId="0" fontId="6" fillId="0" borderId="3" xfId="0" applyFont="1" applyBorder="1" applyAlignment="1">
      <alignment vertical="center"/>
    </xf>
    <xf numFmtId="0" fontId="5" fillId="0" borderId="3" xfId="0" applyFont="1" applyBorder="1" applyAlignment="1">
      <alignment wrapText="1"/>
    </xf>
    <xf numFmtId="0" fontId="6" fillId="0" borderId="3" xfId="0" applyFont="1" applyBorder="1" applyAlignment="1">
      <alignment vertic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2" fillId="0" borderId="3" xfId="0" applyFont="1" applyBorder="1"/>
    <xf numFmtId="0" fontId="2" fillId="2" borderId="7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3" fontId="5" fillId="2" borderId="7" xfId="1" applyNumberFormat="1" applyFont="1" applyFill="1" applyBorder="1" applyAlignment="1">
      <alignment horizontal="right"/>
    </xf>
    <xf numFmtId="3" fontId="5" fillId="2" borderId="1" xfId="1" applyNumberFormat="1" applyFont="1" applyFill="1" applyBorder="1" applyAlignment="1">
      <alignment horizontal="right"/>
    </xf>
    <xf numFmtId="3" fontId="5" fillId="2" borderId="8" xfId="1" applyNumberFormat="1" applyFont="1" applyFill="1" applyBorder="1" applyAlignment="1">
      <alignment horizontal="right"/>
    </xf>
    <xf numFmtId="3" fontId="6" fillId="2" borderId="7" xfId="1" applyNumberFormat="1" applyFont="1" applyFill="1" applyBorder="1" applyAlignment="1">
      <alignment horizontal="right"/>
    </xf>
    <xf numFmtId="3" fontId="6" fillId="2" borderId="1" xfId="1" applyNumberFormat="1" applyFont="1" applyFill="1" applyBorder="1" applyAlignment="1">
      <alignment horizontal="right"/>
    </xf>
    <xf numFmtId="3" fontId="6" fillId="2" borderId="8" xfId="1" applyNumberFormat="1" applyFont="1" applyFill="1" applyBorder="1" applyAlignment="1">
      <alignment horizontal="right"/>
    </xf>
    <xf numFmtId="3" fontId="3" fillId="2" borderId="7" xfId="1" applyNumberFormat="1" applyFont="1" applyFill="1" applyBorder="1" applyAlignment="1">
      <alignment horizontal="right"/>
    </xf>
    <xf numFmtId="3" fontId="3" fillId="2" borderId="1" xfId="1" applyNumberFormat="1" applyFont="1" applyFill="1" applyBorder="1" applyAlignment="1">
      <alignment horizontal="right"/>
    </xf>
    <xf numFmtId="3" fontId="3" fillId="2" borderId="8" xfId="1" applyNumberFormat="1" applyFont="1" applyFill="1" applyBorder="1" applyAlignment="1">
      <alignment horizontal="right"/>
    </xf>
    <xf numFmtId="3" fontId="7" fillId="2" borderId="7" xfId="0" applyNumberFormat="1" applyFont="1" applyFill="1" applyBorder="1" applyAlignment="1">
      <alignment horizontal="right"/>
    </xf>
    <xf numFmtId="3" fontId="7" fillId="2" borderId="1" xfId="0" applyNumberFormat="1" applyFont="1" applyFill="1" applyBorder="1" applyAlignment="1">
      <alignment horizontal="right"/>
    </xf>
    <xf numFmtId="3" fontId="7" fillId="2" borderId="8" xfId="0" applyNumberFormat="1" applyFont="1" applyFill="1" applyBorder="1" applyAlignment="1">
      <alignment horizontal="right"/>
    </xf>
    <xf numFmtId="3" fontId="6" fillId="2" borderId="8" xfId="0" applyNumberFormat="1" applyFont="1" applyFill="1" applyBorder="1" applyAlignment="1">
      <alignment horizontal="right"/>
    </xf>
    <xf numFmtId="3" fontId="6" fillId="2" borderId="7" xfId="0" applyNumberFormat="1" applyFont="1" applyFill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3" fontId="3" fillId="2" borderId="7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3" fontId="3" fillId="2" borderId="8" xfId="0" applyNumberFormat="1" applyFont="1" applyFill="1" applyBorder="1" applyAlignment="1">
      <alignment horizontal="right"/>
    </xf>
    <xf numFmtId="3" fontId="2" fillId="2" borderId="9" xfId="0" applyNumberFormat="1" applyFont="1" applyFill="1" applyBorder="1"/>
    <xf numFmtId="3" fontId="2" fillId="2" borderId="10" xfId="0" applyNumberFormat="1" applyFont="1" applyFill="1" applyBorder="1"/>
    <xf numFmtId="3" fontId="2" fillId="2" borderId="11" xfId="0" applyNumberFormat="1" applyFont="1" applyFill="1" applyBorder="1"/>
    <xf numFmtId="0" fontId="0" fillId="2" borderId="1" xfId="0" applyFill="1" applyBorder="1"/>
    <xf numFmtId="3" fontId="7" fillId="2" borderId="1" xfId="0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0" fillId="2" borderId="7" xfId="0" applyFill="1" applyBorder="1"/>
    <xf numFmtId="0" fontId="0" fillId="2" borderId="8" xfId="0" applyFill="1" applyBorder="1"/>
    <xf numFmtId="3" fontId="7" fillId="2" borderId="7" xfId="0" applyNumberFormat="1" applyFont="1" applyFill="1" applyBorder="1" applyAlignment="1">
      <alignment horizontal="right" vertical="center"/>
    </xf>
    <xf numFmtId="3" fontId="5" fillId="2" borderId="8" xfId="0" applyNumberFormat="1" applyFont="1" applyFill="1" applyBorder="1" applyAlignment="1">
      <alignment horizontal="right"/>
    </xf>
    <xf numFmtId="3" fontId="4" fillId="2" borderId="1" xfId="1" applyNumberFormat="1" applyFont="1" applyFill="1" applyBorder="1"/>
    <xf numFmtId="3" fontId="4" fillId="2" borderId="1" xfId="0" applyNumberFormat="1" applyFont="1" applyFill="1" applyBorder="1"/>
    <xf numFmtId="3" fontId="4" fillId="0" borderId="2" xfId="1" applyNumberFormat="1" applyFont="1" applyBorder="1"/>
    <xf numFmtId="3" fontId="4" fillId="0" borderId="2" xfId="0" applyNumberFormat="1" applyFont="1" applyBorder="1"/>
    <xf numFmtId="0" fontId="5" fillId="0" borderId="3" xfId="1" applyFont="1" applyFill="1" applyBorder="1"/>
    <xf numFmtId="0" fontId="6" fillId="0" borderId="3" xfId="1" applyFont="1" applyBorder="1"/>
    <xf numFmtId="0" fontId="4" fillId="0" borderId="3" xfId="1" applyFont="1" applyBorder="1"/>
    <xf numFmtId="0" fontId="4" fillId="0" borderId="3" xfId="0" applyFont="1" applyBorder="1"/>
    <xf numFmtId="3" fontId="4" fillId="2" borderId="7" xfId="1" applyNumberFormat="1" applyFont="1" applyFill="1" applyBorder="1"/>
    <xf numFmtId="3" fontId="4" fillId="2" borderId="8" xfId="1" applyNumberFormat="1" applyFont="1" applyFill="1" applyBorder="1"/>
    <xf numFmtId="3" fontId="5" fillId="2" borderId="7" xfId="0" applyNumberFormat="1" applyFont="1" applyFill="1" applyBorder="1" applyAlignment="1">
      <alignment horizontal="right"/>
    </xf>
    <xf numFmtId="3" fontId="4" fillId="2" borderId="7" xfId="0" applyNumberFormat="1" applyFont="1" applyFill="1" applyBorder="1"/>
    <xf numFmtId="3" fontId="4" fillId="2" borderId="8" xfId="0" applyNumberFormat="1" applyFont="1" applyFill="1" applyBorder="1"/>
    <xf numFmtId="3" fontId="3" fillId="2" borderId="9" xfId="0" applyNumberFormat="1" applyFont="1" applyFill="1" applyBorder="1" applyAlignment="1">
      <alignment horizontal="right"/>
    </xf>
    <xf numFmtId="3" fontId="3" fillId="2" borderId="10" xfId="0" applyNumberFormat="1" applyFont="1" applyFill="1" applyBorder="1" applyAlignment="1">
      <alignment horizontal="right"/>
    </xf>
    <xf numFmtId="3" fontId="3" fillId="2" borderId="11" xfId="0" applyNumberFormat="1" applyFont="1" applyFill="1" applyBorder="1" applyAlignment="1">
      <alignment horizontal="right"/>
    </xf>
    <xf numFmtId="3" fontId="5" fillId="2" borderId="1" xfId="1" applyNumberFormat="1" applyFont="1" applyFill="1" applyBorder="1"/>
    <xf numFmtId="3" fontId="5" fillId="2" borderId="7" xfId="1" applyNumberFormat="1" applyFont="1" applyFill="1" applyBorder="1"/>
    <xf numFmtId="0" fontId="2" fillId="0" borderId="0" xfId="1" applyFont="1" applyFill="1" applyBorder="1" applyAlignment="1">
      <alignment horizontal="center" vertical="center" wrapText="1"/>
    </xf>
    <xf numFmtId="3" fontId="5" fillId="0" borderId="0" xfId="1" applyNumberFormat="1" applyFont="1" applyFill="1" applyBorder="1" applyAlignment="1">
      <alignment horizontal="right"/>
    </xf>
    <xf numFmtId="3" fontId="6" fillId="0" borderId="0" xfId="1" applyNumberFormat="1" applyFont="1" applyFill="1" applyBorder="1" applyAlignment="1">
      <alignment horizontal="right"/>
    </xf>
    <xf numFmtId="3" fontId="4" fillId="0" borderId="0" xfId="1" applyNumberFormat="1" applyFont="1" applyFill="1" applyBorder="1"/>
    <xf numFmtId="3" fontId="6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0" fontId="2" fillId="3" borderId="7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3" fontId="5" fillId="3" borderId="7" xfId="1" applyNumberFormat="1" applyFont="1" applyFill="1" applyBorder="1" applyAlignment="1">
      <alignment horizontal="right"/>
    </xf>
    <xf numFmtId="3" fontId="5" fillId="3" borderId="1" xfId="1" applyNumberFormat="1" applyFont="1" applyFill="1" applyBorder="1" applyAlignment="1">
      <alignment horizontal="right"/>
    </xf>
    <xf numFmtId="3" fontId="5" fillId="3" borderId="8" xfId="1" applyNumberFormat="1" applyFont="1" applyFill="1" applyBorder="1" applyAlignment="1">
      <alignment horizontal="right"/>
    </xf>
    <xf numFmtId="3" fontId="6" fillId="3" borderId="7" xfId="1" applyNumberFormat="1" applyFont="1" applyFill="1" applyBorder="1" applyAlignment="1">
      <alignment horizontal="right"/>
    </xf>
    <xf numFmtId="3" fontId="6" fillId="3" borderId="1" xfId="1" applyNumberFormat="1" applyFont="1" applyFill="1" applyBorder="1" applyAlignment="1">
      <alignment horizontal="right"/>
    </xf>
    <xf numFmtId="3" fontId="6" fillId="3" borderId="8" xfId="1" applyNumberFormat="1" applyFont="1" applyFill="1" applyBorder="1" applyAlignment="1">
      <alignment horizontal="right"/>
    </xf>
    <xf numFmtId="3" fontId="4" fillId="3" borderId="7" xfId="1" applyNumberFormat="1" applyFont="1" applyFill="1" applyBorder="1"/>
    <xf numFmtId="3" fontId="4" fillId="3" borderId="1" xfId="1" applyNumberFormat="1" applyFont="1" applyFill="1" applyBorder="1"/>
    <xf numFmtId="3" fontId="4" fillId="3" borderId="8" xfId="1" applyNumberFormat="1" applyFont="1" applyFill="1" applyBorder="1"/>
    <xf numFmtId="3" fontId="6" fillId="3" borderId="7" xfId="0" applyNumberFormat="1" applyFont="1" applyFill="1" applyBorder="1" applyAlignment="1">
      <alignment horizontal="right"/>
    </xf>
    <xf numFmtId="3" fontId="6" fillId="3" borderId="1" xfId="0" applyNumberFormat="1" applyFont="1" applyFill="1" applyBorder="1" applyAlignment="1">
      <alignment horizontal="right"/>
    </xf>
    <xf numFmtId="3" fontId="6" fillId="3" borderId="8" xfId="0" applyNumberFormat="1" applyFont="1" applyFill="1" applyBorder="1" applyAlignment="1">
      <alignment horizontal="right"/>
    </xf>
    <xf numFmtId="3" fontId="5" fillId="3" borderId="7" xfId="0" applyNumberFormat="1" applyFont="1" applyFill="1" applyBorder="1" applyAlignment="1">
      <alignment horizontal="right"/>
    </xf>
    <xf numFmtId="3" fontId="5" fillId="3" borderId="1" xfId="0" applyNumberFormat="1" applyFont="1" applyFill="1" applyBorder="1" applyAlignment="1">
      <alignment horizontal="right"/>
    </xf>
    <xf numFmtId="3" fontId="5" fillId="3" borderId="8" xfId="0" applyNumberFormat="1" applyFont="1" applyFill="1" applyBorder="1" applyAlignment="1">
      <alignment horizontal="right"/>
    </xf>
    <xf numFmtId="3" fontId="4" fillId="3" borderId="7" xfId="0" applyNumberFormat="1" applyFont="1" applyFill="1" applyBorder="1"/>
    <xf numFmtId="3" fontId="4" fillId="3" borderId="1" xfId="0" applyNumberFormat="1" applyFont="1" applyFill="1" applyBorder="1"/>
    <xf numFmtId="3" fontId="4" fillId="3" borderId="8" xfId="0" applyNumberFormat="1" applyFont="1" applyFill="1" applyBorder="1"/>
    <xf numFmtId="3" fontId="3" fillId="3" borderId="9" xfId="0" applyNumberFormat="1" applyFont="1" applyFill="1" applyBorder="1" applyAlignment="1">
      <alignment horizontal="right"/>
    </xf>
    <xf numFmtId="3" fontId="3" fillId="3" borderId="10" xfId="0" applyNumberFormat="1" applyFont="1" applyFill="1" applyBorder="1" applyAlignment="1">
      <alignment horizontal="right"/>
    </xf>
    <xf numFmtId="3" fontId="3" fillId="3" borderId="11" xfId="0" applyNumberFormat="1" applyFont="1" applyFill="1" applyBorder="1" applyAlignment="1">
      <alignment horizontal="right"/>
    </xf>
    <xf numFmtId="3" fontId="3" fillId="3" borderId="7" xfId="1" applyNumberFormat="1" applyFont="1" applyFill="1" applyBorder="1" applyAlignment="1">
      <alignment horizontal="right"/>
    </xf>
    <xf numFmtId="3" fontId="3" fillId="3" borderId="1" xfId="1" applyNumberFormat="1" applyFont="1" applyFill="1" applyBorder="1" applyAlignment="1">
      <alignment horizontal="right"/>
    </xf>
    <xf numFmtId="3" fontId="3" fillId="3" borderId="8" xfId="1" applyNumberFormat="1" applyFont="1" applyFill="1" applyBorder="1" applyAlignment="1">
      <alignment horizontal="right"/>
    </xf>
    <xf numFmtId="3" fontId="7" fillId="3" borderId="7" xfId="0" applyNumberFormat="1" applyFont="1" applyFill="1" applyBorder="1" applyAlignment="1">
      <alignment horizontal="right"/>
    </xf>
    <xf numFmtId="3" fontId="7" fillId="3" borderId="1" xfId="0" applyNumberFormat="1" applyFont="1" applyFill="1" applyBorder="1" applyAlignment="1">
      <alignment horizontal="right"/>
    </xf>
    <xf numFmtId="3" fontId="7" fillId="3" borderId="8" xfId="0" applyNumberFormat="1" applyFont="1" applyFill="1" applyBorder="1" applyAlignment="1">
      <alignment horizontal="right"/>
    </xf>
    <xf numFmtId="3" fontId="3" fillId="3" borderId="7" xfId="0" applyNumberFormat="1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3" fontId="3" fillId="3" borderId="8" xfId="0" applyNumberFormat="1" applyFont="1" applyFill="1" applyBorder="1" applyAlignment="1">
      <alignment horizontal="right"/>
    </xf>
    <xf numFmtId="3" fontId="2" fillId="3" borderId="9" xfId="0" applyNumberFormat="1" applyFont="1" applyFill="1" applyBorder="1"/>
    <xf numFmtId="3" fontId="2" fillId="3" borderId="10" xfId="0" applyNumberFormat="1" applyFont="1" applyFill="1" applyBorder="1"/>
    <xf numFmtId="3" fontId="2" fillId="3" borderId="11" xfId="0" applyNumberFormat="1" applyFont="1" applyFill="1" applyBorder="1"/>
    <xf numFmtId="3" fontId="5" fillId="3" borderId="7" xfId="1" applyNumberFormat="1" applyFont="1" applyFill="1" applyBorder="1"/>
    <xf numFmtId="3" fontId="5" fillId="3" borderId="1" xfId="1" applyNumberFormat="1" applyFont="1" applyFill="1" applyBorder="1"/>
    <xf numFmtId="0" fontId="0" fillId="3" borderId="7" xfId="0" applyFill="1" applyBorder="1"/>
    <xf numFmtId="0" fontId="0" fillId="3" borderId="1" xfId="0" applyFill="1" applyBorder="1"/>
    <xf numFmtId="0" fontId="0" fillId="3" borderId="8" xfId="0" applyFill="1" applyBorder="1"/>
    <xf numFmtId="3" fontId="7" fillId="3" borderId="7" xfId="0" applyNumberFormat="1" applyFont="1" applyFill="1" applyBorder="1" applyAlignment="1">
      <alignment horizontal="right" vertical="center"/>
    </xf>
    <xf numFmtId="3" fontId="7" fillId="3" borderId="1" xfId="0" applyNumberFormat="1" applyFont="1" applyFill="1" applyBorder="1" applyAlignment="1">
      <alignment horizontal="right" vertical="center"/>
    </xf>
    <xf numFmtId="0" fontId="9" fillId="3" borderId="7" xfId="0" applyFont="1" applyFill="1" applyBorder="1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right" vertical="center"/>
    </xf>
    <xf numFmtId="0" fontId="3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91"/>
  <sheetViews>
    <sheetView tabSelected="1" view="pageLayout" topLeftCell="O1" zoomScaleNormal="80" workbookViewId="0">
      <selection activeCell="S28" sqref="S28:V28"/>
    </sheetView>
  </sheetViews>
  <sheetFormatPr defaultRowHeight="14.5" x14ac:dyDescent="0.35"/>
  <cols>
    <col min="1" max="1" width="34" bestFit="1" customWidth="1"/>
    <col min="5" max="5" width="9" bestFit="1" customWidth="1"/>
    <col min="6" max="13" width="9" customWidth="1"/>
    <col min="14" max="14" width="36.453125" customWidth="1"/>
  </cols>
  <sheetData>
    <row r="2" spans="1:26" x14ac:dyDescent="0.35">
      <c r="A2" s="159" t="s">
        <v>54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</row>
    <row r="3" spans="1:26" ht="15.75" thickBot="1" x14ac:dyDescent="0.3">
      <c r="A3" s="160" t="s">
        <v>35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</row>
    <row r="4" spans="1:26" ht="15" customHeight="1" x14ac:dyDescent="0.35">
      <c r="A4" s="167" t="s">
        <v>0</v>
      </c>
      <c r="B4" s="152" t="s">
        <v>34</v>
      </c>
      <c r="C4" s="153"/>
      <c r="D4" s="153"/>
      <c r="E4" s="154"/>
      <c r="F4" s="155" t="s">
        <v>55</v>
      </c>
      <c r="G4" s="157"/>
      <c r="H4" s="157"/>
      <c r="I4" s="158"/>
      <c r="J4" s="161" t="s">
        <v>58</v>
      </c>
      <c r="K4" s="162"/>
      <c r="L4" s="162"/>
      <c r="M4" s="163"/>
      <c r="N4" s="169" t="s">
        <v>1</v>
      </c>
      <c r="O4" s="152" t="s">
        <v>34</v>
      </c>
      <c r="P4" s="152"/>
      <c r="Q4" s="153"/>
      <c r="R4" s="154"/>
      <c r="S4" s="155" t="s">
        <v>55</v>
      </c>
      <c r="T4" s="156"/>
      <c r="U4" s="157"/>
      <c r="V4" s="158"/>
      <c r="W4" s="161" t="s">
        <v>58</v>
      </c>
      <c r="X4" s="166"/>
      <c r="Y4" s="162"/>
      <c r="Z4" s="163"/>
    </row>
    <row r="5" spans="1:26" ht="34.5" x14ac:dyDescent="0.35">
      <c r="A5" s="168"/>
      <c r="B5" s="1" t="s">
        <v>2</v>
      </c>
      <c r="C5" s="1" t="s">
        <v>3</v>
      </c>
      <c r="D5" s="1" t="s">
        <v>4</v>
      </c>
      <c r="E5" s="31" t="s">
        <v>5</v>
      </c>
      <c r="F5" s="49" t="s">
        <v>2</v>
      </c>
      <c r="G5" s="50" t="s">
        <v>3</v>
      </c>
      <c r="H5" s="50" t="s">
        <v>4</v>
      </c>
      <c r="I5" s="51" t="s">
        <v>5</v>
      </c>
      <c r="J5" s="108" t="s">
        <v>2</v>
      </c>
      <c r="K5" s="109" t="s">
        <v>3</v>
      </c>
      <c r="L5" s="109" t="s">
        <v>4</v>
      </c>
      <c r="M5" s="110" t="s">
        <v>5</v>
      </c>
      <c r="N5" s="170"/>
      <c r="O5" s="1" t="s">
        <v>2</v>
      </c>
      <c r="P5" s="1" t="s">
        <v>3</v>
      </c>
      <c r="Q5" s="1" t="s">
        <v>4</v>
      </c>
      <c r="R5" s="31" t="s">
        <v>5</v>
      </c>
      <c r="S5" s="49" t="s">
        <v>2</v>
      </c>
      <c r="T5" s="50" t="s">
        <v>3</v>
      </c>
      <c r="U5" s="50" t="s">
        <v>4</v>
      </c>
      <c r="V5" s="51" t="s">
        <v>5</v>
      </c>
      <c r="W5" s="108" t="s">
        <v>2</v>
      </c>
      <c r="X5" s="109" t="s">
        <v>3</v>
      </c>
      <c r="Y5" s="109" t="s">
        <v>4</v>
      </c>
      <c r="Z5" s="110" t="s">
        <v>5</v>
      </c>
    </row>
    <row r="6" spans="1:26" x14ac:dyDescent="0.35">
      <c r="A6" s="3" t="s">
        <v>36</v>
      </c>
      <c r="B6" s="2">
        <v>804659</v>
      </c>
      <c r="C6" s="2">
        <v>0</v>
      </c>
      <c r="D6" s="2">
        <v>30600</v>
      </c>
      <c r="E6" s="32">
        <f>SUM(B6:D6)</f>
        <v>835259</v>
      </c>
      <c r="F6" s="52"/>
      <c r="G6" s="53"/>
      <c r="H6" s="53"/>
      <c r="I6" s="54">
        <f>SUM(F6:H6)</f>
        <v>0</v>
      </c>
      <c r="J6" s="111"/>
      <c r="K6" s="112"/>
      <c r="L6" s="112"/>
      <c r="M6" s="113">
        <f>SUM(J6:L6)</f>
        <v>0</v>
      </c>
      <c r="N6" s="40" t="s">
        <v>6</v>
      </c>
      <c r="O6" s="2">
        <f>344575-11077</f>
        <v>333498</v>
      </c>
      <c r="P6" s="2">
        <v>43339</v>
      </c>
      <c r="Q6" s="2">
        <v>8226</v>
      </c>
      <c r="R6" s="32">
        <f>SUM(O6:Q6)</f>
        <v>385063</v>
      </c>
      <c r="S6" s="52">
        <v>445415</v>
      </c>
      <c r="T6" s="53">
        <v>0</v>
      </c>
      <c r="U6" s="53">
        <v>9947</v>
      </c>
      <c r="V6" s="54">
        <f>SUM(S6:U6)</f>
        <v>455362</v>
      </c>
      <c r="W6" s="111">
        <v>442320</v>
      </c>
      <c r="X6" s="112">
        <v>0</v>
      </c>
      <c r="Y6" s="112">
        <v>9947</v>
      </c>
      <c r="Z6" s="113">
        <f>SUM(W6:Y6)</f>
        <v>452267</v>
      </c>
    </row>
    <row r="7" spans="1:26" x14ac:dyDescent="0.35">
      <c r="A7" s="3" t="s">
        <v>7</v>
      </c>
      <c r="B7" s="2">
        <v>240280</v>
      </c>
      <c r="C7" s="2">
        <v>11000</v>
      </c>
      <c r="D7" s="2">
        <v>0</v>
      </c>
      <c r="E7" s="32">
        <f t="shared" ref="E7:E10" si="0">SUM(B7:D7)</f>
        <v>251280</v>
      </c>
      <c r="F7" s="52">
        <v>1399215</v>
      </c>
      <c r="G7" s="53">
        <v>0</v>
      </c>
      <c r="H7" s="53">
        <v>0</v>
      </c>
      <c r="I7" s="54">
        <f t="shared" ref="I7:I10" si="1">SUM(F7:H7)</f>
        <v>1399215</v>
      </c>
      <c r="J7" s="111">
        <v>1399213</v>
      </c>
      <c r="K7" s="112">
        <v>0</v>
      </c>
      <c r="L7" s="112">
        <v>0</v>
      </c>
      <c r="M7" s="113">
        <f t="shared" ref="M7:M11" si="2">SUM(J7:L7)</f>
        <v>1399213</v>
      </c>
      <c r="N7" s="40" t="s">
        <v>8</v>
      </c>
      <c r="O7" s="2">
        <f>97719-3249</f>
        <v>94470</v>
      </c>
      <c r="P7" s="2">
        <v>11214</v>
      </c>
      <c r="Q7" s="2">
        <v>2115</v>
      </c>
      <c r="R7" s="32">
        <f t="shared" ref="R7:R14" si="3">SUM(O7:Q7)</f>
        <v>107799</v>
      </c>
      <c r="S7" s="52">
        <v>90454</v>
      </c>
      <c r="T7" s="53">
        <v>0</v>
      </c>
      <c r="U7" s="53">
        <v>2686</v>
      </c>
      <c r="V7" s="54">
        <f t="shared" ref="V7:V14" si="4">SUM(S7:U7)</f>
        <v>93140</v>
      </c>
      <c r="W7" s="111">
        <v>89786</v>
      </c>
      <c r="X7" s="112">
        <v>0</v>
      </c>
      <c r="Y7" s="112">
        <v>2686</v>
      </c>
      <c r="Z7" s="113">
        <f t="shared" ref="Z7:Z14" si="5">SUM(W7:Y7)</f>
        <v>92472</v>
      </c>
    </row>
    <row r="8" spans="1:26" x14ac:dyDescent="0.35">
      <c r="A8" s="3" t="s">
        <v>9</v>
      </c>
      <c r="B8" s="2">
        <v>688019</v>
      </c>
      <c r="C8" s="2">
        <v>0</v>
      </c>
      <c r="D8" s="2">
        <v>0</v>
      </c>
      <c r="E8" s="32">
        <f t="shared" si="0"/>
        <v>688019</v>
      </c>
      <c r="F8" s="52">
        <v>715221</v>
      </c>
      <c r="G8" s="53">
        <v>0</v>
      </c>
      <c r="H8" s="53">
        <v>0</v>
      </c>
      <c r="I8" s="54">
        <f t="shared" si="1"/>
        <v>715221</v>
      </c>
      <c r="J8" s="111">
        <v>715218</v>
      </c>
      <c r="K8" s="112">
        <v>0</v>
      </c>
      <c r="L8" s="112">
        <v>0</v>
      </c>
      <c r="M8" s="113">
        <f t="shared" si="2"/>
        <v>715218</v>
      </c>
      <c r="N8" s="40" t="s">
        <v>10</v>
      </c>
      <c r="O8" s="2">
        <v>331493</v>
      </c>
      <c r="P8" s="2">
        <v>147805</v>
      </c>
      <c r="Q8" s="2">
        <v>1600</v>
      </c>
      <c r="R8" s="32">
        <f t="shared" si="3"/>
        <v>480898</v>
      </c>
      <c r="S8" s="52">
        <v>546290</v>
      </c>
      <c r="T8" s="53">
        <v>0</v>
      </c>
      <c r="U8" s="53">
        <v>22</v>
      </c>
      <c r="V8" s="54">
        <f t="shared" si="4"/>
        <v>546312</v>
      </c>
      <c r="W8" s="111">
        <v>529353</v>
      </c>
      <c r="X8" s="112">
        <v>0</v>
      </c>
      <c r="Y8" s="112">
        <v>22</v>
      </c>
      <c r="Z8" s="113">
        <f t="shared" si="5"/>
        <v>529375</v>
      </c>
    </row>
    <row r="9" spans="1:26" x14ac:dyDescent="0.35">
      <c r="A9" s="3" t="s">
        <v>11</v>
      </c>
      <c r="B9" s="2">
        <v>82286</v>
      </c>
      <c r="C9" s="2">
        <v>11100</v>
      </c>
      <c r="D9" s="2">
        <v>1500</v>
      </c>
      <c r="E9" s="32">
        <f t="shared" si="0"/>
        <v>94886</v>
      </c>
      <c r="F9" s="52">
        <v>234428</v>
      </c>
      <c r="G9" s="53"/>
      <c r="H9" s="53"/>
      <c r="I9" s="54">
        <f t="shared" si="1"/>
        <v>234428</v>
      </c>
      <c r="J9" s="111">
        <v>234411</v>
      </c>
      <c r="K9" s="112"/>
      <c r="L9" s="112"/>
      <c r="M9" s="113">
        <f t="shared" si="2"/>
        <v>234411</v>
      </c>
      <c r="N9" s="40" t="s">
        <v>12</v>
      </c>
      <c r="O9" s="2">
        <v>0</v>
      </c>
      <c r="P9" s="2">
        <v>39100</v>
      </c>
      <c r="Q9" s="2">
        <v>43616</v>
      </c>
      <c r="R9" s="32">
        <f t="shared" si="3"/>
        <v>82716</v>
      </c>
      <c r="S9" s="52">
        <v>0</v>
      </c>
      <c r="T9" s="53">
        <v>40731</v>
      </c>
      <c r="U9" s="53">
        <v>37273</v>
      </c>
      <c r="V9" s="54">
        <f t="shared" si="4"/>
        <v>78004</v>
      </c>
      <c r="W9" s="111">
        <v>0</v>
      </c>
      <c r="X9" s="112">
        <v>40730</v>
      </c>
      <c r="Y9" s="112">
        <v>37272</v>
      </c>
      <c r="Z9" s="113">
        <f t="shared" si="5"/>
        <v>78002</v>
      </c>
    </row>
    <row r="10" spans="1:26" x14ac:dyDescent="0.35">
      <c r="A10" s="3" t="s">
        <v>13</v>
      </c>
      <c r="B10" s="2">
        <v>4700</v>
      </c>
      <c r="C10" s="2">
        <v>59559</v>
      </c>
      <c r="D10" s="2">
        <v>0</v>
      </c>
      <c r="E10" s="32">
        <f t="shared" si="0"/>
        <v>64259</v>
      </c>
      <c r="F10" s="52">
        <v>0</v>
      </c>
      <c r="G10" s="53">
        <v>50507</v>
      </c>
      <c r="H10" s="53">
        <v>0</v>
      </c>
      <c r="I10" s="54">
        <f t="shared" si="1"/>
        <v>50507</v>
      </c>
      <c r="J10" s="111">
        <v>0</v>
      </c>
      <c r="K10" s="112">
        <v>50507</v>
      </c>
      <c r="L10" s="112">
        <v>0</v>
      </c>
      <c r="M10" s="113">
        <f t="shared" si="2"/>
        <v>50507</v>
      </c>
      <c r="N10" s="40" t="s">
        <v>37</v>
      </c>
      <c r="O10" s="2">
        <v>0</v>
      </c>
      <c r="P10" s="2">
        <v>0</v>
      </c>
      <c r="Q10" s="2">
        <v>0</v>
      </c>
      <c r="R10" s="32">
        <f t="shared" si="3"/>
        <v>0</v>
      </c>
      <c r="S10" s="52">
        <v>0</v>
      </c>
      <c r="T10" s="53">
        <v>0</v>
      </c>
      <c r="U10" s="53">
        <v>0</v>
      </c>
      <c r="V10" s="54">
        <f t="shared" si="4"/>
        <v>0</v>
      </c>
      <c r="W10" s="111">
        <v>0</v>
      </c>
      <c r="X10" s="112">
        <v>0</v>
      </c>
      <c r="Y10" s="112">
        <v>0</v>
      </c>
      <c r="Z10" s="113">
        <f t="shared" si="5"/>
        <v>0</v>
      </c>
    </row>
    <row r="11" spans="1:26" x14ac:dyDescent="0.35">
      <c r="B11" s="2"/>
      <c r="C11" s="2"/>
      <c r="D11" s="2"/>
      <c r="E11" s="32"/>
      <c r="F11" s="52"/>
      <c r="G11" s="53"/>
      <c r="H11" s="53"/>
      <c r="I11" s="54"/>
      <c r="J11" s="111"/>
      <c r="K11" s="112"/>
      <c r="L11" s="112"/>
      <c r="M11" s="113">
        <f t="shared" si="2"/>
        <v>0</v>
      </c>
      <c r="N11" s="40" t="s">
        <v>40</v>
      </c>
      <c r="O11" s="2">
        <v>0</v>
      </c>
      <c r="P11" s="2">
        <v>10000</v>
      </c>
      <c r="Q11" s="2">
        <v>0</v>
      </c>
      <c r="R11" s="32">
        <f t="shared" si="3"/>
        <v>10000</v>
      </c>
      <c r="S11" s="52">
        <v>0</v>
      </c>
      <c r="T11" s="53">
        <v>0</v>
      </c>
      <c r="U11" s="53">
        <v>0</v>
      </c>
      <c r="V11" s="54">
        <f t="shared" si="4"/>
        <v>0</v>
      </c>
      <c r="W11" s="111">
        <v>10000</v>
      </c>
      <c r="X11" s="112">
        <v>0</v>
      </c>
      <c r="Y11" s="112">
        <v>0</v>
      </c>
      <c r="Z11" s="113">
        <f t="shared" si="5"/>
        <v>10000</v>
      </c>
    </row>
    <row r="12" spans="1:26" x14ac:dyDescent="0.35">
      <c r="A12" s="3"/>
      <c r="B12" s="2"/>
      <c r="C12" s="2"/>
      <c r="D12" s="2"/>
      <c r="E12" s="32"/>
      <c r="F12" s="52"/>
      <c r="G12" s="53"/>
      <c r="H12" s="53"/>
      <c r="I12" s="54"/>
      <c r="J12" s="111"/>
      <c r="K12" s="112"/>
      <c r="L12" s="112"/>
      <c r="M12" s="113"/>
      <c r="N12" s="85" t="s">
        <v>38</v>
      </c>
      <c r="O12" s="16">
        <f>392382+104</f>
        <v>392486</v>
      </c>
      <c r="P12" s="16">
        <v>16125</v>
      </c>
      <c r="Q12" s="16">
        <v>0</v>
      </c>
      <c r="R12" s="32">
        <f t="shared" si="3"/>
        <v>408611</v>
      </c>
      <c r="S12" s="98">
        <v>421583</v>
      </c>
      <c r="T12" s="97">
        <v>0</v>
      </c>
      <c r="U12" s="97">
        <v>0</v>
      </c>
      <c r="V12" s="54">
        <f t="shared" si="4"/>
        <v>421583</v>
      </c>
      <c r="W12" s="144">
        <v>419082</v>
      </c>
      <c r="X12" s="145">
        <v>0</v>
      </c>
      <c r="Y12" s="145">
        <v>0</v>
      </c>
      <c r="Z12" s="113">
        <f t="shared" si="5"/>
        <v>419082</v>
      </c>
    </row>
    <row r="13" spans="1:26" x14ac:dyDescent="0.35">
      <c r="A13" s="3"/>
      <c r="B13" s="2"/>
      <c r="C13" s="2"/>
      <c r="D13" s="2"/>
      <c r="E13" s="32"/>
      <c r="F13" s="52"/>
      <c r="G13" s="53"/>
      <c r="H13" s="53"/>
      <c r="I13" s="54"/>
      <c r="J13" s="111"/>
      <c r="K13" s="112"/>
      <c r="L13" s="112"/>
      <c r="M13" s="113"/>
      <c r="N13" s="40" t="s">
        <v>39</v>
      </c>
      <c r="O13" s="2">
        <f>445436+14326</f>
        <v>459762</v>
      </c>
      <c r="P13" s="2">
        <v>64669</v>
      </c>
      <c r="Q13" s="2">
        <v>0</v>
      </c>
      <c r="R13" s="32">
        <f t="shared" si="3"/>
        <v>524431</v>
      </c>
      <c r="S13" s="52">
        <v>545129</v>
      </c>
      <c r="T13" s="53">
        <v>0</v>
      </c>
      <c r="U13" s="53">
        <v>0</v>
      </c>
      <c r="V13" s="54">
        <f t="shared" si="4"/>
        <v>545129</v>
      </c>
      <c r="W13" s="111">
        <v>537624</v>
      </c>
      <c r="X13" s="112">
        <v>0</v>
      </c>
      <c r="Y13" s="112">
        <v>0</v>
      </c>
      <c r="Z13" s="113">
        <f t="shared" si="5"/>
        <v>537624</v>
      </c>
    </row>
    <row r="14" spans="1:26" x14ac:dyDescent="0.35">
      <c r="A14" s="3"/>
      <c r="B14" s="2"/>
      <c r="C14" s="2"/>
      <c r="D14" s="2"/>
      <c r="E14" s="32"/>
      <c r="F14" s="52"/>
      <c r="G14" s="53"/>
      <c r="H14" s="53"/>
      <c r="I14" s="54"/>
      <c r="J14" s="111"/>
      <c r="K14" s="112"/>
      <c r="L14" s="112"/>
      <c r="M14" s="113"/>
      <c r="N14" s="40" t="s">
        <v>44</v>
      </c>
      <c r="O14" s="2">
        <f>220768-98000+335-10000</f>
        <v>113103</v>
      </c>
      <c r="P14" s="2">
        <v>97926</v>
      </c>
      <c r="Q14" s="2">
        <v>0</v>
      </c>
      <c r="R14" s="32">
        <f t="shared" si="3"/>
        <v>211029</v>
      </c>
      <c r="S14" s="52">
        <v>346386</v>
      </c>
      <c r="T14" s="53">
        <v>0</v>
      </c>
      <c r="U14" s="53">
        <v>0</v>
      </c>
      <c r="V14" s="54">
        <f t="shared" si="4"/>
        <v>346386</v>
      </c>
      <c r="W14" s="111">
        <v>0</v>
      </c>
      <c r="X14" s="112">
        <v>0</v>
      </c>
      <c r="Y14" s="112">
        <v>0</v>
      </c>
      <c r="Z14" s="113">
        <f t="shared" si="5"/>
        <v>0</v>
      </c>
    </row>
    <row r="15" spans="1:26" x14ac:dyDescent="0.35">
      <c r="A15" s="3"/>
      <c r="B15" s="2"/>
      <c r="C15" s="2"/>
      <c r="D15" s="2"/>
      <c r="E15" s="32"/>
      <c r="F15" s="52"/>
      <c r="G15" s="53"/>
      <c r="H15" s="53"/>
      <c r="I15" s="54"/>
      <c r="J15" s="111"/>
      <c r="K15" s="112"/>
      <c r="L15" s="112"/>
      <c r="M15" s="113"/>
      <c r="N15" s="40" t="s">
        <v>57</v>
      </c>
      <c r="O15" s="2"/>
      <c r="P15" s="2"/>
      <c r="Q15" s="2"/>
      <c r="R15" s="32"/>
      <c r="S15" s="77">
        <v>26485</v>
      </c>
      <c r="T15" s="73"/>
      <c r="U15" s="73"/>
      <c r="V15" s="78">
        <v>26485</v>
      </c>
      <c r="W15" s="146"/>
      <c r="X15" s="147"/>
      <c r="Y15" s="147"/>
      <c r="Z15" s="148"/>
    </row>
    <row r="16" spans="1:26" x14ac:dyDescent="0.35">
      <c r="A16" s="17" t="s">
        <v>14</v>
      </c>
      <c r="B16" s="18">
        <f>SUM(B6:B15)</f>
        <v>1819944</v>
      </c>
      <c r="C16" s="18">
        <f t="shared" ref="C16:I16" si="6">SUM(C6:C15)</f>
        <v>81659</v>
      </c>
      <c r="D16" s="18">
        <f t="shared" si="6"/>
        <v>32100</v>
      </c>
      <c r="E16" s="33">
        <f t="shared" si="6"/>
        <v>1933703</v>
      </c>
      <c r="F16" s="55">
        <f t="shared" si="6"/>
        <v>2348864</v>
      </c>
      <c r="G16" s="56">
        <f t="shared" si="6"/>
        <v>50507</v>
      </c>
      <c r="H16" s="56">
        <f t="shared" si="6"/>
        <v>0</v>
      </c>
      <c r="I16" s="57">
        <f t="shared" si="6"/>
        <v>2399371</v>
      </c>
      <c r="J16" s="114">
        <f t="shared" ref="J16:M16" si="7">SUM(J6:J15)</f>
        <v>2348842</v>
      </c>
      <c r="K16" s="115">
        <f t="shared" si="7"/>
        <v>50507</v>
      </c>
      <c r="L16" s="115">
        <f t="shared" si="7"/>
        <v>0</v>
      </c>
      <c r="M16" s="116">
        <f t="shared" si="7"/>
        <v>2399349</v>
      </c>
      <c r="N16" s="86" t="s">
        <v>15</v>
      </c>
      <c r="O16" s="18">
        <f>SUM(O6:O15)</f>
        <v>1724812</v>
      </c>
      <c r="P16" s="18">
        <f t="shared" ref="P16:Q16" si="8">SUM(P6:P15)</f>
        <v>430178</v>
      </c>
      <c r="Q16" s="18">
        <f t="shared" si="8"/>
        <v>55557</v>
      </c>
      <c r="R16" s="33">
        <f>SUM(R6:R15)</f>
        <v>2210547</v>
      </c>
      <c r="S16" s="55">
        <f>SUM(S6:S15)</f>
        <v>2421742</v>
      </c>
      <c r="T16" s="56">
        <f t="shared" ref="T16:V16" si="9">SUM(T6:T15)</f>
        <v>40731</v>
      </c>
      <c r="U16" s="56">
        <f t="shared" si="9"/>
        <v>49928</v>
      </c>
      <c r="V16" s="57">
        <f t="shared" si="9"/>
        <v>2512401</v>
      </c>
      <c r="W16" s="114">
        <f>SUM(W6:W15)</f>
        <v>2028165</v>
      </c>
      <c r="X16" s="115">
        <f t="shared" ref="X16:Z16" si="10">SUM(X6:X15)</f>
        <v>40730</v>
      </c>
      <c r="Y16" s="115">
        <f t="shared" si="10"/>
        <v>49927</v>
      </c>
      <c r="Z16" s="116">
        <f t="shared" si="10"/>
        <v>2118822</v>
      </c>
    </row>
    <row r="17" spans="1:26" ht="15" x14ac:dyDescent="0.25">
      <c r="A17" s="19"/>
      <c r="B17" s="19"/>
      <c r="C17" s="19"/>
      <c r="D17" s="19"/>
      <c r="E17" s="83"/>
      <c r="F17" s="89"/>
      <c r="G17" s="81"/>
      <c r="H17" s="81"/>
      <c r="I17" s="90"/>
      <c r="J17" s="117"/>
      <c r="K17" s="118"/>
      <c r="L17" s="118"/>
      <c r="M17" s="119"/>
      <c r="N17" s="87"/>
      <c r="O17" s="19"/>
      <c r="P17" s="19"/>
      <c r="Q17" s="19"/>
      <c r="R17" s="83"/>
      <c r="S17" s="77"/>
      <c r="T17" s="73"/>
      <c r="U17" s="73"/>
      <c r="V17" s="78"/>
      <c r="W17" s="146"/>
      <c r="X17" s="147"/>
      <c r="Y17" s="147"/>
      <c r="Z17" s="148"/>
    </row>
    <row r="18" spans="1:26" x14ac:dyDescent="0.35">
      <c r="A18" s="10" t="s">
        <v>45</v>
      </c>
      <c r="B18" s="11"/>
      <c r="C18" s="11"/>
      <c r="D18" s="11"/>
      <c r="E18" s="36">
        <f>E16-R16</f>
        <v>-276844</v>
      </c>
      <c r="F18" s="65"/>
      <c r="G18" s="66"/>
      <c r="H18" s="66"/>
      <c r="I18" s="64">
        <f>I16-V16</f>
        <v>-113030</v>
      </c>
      <c r="J18" s="120"/>
      <c r="K18" s="121"/>
      <c r="L18" s="121"/>
      <c r="M18" s="122">
        <f>M16-Z16</f>
        <v>280527</v>
      </c>
      <c r="N18" s="43"/>
      <c r="O18" s="11"/>
      <c r="P18" s="11"/>
      <c r="Q18" s="11"/>
      <c r="R18" s="36"/>
      <c r="S18" s="77"/>
      <c r="T18" s="73"/>
      <c r="U18" s="73"/>
      <c r="V18" s="78"/>
      <c r="W18" s="146"/>
      <c r="X18" s="147"/>
      <c r="Y18" s="147"/>
      <c r="Z18" s="148"/>
    </row>
    <row r="19" spans="1:26" x14ac:dyDescent="0.35">
      <c r="A19" s="3" t="s">
        <v>59</v>
      </c>
      <c r="B19" s="11"/>
      <c r="C19" s="11"/>
      <c r="D19" s="11"/>
      <c r="E19" s="36"/>
      <c r="F19" s="65"/>
      <c r="G19" s="66"/>
      <c r="H19" s="66"/>
      <c r="I19" s="64"/>
      <c r="J19" s="120">
        <v>30588</v>
      </c>
      <c r="K19" s="121"/>
      <c r="L19" s="121"/>
      <c r="M19" s="122">
        <v>30588</v>
      </c>
      <c r="N19" s="43"/>
      <c r="O19" s="11"/>
      <c r="P19" s="11"/>
      <c r="Q19" s="11"/>
      <c r="R19" s="36"/>
      <c r="S19" s="77"/>
      <c r="T19" s="73"/>
      <c r="U19" s="73"/>
      <c r="V19" s="78"/>
      <c r="W19" s="146"/>
      <c r="X19" s="147"/>
      <c r="Y19" s="147"/>
      <c r="Z19" s="148"/>
    </row>
    <row r="20" spans="1:26" x14ac:dyDescent="0.35">
      <c r="A20" s="12" t="s">
        <v>46</v>
      </c>
      <c r="B20" s="20">
        <f>286844-10000</f>
        <v>276844</v>
      </c>
      <c r="C20" s="20"/>
      <c r="D20" s="20"/>
      <c r="E20" s="76">
        <f>SUM(B20:D20)</f>
        <v>276844</v>
      </c>
      <c r="F20" s="91">
        <v>113030</v>
      </c>
      <c r="G20" s="75"/>
      <c r="H20" s="75"/>
      <c r="I20" s="80">
        <v>113030</v>
      </c>
      <c r="J20" s="123"/>
      <c r="K20" s="124"/>
      <c r="L20" s="124"/>
      <c r="M20" s="125"/>
      <c r="N20" s="43"/>
      <c r="O20" s="11"/>
      <c r="P20" s="11"/>
      <c r="Q20" s="11"/>
      <c r="R20" s="36"/>
      <c r="S20" s="77"/>
      <c r="T20" s="73"/>
      <c r="U20" s="73"/>
      <c r="V20" s="78"/>
      <c r="W20" s="146"/>
      <c r="X20" s="147"/>
      <c r="Y20" s="147"/>
      <c r="Z20" s="148"/>
    </row>
    <row r="21" spans="1:26" x14ac:dyDescent="0.35">
      <c r="A21" s="10" t="s">
        <v>47</v>
      </c>
      <c r="B21" s="11">
        <f>SUM(B20)</f>
        <v>276844</v>
      </c>
      <c r="C21" s="11">
        <f>SUM(C20)</f>
        <v>0</v>
      </c>
      <c r="D21" s="11">
        <f>SUM(D20)</f>
        <v>0</v>
      </c>
      <c r="E21" s="36">
        <f>SUM(E20)</f>
        <v>276844</v>
      </c>
      <c r="F21" s="65">
        <f t="shared" ref="F21:I21" si="11">SUM(F20)</f>
        <v>113030</v>
      </c>
      <c r="G21" s="66">
        <f t="shared" si="11"/>
        <v>0</v>
      </c>
      <c r="H21" s="66">
        <f t="shared" si="11"/>
        <v>0</v>
      </c>
      <c r="I21" s="64">
        <f t="shared" si="11"/>
        <v>113030</v>
      </c>
      <c r="J21" s="120">
        <f>SUM(J19:J20)</f>
        <v>30588</v>
      </c>
      <c r="K21" s="120">
        <f t="shared" ref="K21:M21" si="12">SUM(K19:K20)</f>
        <v>0</v>
      </c>
      <c r="L21" s="120">
        <f t="shared" si="12"/>
        <v>0</v>
      </c>
      <c r="M21" s="120">
        <f t="shared" si="12"/>
        <v>30588</v>
      </c>
      <c r="N21" s="43"/>
      <c r="O21" s="11"/>
      <c r="P21" s="11"/>
      <c r="Q21" s="11"/>
      <c r="R21" s="36"/>
      <c r="S21" s="77"/>
      <c r="T21" s="73"/>
      <c r="U21" s="73"/>
      <c r="V21" s="78"/>
      <c r="W21" s="146"/>
      <c r="X21" s="147"/>
      <c r="Y21" s="147"/>
      <c r="Z21" s="148"/>
    </row>
    <row r="22" spans="1:26" ht="15" x14ac:dyDescent="0.25">
      <c r="A22" s="21"/>
      <c r="B22" s="21"/>
      <c r="C22" s="21"/>
      <c r="D22" s="21"/>
      <c r="E22" s="84"/>
      <c r="F22" s="92"/>
      <c r="G22" s="82"/>
      <c r="H22" s="82"/>
      <c r="I22" s="93"/>
      <c r="J22" s="126"/>
      <c r="K22" s="127"/>
      <c r="L22" s="127"/>
      <c r="M22" s="128"/>
      <c r="N22" s="88"/>
      <c r="O22" s="21"/>
      <c r="P22" s="21"/>
      <c r="Q22" s="21"/>
      <c r="R22" s="84"/>
      <c r="S22" s="77"/>
      <c r="T22" s="73"/>
      <c r="U22" s="73"/>
      <c r="V22" s="78"/>
      <c r="W22" s="146"/>
      <c r="X22" s="147"/>
      <c r="Y22" s="147"/>
      <c r="Z22" s="148"/>
    </row>
    <row r="23" spans="1:26" ht="15" thickBot="1" x14ac:dyDescent="0.4">
      <c r="A23" s="13" t="s">
        <v>16</v>
      </c>
      <c r="B23" s="14">
        <f>SUM(B21,B16)</f>
        <v>2096788</v>
      </c>
      <c r="C23" s="14">
        <f>SUM(C21,C16)</f>
        <v>81659</v>
      </c>
      <c r="D23" s="14">
        <f>SUM(D21,D16)</f>
        <v>32100</v>
      </c>
      <c r="E23" s="37">
        <f>SUM(E21,E16)</f>
        <v>2210547</v>
      </c>
      <c r="F23" s="94">
        <f t="shared" ref="F23:I23" si="13">SUM(F21,F16)</f>
        <v>2461894</v>
      </c>
      <c r="G23" s="95">
        <f t="shared" si="13"/>
        <v>50507</v>
      </c>
      <c r="H23" s="95">
        <f t="shared" si="13"/>
        <v>0</v>
      </c>
      <c r="I23" s="96">
        <f t="shared" si="13"/>
        <v>2512401</v>
      </c>
      <c r="J23" s="129">
        <f t="shared" ref="J23:M23" si="14">SUM(J21,J16)</f>
        <v>2379430</v>
      </c>
      <c r="K23" s="130">
        <f t="shared" si="14"/>
        <v>50507</v>
      </c>
      <c r="L23" s="130">
        <f t="shared" si="14"/>
        <v>0</v>
      </c>
      <c r="M23" s="131">
        <f t="shared" si="14"/>
        <v>2429937</v>
      </c>
      <c r="N23" s="46" t="s">
        <v>17</v>
      </c>
      <c r="O23" s="14">
        <f>SUM(O16)</f>
        <v>1724812</v>
      </c>
      <c r="P23" s="14">
        <f>SUM(P16)</f>
        <v>430178</v>
      </c>
      <c r="Q23" s="14">
        <f>SUM(Q16)</f>
        <v>55557</v>
      </c>
      <c r="R23" s="37">
        <f>SUM(R16)</f>
        <v>2210547</v>
      </c>
      <c r="S23" s="94">
        <f t="shared" ref="S23:V23" si="15">SUM(S16)</f>
        <v>2421742</v>
      </c>
      <c r="T23" s="95">
        <f t="shared" si="15"/>
        <v>40731</v>
      </c>
      <c r="U23" s="95">
        <f t="shared" si="15"/>
        <v>49928</v>
      </c>
      <c r="V23" s="96">
        <f t="shared" si="15"/>
        <v>2512401</v>
      </c>
      <c r="W23" s="129">
        <f t="shared" ref="W23:Z23" si="16">SUM(W16)</f>
        <v>2028165</v>
      </c>
      <c r="X23" s="130">
        <f t="shared" si="16"/>
        <v>40730</v>
      </c>
      <c r="Y23" s="130">
        <f t="shared" si="16"/>
        <v>49927</v>
      </c>
      <c r="Z23" s="131">
        <f t="shared" si="16"/>
        <v>2118822</v>
      </c>
    </row>
    <row r="24" spans="1:26" ht="15" x14ac:dyDescent="0.25">
      <c r="A24" s="4"/>
      <c r="B24" s="5"/>
      <c r="C24" s="5"/>
      <c r="D24" s="5"/>
      <c r="E24" s="6"/>
      <c r="F24" s="6"/>
      <c r="G24" s="6"/>
      <c r="H24" s="6"/>
      <c r="I24" s="6"/>
      <c r="J24" s="6"/>
      <c r="K24" s="6"/>
      <c r="L24" s="6"/>
      <c r="M24" s="6"/>
      <c r="N24" s="7"/>
      <c r="O24" s="5"/>
      <c r="P24" s="5"/>
      <c r="Q24" s="5"/>
      <c r="R24" s="5"/>
    </row>
    <row r="25" spans="1:26" ht="15" x14ac:dyDescent="0.25">
      <c r="A25" s="4"/>
      <c r="B25" s="5"/>
      <c r="C25" s="5"/>
      <c r="D25" s="5"/>
      <c r="E25" s="6"/>
      <c r="F25" s="6"/>
      <c r="G25" s="6"/>
      <c r="H25" s="6"/>
      <c r="I25" s="6"/>
      <c r="J25" s="6"/>
      <c r="K25" s="6"/>
      <c r="L25" s="6"/>
      <c r="M25" s="6"/>
      <c r="N25" s="7"/>
      <c r="O25" s="5"/>
      <c r="P25" s="5"/>
      <c r="Q25" s="5"/>
      <c r="R25" s="6"/>
    </row>
    <row r="26" spans="1:26" x14ac:dyDescent="0.35">
      <c r="A26" s="159" t="s">
        <v>18</v>
      </c>
      <c r="B26" s="159"/>
      <c r="C26" s="159"/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</row>
    <row r="27" spans="1:26" ht="15.75" thickBot="1" x14ac:dyDescent="0.3">
      <c r="A27" s="160" t="s">
        <v>56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</row>
    <row r="28" spans="1:26" x14ac:dyDescent="0.35">
      <c r="A28" s="152" t="s">
        <v>19</v>
      </c>
      <c r="B28" s="152" t="s">
        <v>34</v>
      </c>
      <c r="C28" s="153"/>
      <c r="D28" s="153"/>
      <c r="E28" s="154"/>
      <c r="F28" s="155" t="s">
        <v>55</v>
      </c>
      <c r="G28" s="157"/>
      <c r="H28" s="157"/>
      <c r="I28" s="158"/>
      <c r="J28" s="161" t="s">
        <v>58</v>
      </c>
      <c r="K28" s="162"/>
      <c r="L28" s="162"/>
      <c r="M28" s="163"/>
      <c r="N28" s="171" t="s">
        <v>20</v>
      </c>
      <c r="O28" s="152" t="s">
        <v>34</v>
      </c>
      <c r="P28" s="152"/>
      <c r="Q28" s="153"/>
      <c r="R28" s="154"/>
      <c r="S28" s="155" t="s">
        <v>55</v>
      </c>
      <c r="T28" s="157"/>
      <c r="U28" s="157"/>
      <c r="V28" s="158"/>
      <c r="W28" s="161" t="s">
        <v>58</v>
      </c>
      <c r="X28" s="162"/>
      <c r="Y28" s="162"/>
      <c r="Z28" s="163"/>
    </row>
    <row r="29" spans="1:26" ht="34.5" x14ac:dyDescent="0.35">
      <c r="A29" s="153"/>
      <c r="B29" s="1" t="s">
        <v>2</v>
      </c>
      <c r="C29" s="1" t="s">
        <v>3</v>
      </c>
      <c r="D29" s="1" t="s">
        <v>4</v>
      </c>
      <c r="E29" s="31" t="s">
        <v>5</v>
      </c>
      <c r="F29" s="49" t="s">
        <v>2</v>
      </c>
      <c r="G29" s="50" t="s">
        <v>3</v>
      </c>
      <c r="H29" s="50" t="s">
        <v>4</v>
      </c>
      <c r="I29" s="51" t="s">
        <v>5</v>
      </c>
      <c r="J29" s="108" t="s">
        <v>2</v>
      </c>
      <c r="K29" s="109" t="s">
        <v>3</v>
      </c>
      <c r="L29" s="109" t="s">
        <v>4</v>
      </c>
      <c r="M29" s="110" t="s">
        <v>5</v>
      </c>
      <c r="N29" s="172"/>
      <c r="O29" s="1" t="s">
        <v>2</v>
      </c>
      <c r="P29" s="1" t="s">
        <v>3</v>
      </c>
      <c r="Q29" s="1" t="s">
        <v>4</v>
      </c>
      <c r="R29" s="31" t="s">
        <v>5</v>
      </c>
      <c r="S29" s="49" t="s">
        <v>2</v>
      </c>
      <c r="T29" s="50" t="s">
        <v>3</v>
      </c>
      <c r="U29" s="50" t="s">
        <v>4</v>
      </c>
      <c r="V29" s="51" t="s">
        <v>5</v>
      </c>
      <c r="W29" s="108" t="s">
        <v>2</v>
      </c>
      <c r="X29" s="109" t="s">
        <v>3</v>
      </c>
      <c r="Y29" s="109" t="s">
        <v>4</v>
      </c>
      <c r="Z29" s="110" t="s">
        <v>5</v>
      </c>
    </row>
    <row r="30" spans="1:26" x14ac:dyDescent="0.35">
      <c r="A30" s="9" t="s">
        <v>21</v>
      </c>
      <c r="B30" s="2">
        <v>379043</v>
      </c>
      <c r="C30" s="2">
        <v>337805</v>
      </c>
      <c r="D30" s="2">
        <v>0</v>
      </c>
      <c r="E30" s="32">
        <f>SUM(B30:D30)</f>
        <v>716848</v>
      </c>
      <c r="F30" s="52">
        <v>746582</v>
      </c>
      <c r="G30" s="53"/>
      <c r="H30" s="53"/>
      <c r="I30" s="54">
        <f>SUM(F30:H30)</f>
        <v>746582</v>
      </c>
      <c r="J30" s="111">
        <v>746578</v>
      </c>
      <c r="K30" s="112"/>
      <c r="L30" s="112"/>
      <c r="M30" s="113">
        <f>SUM(J30:L30)</f>
        <v>746578</v>
      </c>
      <c r="N30" s="39" t="s">
        <v>41</v>
      </c>
      <c r="O30" s="2">
        <f>101000+10000</f>
        <v>111000</v>
      </c>
      <c r="P30" s="2">
        <v>366422</v>
      </c>
      <c r="Q30" s="2">
        <v>0</v>
      </c>
      <c r="R30" s="32">
        <f>SUM(O30:Q30)</f>
        <v>477422</v>
      </c>
      <c r="S30" s="52">
        <v>975329</v>
      </c>
      <c r="T30" s="53">
        <v>0</v>
      </c>
      <c r="U30" s="53">
        <v>0</v>
      </c>
      <c r="V30" s="54">
        <f>SUM(S30:U30)</f>
        <v>975329</v>
      </c>
      <c r="W30" s="111">
        <v>930846</v>
      </c>
      <c r="X30" s="112">
        <v>0</v>
      </c>
      <c r="Y30" s="112">
        <v>0</v>
      </c>
      <c r="Z30" s="113">
        <f>SUM(W30:Y30)</f>
        <v>930846</v>
      </c>
    </row>
    <row r="31" spans="1:26" x14ac:dyDescent="0.35">
      <c r="A31" s="3" t="s">
        <v>22</v>
      </c>
      <c r="B31" s="2">
        <v>0</v>
      </c>
      <c r="C31" s="2">
        <f>11732+1314</f>
        <v>13046</v>
      </c>
      <c r="D31" s="2">
        <v>0</v>
      </c>
      <c r="E31" s="32">
        <f t="shared" ref="E31:E32" si="17">SUM(B31:D31)</f>
        <v>13046</v>
      </c>
      <c r="F31" s="52">
        <v>6940</v>
      </c>
      <c r="G31" s="53"/>
      <c r="H31" s="53"/>
      <c r="I31" s="54">
        <f t="shared" ref="I31:I32" si="18">SUM(F31:H31)</f>
        <v>6940</v>
      </c>
      <c r="J31" s="111">
        <v>6940</v>
      </c>
      <c r="K31" s="112"/>
      <c r="L31" s="112"/>
      <c r="M31" s="113">
        <f t="shared" ref="M31:M32" si="19">SUM(J31:L31)</f>
        <v>6940</v>
      </c>
      <c r="N31" s="40" t="s">
        <v>42</v>
      </c>
      <c r="O31" s="2">
        <v>413983</v>
      </c>
      <c r="P31" s="2">
        <v>0</v>
      </c>
      <c r="Q31" s="2">
        <v>0</v>
      </c>
      <c r="R31" s="32">
        <f t="shared" ref="R31" si="20">SUM(O31:Q31)</f>
        <v>413983</v>
      </c>
      <c r="S31" s="52">
        <v>65389</v>
      </c>
      <c r="T31" s="53">
        <v>0</v>
      </c>
      <c r="U31" s="53">
        <v>0</v>
      </c>
      <c r="V31" s="54">
        <f t="shared" ref="V31" si="21">SUM(S31:U31)</f>
        <v>65389</v>
      </c>
      <c r="W31" s="111">
        <v>65381</v>
      </c>
      <c r="X31" s="112">
        <v>0</v>
      </c>
      <c r="Y31" s="112">
        <v>0</v>
      </c>
      <c r="Z31" s="113">
        <f t="shared" ref="Z31" si="22">SUM(W31:Y31)</f>
        <v>65381</v>
      </c>
    </row>
    <row r="32" spans="1:26" x14ac:dyDescent="0.35">
      <c r="A32" s="8" t="s">
        <v>23</v>
      </c>
      <c r="B32" s="2">
        <v>5000</v>
      </c>
      <c r="C32" s="2">
        <v>500</v>
      </c>
      <c r="D32" s="2">
        <v>0</v>
      </c>
      <c r="E32" s="32">
        <f t="shared" si="17"/>
        <v>5500</v>
      </c>
      <c r="F32" s="52">
        <v>4238</v>
      </c>
      <c r="G32" s="53"/>
      <c r="H32" s="53"/>
      <c r="I32" s="54">
        <f t="shared" si="18"/>
        <v>4238</v>
      </c>
      <c r="J32" s="111">
        <v>4238</v>
      </c>
      <c r="K32" s="112"/>
      <c r="L32" s="112"/>
      <c r="M32" s="113">
        <f t="shared" si="19"/>
        <v>4238</v>
      </c>
      <c r="N32" s="39" t="s">
        <v>43</v>
      </c>
      <c r="O32" s="2">
        <v>0</v>
      </c>
      <c r="P32" s="2">
        <v>3500</v>
      </c>
      <c r="Q32" s="2">
        <v>0</v>
      </c>
      <c r="R32" s="32">
        <f>SUM(O32:Q32)</f>
        <v>3500</v>
      </c>
      <c r="S32" s="52">
        <v>70150</v>
      </c>
      <c r="T32" s="53">
        <v>0</v>
      </c>
      <c r="U32" s="53">
        <v>0</v>
      </c>
      <c r="V32" s="54">
        <f>SUM(S32:U32)</f>
        <v>70150</v>
      </c>
      <c r="W32" s="111">
        <v>70148</v>
      </c>
      <c r="X32" s="112">
        <v>0</v>
      </c>
      <c r="Y32" s="112">
        <v>0</v>
      </c>
      <c r="Z32" s="113">
        <f>SUM(W32:Y32)</f>
        <v>70148</v>
      </c>
    </row>
    <row r="33" spans="1:26" x14ac:dyDescent="0.35">
      <c r="A33" s="8"/>
      <c r="B33" s="2"/>
      <c r="C33" s="2"/>
      <c r="D33" s="2"/>
      <c r="E33" s="32"/>
      <c r="F33" s="52"/>
      <c r="G33" s="53"/>
      <c r="H33" s="53"/>
      <c r="I33" s="54"/>
      <c r="J33" s="111"/>
      <c r="K33" s="112"/>
      <c r="L33" s="112"/>
      <c r="M33" s="113"/>
      <c r="N33" s="39" t="s">
        <v>24</v>
      </c>
      <c r="O33" s="2">
        <v>11000</v>
      </c>
      <c r="P33" s="2">
        <v>0</v>
      </c>
      <c r="Q33" s="2">
        <v>0</v>
      </c>
      <c r="R33" s="32">
        <f>SUM(O33:Q33)</f>
        <v>11000</v>
      </c>
      <c r="S33" s="52">
        <v>0</v>
      </c>
      <c r="T33" s="53"/>
      <c r="U33" s="53">
        <v>0</v>
      </c>
      <c r="V33" s="54">
        <f>SUM(S33:U33)</f>
        <v>0</v>
      </c>
      <c r="W33" s="111">
        <v>0</v>
      </c>
      <c r="X33" s="112"/>
      <c r="Y33" s="112">
        <v>0</v>
      </c>
      <c r="Z33" s="113">
        <f>SUM(W33:Y33)</f>
        <v>0</v>
      </c>
    </row>
    <row r="34" spans="1:26" ht="15" x14ac:dyDescent="0.25">
      <c r="A34" s="8"/>
      <c r="B34" s="2"/>
      <c r="C34" s="2"/>
      <c r="D34" s="2"/>
      <c r="E34" s="32"/>
      <c r="F34" s="52"/>
      <c r="G34" s="53"/>
      <c r="H34" s="53"/>
      <c r="I34" s="54"/>
      <c r="J34" s="111"/>
      <c r="K34" s="112"/>
      <c r="L34" s="112"/>
      <c r="M34" s="113"/>
      <c r="N34" s="39"/>
      <c r="O34" s="2"/>
      <c r="P34" s="2"/>
      <c r="Q34" s="2"/>
      <c r="R34" s="32"/>
      <c r="S34" s="77"/>
      <c r="T34" s="73"/>
      <c r="U34" s="73"/>
      <c r="V34" s="78"/>
      <c r="W34" s="146"/>
      <c r="X34" s="147"/>
      <c r="Y34" s="147"/>
      <c r="Z34" s="148"/>
    </row>
    <row r="35" spans="1:26" x14ac:dyDescent="0.35">
      <c r="A35" s="22" t="s">
        <v>25</v>
      </c>
      <c r="B35" s="18">
        <f>SUM(B30:B34)</f>
        <v>384043</v>
      </c>
      <c r="C35" s="18">
        <f t="shared" ref="C35:D35" si="23">SUM(C30:C34)</f>
        <v>351351</v>
      </c>
      <c r="D35" s="18">
        <f t="shared" si="23"/>
        <v>0</v>
      </c>
      <c r="E35" s="33">
        <f>SUM(E30:E34)</f>
        <v>735394</v>
      </c>
      <c r="F35" s="55">
        <f t="shared" ref="F35:H35" si="24">SUM(F30:F34)</f>
        <v>757760</v>
      </c>
      <c r="G35" s="56">
        <f t="shared" si="24"/>
        <v>0</v>
      </c>
      <c r="H35" s="56">
        <f t="shared" si="24"/>
        <v>0</v>
      </c>
      <c r="I35" s="57">
        <f>SUM(I30:I34)</f>
        <v>757760</v>
      </c>
      <c r="J35" s="114">
        <f t="shared" ref="J35:L35" si="25">SUM(J30:J34)</f>
        <v>757756</v>
      </c>
      <c r="K35" s="115">
        <f t="shared" si="25"/>
        <v>0</v>
      </c>
      <c r="L35" s="115">
        <f t="shared" si="25"/>
        <v>0</v>
      </c>
      <c r="M35" s="116">
        <f>SUM(M30:M34)</f>
        <v>757756</v>
      </c>
      <c r="N35" s="41" t="s">
        <v>26</v>
      </c>
      <c r="O35" s="18">
        <f>SUM(O30:O34)</f>
        <v>535983</v>
      </c>
      <c r="P35" s="18">
        <f t="shared" ref="P35:V35" si="26">SUM(P30:P34)</f>
        <v>369922</v>
      </c>
      <c r="Q35" s="18">
        <f t="shared" si="26"/>
        <v>0</v>
      </c>
      <c r="R35" s="33">
        <f>SUM(R30:R34)</f>
        <v>905905</v>
      </c>
      <c r="S35" s="55">
        <f t="shared" si="26"/>
        <v>1110868</v>
      </c>
      <c r="T35" s="55">
        <f t="shared" si="26"/>
        <v>0</v>
      </c>
      <c r="U35" s="55">
        <f t="shared" si="26"/>
        <v>0</v>
      </c>
      <c r="V35" s="55">
        <f t="shared" si="26"/>
        <v>1110868</v>
      </c>
      <c r="W35" s="114">
        <f t="shared" ref="W35:Z35" si="27">SUM(W30:W34)</f>
        <v>1066375</v>
      </c>
      <c r="X35" s="114">
        <f t="shared" si="27"/>
        <v>0</v>
      </c>
      <c r="Y35" s="114">
        <f t="shared" si="27"/>
        <v>0</v>
      </c>
      <c r="Z35" s="114">
        <f t="shared" si="27"/>
        <v>1066375</v>
      </c>
    </row>
    <row r="36" spans="1:26" ht="15" x14ac:dyDescent="0.25">
      <c r="A36" s="23"/>
      <c r="B36" s="24"/>
      <c r="C36" s="24"/>
      <c r="D36" s="24"/>
      <c r="E36" s="34"/>
      <c r="F36" s="58"/>
      <c r="G36" s="59"/>
      <c r="H36" s="59"/>
      <c r="I36" s="60"/>
      <c r="J36" s="132"/>
      <c r="K36" s="133"/>
      <c r="L36" s="133"/>
      <c r="M36" s="134"/>
      <c r="N36" s="42"/>
      <c r="O36" s="24"/>
      <c r="P36" s="24"/>
      <c r="Q36" s="24"/>
      <c r="R36" s="34"/>
      <c r="S36" s="77"/>
      <c r="T36" s="73"/>
      <c r="U36" s="73"/>
      <c r="V36" s="78"/>
      <c r="W36" s="146"/>
      <c r="X36" s="147"/>
      <c r="Y36" s="147"/>
      <c r="Z36" s="148"/>
    </row>
    <row r="37" spans="1:26" x14ac:dyDescent="0.35">
      <c r="A37" s="10" t="s">
        <v>48</v>
      </c>
      <c r="B37" s="11"/>
      <c r="C37" s="11"/>
      <c r="D37" s="11"/>
      <c r="E37" s="35">
        <f>E35-R35</f>
        <v>-170511</v>
      </c>
      <c r="F37" s="61"/>
      <c r="G37" s="62"/>
      <c r="H37" s="62"/>
      <c r="I37" s="63">
        <f>I35-V35</f>
        <v>-353108</v>
      </c>
      <c r="J37" s="135"/>
      <c r="K37" s="136"/>
      <c r="L37" s="136"/>
      <c r="M37" s="137">
        <f>M35-Z35</f>
        <v>-308619</v>
      </c>
      <c r="N37" s="43"/>
      <c r="O37" s="11"/>
      <c r="P37" s="11"/>
      <c r="Q37" s="11"/>
      <c r="R37" s="36"/>
      <c r="S37" s="77"/>
      <c r="T37" s="73"/>
      <c r="U37" s="73"/>
      <c r="V37" s="78"/>
      <c r="W37" s="146"/>
      <c r="X37" s="147"/>
      <c r="Y37" s="147"/>
      <c r="Z37" s="148"/>
    </row>
    <row r="38" spans="1:26" x14ac:dyDescent="0.35">
      <c r="A38" s="25" t="s">
        <v>46</v>
      </c>
      <c r="B38" s="15"/>
      <c r="C38" s="15">
        <f>107321+10000</f>
        <v>117321</v>
      </c>
      <c r="D38" s="11">
        <v>0</v>
      </c>
      <c r="E38" s="35">
        <f>SUM(B38:D38)</f>
        <v>117321</v>
      </c>
      <c r="F38" s="61">
        <v>310332</v>
      </c>
      <c r="G38" s="62"/>
      <c r="H38" s="62">
        <v>0</v>
      </c>
      <c r="I38" s="63">
        <f>SUM(F38:H38)</f>
        <v>310332</v>
      </c>
      <c r="J38" s="135">
        <v>423362</v>
      </c>
      <c r="K38" s="136"/>
      <c r="L38" s="136">
        <v>0</v>
      </c>
      <c r="M38" s="137">
        <f>SUM(J38:L38)</f>
        <v>423362</v>
      </c>
      <c r="N38" s="44" t="s">
        <v>60</v>
      </c>
      <c r="O38" s="11"/>
      <c r="P38" s="11"/>
      <c r="Q38" s="11"/>
      <c r="R38" s="36"/>
      <c r="S38" s="77"/>
      <c r="T38" s="73"/>
      <c r="U38" s="73"/>
      <c r="V38" s="78"/>
      <c r="W38" s="151">
        <v>26485</v>
      </c>
      <c r="X38" s="147"/>
      <c r="Y38" s="147"/>
      <c r="Z38" s="151">
        <v>26485</v>
      </c>
    </row>
    <row r="39" spans="1:26" x14ac:dyDescent="0.35">
      <c r="A39" s="25" t="s">
        <v>49</v>
      </c>
      <c r="B39" s="15">
        <v>40179</v>
      </c>
      <c r="C39" s="15">
        <v>40685</v>
      </c>
      <c r="D39" s="15">
        <v>0</v>
      </c>
      <c r="E39" s="36">
        <f>SUM(B39:D39)</f>
        <v>80864</v>
      </c>
      <c r="F39" s="61">
        <v>23201</v>
      </c>
      <c r="G39" s="62">
        <v>40685</v>
      </c>
      <c r="H39" s="62">
        <v>0</v>
      </c>
      <c r="I39" s="64">
        <f>SUM(F39:H39)</f>
        <v>63886</v>
      </c>
      <c r="J39" s="135">
        <v>23201</v>
      </c>
      <c r="K39" s="136">
        <v>40685</v>
      </c>
      <c r="L39" s="136">
        <v>0</v>
      </c>
      <c r="M39" s="122">
        <f>SUM(J39:L39)</f>
        <v>63886</v>
      </c>
      <c r="N39" s="44" t="s">
        <v>50</v>
      </c>
      <c r="O39" s="26">
        <v>9434</v>
      </c>
      <c r="P39" s="26">
        <v>18240</v>
      </c>
      <c r="Q39" s="26">
        <v>0</v>
      </c>
      <c r="R39" s="76">
        <f>SUM(O39:Q39)</f>
        <v>27674</v>
      </c>
      <c r="S39" s="79">
        <v>4671</v>
      </c>
      <c r="T39" s="74">
        <v>16439</v>
      </c>
      <c r="U39" s="74">
        <v>0</v>
      </c>
      <c r="V39" s="80">
        <f>SUM(S39:U39)</f>
        <v>21110</v>
      </c>
      <c r="W39" s="149">
        <v>4671</v>
      </c>
      <c r="X39" s="150">
        <v>16439</v>
      </c>
      <c r="Y39" s="150">
        <v>0</v>
      </c>
      <c r="Z39" s="125">
        <f>SUM(W39:Y39)</f>
        <v>21110</v>
      </c>
    </row>
    <row r="40" spans="1:26" x14ac:dyDescent="0.35">
      <c r="A40" s="10" t="s">
        <v>27</v>
      </c>
      <c r="B40" s="11">
        <f>SUM(B37:B39)</f>
        <v>40179</v>
      </c>
      <c r="C40" s="11">
        <f>SUM(C37:C39)</f>
        <v>158006</v>
      </c>
      <c r="D40" s="11">
        <f>SUM(D37:D39)</f>
        <v>0</v>
      </c>
      <c r="E40" s="36">
        <f>SUM(E38:E39)</f>
        <v>198185</v>
      </c>
      <c r="F40" s="65">
        <f t="shared" ref="F40:I40" si="28">SUM(F38:F39)</f>
        <v>333533</v>
      </c>
      <c r="G40" s="66">
        <f t="shared" si="28"/>
        <v>40685</v>
      </c>
      <c r="H40" s="66">
        <f t="shared" si="28"/>
        <v>0</v>
      </c>
      <c r="I40" s="64">
        <f t="shared" si="28"/>
        <v>374218</v>
      </c>
      <c r="J40" s="120">
        <f t="shared" ref="J40:M40" si="29">SUM(J38:J39)</f>
        <v>446563</v>
      </c>
      <c r="K40" s="121">
        <f t="shared" si="29"/>
        <v>40685</v>
      </c>
      <c r="L40" s="121">
        <f t="shared" si="29"/>
        <v>0</v>
      </c>
      <c r="M40" s="122">
        <f t="shared" si="29"/>
        <v>487248</v>
      </c>
      <c r="N40" s="45" t="s">
        <v>51</v>
      </c>
      <c r="O40" s="11">
        <f>SUM(O39)</f>
        <v>9434</v>
      </c>
      <c r="P40" s="11">
        <f>SUM(P39)</f>
        <v>18240</v>
      </c>
      <c r="Q40" s="11">
        <f>SUM(Q39)</f>
        <v>0</v>
      </c>
      <c r="R40" s="36">
        <f>SUM(R39)</f>
        <v>27674</v>
      </c>
      <c r="S40" s="65">
        <f t="shared" ref="S40:V40" si="30">SUM(S39)</f>
        <v>4671</v>
      </c>
      <c r="T40" s="66">
        <f t="shared" si="30"/>
        <v>16439</v>
      </c>
      <c r="U40" s="66">
        <f t="shared" si="30"/>
        <v>0</v>
      </c>
      <c r="V40" s="64">
        <f t="shared" si="30"/>
        <v>21110</v>
      </c>
      <c r="W40" s="120">
        <f>SUM(W38:W39)</f>
        <v>31156</v>
      </c>
      <c r="X40" s="120">
        <f t="shared" ref="X40:Z40" si="31">SUM(X38:X39)</f>
        <v>16439</v>
      </c>
      <c r="Y40" s="120">
        <f t="shared" si="31"/>
        <v>0</v>
      </c>
      <c r="Z40" s="120">
        <f t="shared" si="31"/>
        <v>47595</v>
      </c>
    </row>
    <row r="41" spans="1:26" x14ac:dyDescent="0.35">
      <c r="A41" s="13" t="s">
        <v>28</v>
      </c>
      <c r="B41" s="14">
        <f>SUM(B40,B36)</f>
        <v>40179</v>
      </c>
      <c r="C41" s="14">
        <f>SUM(C40,C36)</f>
        <v>158006</v>
      </c>
      <c r="D41" s="14">
        <f>SUM(D40,D36)</f>
        <v>0</v>
      </c>
      <c r="E41" s="37">
        <f>E35+E40</f>
        <v>933579</v>
      </c>
      <c r="F41" s="67">
        <f t="shared" ref="F41:I41" si="32">F35+F40</f>
        <v>1091293</v>
      </c>
      <c r="G41" s="68">
        <f>G35+G40</f>
        <v>40685</v>
      </c>
      <c r="H41" s="68">
        <f t="shared" si="32"/>
        <v>0</v>
      </c>
      <c r="I41" s="69">
        <f t="shared" si="32"/>
        <v>1131978</v>
      </c>
      <c r="J41" s="138">
        <f t="shared" ref="J41" si="33">J35+J40</f>
        <v>1204319</v>
      </c>
      <c r="K41" s="139">
        <f>K35+K40</f>
        <v>40685</v>
      </c>
      <c r="L41" s="139">
        <f t="shared" ref="L41:M41" si="34">L35+L40</f>
        <v>0</v>
      </c>
      <c r="M41" s="140">
        <f t="shared" si="34"/>
        <v>1245004</v>
      </c>
      <c r="N41" s="46" t="s">
        <v>52</v>
      </c>
      <c r="O41" s="14">
        <f>O35</f>
        <v>535983</v>
      </c>
      <c r="P41" s="14">
        <f>SUM(P40,P36)</f>
        <v>18240</v>
      </c>
      <c r="Q41" s="14">
        <f>SUM(Q40,Q36)</f>
        <v>0</v>
      </c>
      <c r="R41" s="37">
        <f>R35+R40</f>
        <v>933579</v>
      </c>
      <c r="S41" s="67">
        <f>S35</f>
        <v>1110868</v>
      </c>
      <c r="T41" s="68">
        <f>T35+T40</f>
        <v>16439</v>
      </c>
      <c r="U41" s="68">
        <f t="shared" ref="U41" si="35">U35+U40</f>
        <v>0</v>
      </c>
      <c r="V41" s="69">
        <f>V35</f>
        <v>1110868</v>
      </c>
      <c r="W41" s="138">
        <f>W35</f>
        <v>1066375</v>
      </c>
      <c r="X41" s="139">
        <f>X35+X40</f>
        <v>16439</v>
      </c>
      <c r="Y41" s="139">
        <f t="shared" ref="Y41" si="36">Y35+Y40</f>
        <v>0</v>
      </c>
      <c r="Z41" s="140">
        <f>Z35</f>
        <v>1066375</v>
      </c>
    </row>
    <row r="42" spans="1:26" ht="15" x14ac:dyDescent="0.25">
      <c r="A42" s="13"/>
      <c r="B42" s="14"/>
      <c r="C42" s="14"/>
      <c r="D42" s="14"/>
      <c r="E42" s="37"/>
      <c r="F42" s="67"/>
      <c r="G42" s="68"/>
      <c r="H42" s="68"/>
      <c r="I42" s="69"/>
      <c r="J42" s="138"/>
      <c r="K42" s="139"/>
      <c r="L42" s="139"/>
      <c r="M42" s="140"/>
      <c r="N42" s="46"/>
      <c r="O42" s="14"/>
      <c r="P42" s="14"/>
      <c r="Q42" s="14"/>
      <c r="R42" s="37"/>
      <c r="S42" s="77"/>
      <c r="T42" s="73"/>
      <c r="U42" s="73"/>
      <c r="V42" s="78"/>
      <c r="W42" s="146"/>
      <c r="X42" s="147"/>
      <c r="Y42" s="147"/>
      <c r="Z42" s="148"/>
    </row>
    <row r="43" spans="1:26" x14ac:dyDescent="0.35">
      <c r="A43" s="13" t="s">
        <v>53</v>
      </c>
      <c r="B43" s="14">
        <f>B35+B16</f>
        <v>2203987</v>
      </c>
      <c r="C43" s="14">
        <f t="shared" ref="C43:D43" si="37">C35+C16</f>
        <v>433010</v>
      </c>
      <c r="D43" s="14">
        <f t="shared" si="37"/>
        <v>32100</v>
      </c>
      <c r="E43" s="37">
        <f>E35+E16</f>
        <v>2669097</v>
      </c>
      <c r="F43" s="67">
        <f t="shared" ref="F43:I43" si="38">F35+F16</f>
        <v>3106624</v>
      </c>
      <c r="G43" s="68">
        <f t="shared" si="38"/>
        <v>50507</v>
      </c>
      <c r="H43" s="68">
        <f t="shared" si="38"/>
        <v>0</v>
      </c>
      <c r="I43" s="69">
        <f t="shared" si="38"/>
        <v>3157131</v>
      </c>
      <c r="J43" s="138">
        <f t="shared" ref="J43:M43" si="39">J35+J16</f>
        <v>3106598</v>
      </c>
      <c r="K43" s="139">
        <f t="shared" si="39"/>
        <v>50507</v>
      </c>
      <c r="L43" s="139">
        <f t="shared" si="39"/>
        <v>0</v>
      </c>
      <c r="M43" s="140">
        <f t="shared" si="39"/>
        <v>3157105</v>
      </c>
      <c r="N43" s="46" t="s">
        <v>29</v>
      </c>
      <c r="O43" s="14">
        <f>O41+O16</f>
        <v>2260795</v>
      </c>
      <c r="P43" s="14">
        <f t="shared" ref="P43" si="40">P41+P16</f>
        <v>448418</v>
      </c>
      <c r="Q43" s="14">
        <f>Q41+Q16</f>
        <v>55557</v>
      </c>
      <c r="R43" s="37">
        <f>R35+R23</f>
        <v>3116452</v>
      </c>
      <c r="S43" s="67">
        <f>S35+S23</f>
        <v>3532610</v>
      </c>
      <c r="T43" s="67">
        <f t="shared" ref="T43:V43" si="41">T35+T23</f>
        <v>40731</v>
      </c>
      <c r="U43" s="67">
        <f t="shared" si="41"/>
        <v>49928</v>
      </c>
      <c r="V43" s="67">
        <f t="shared" si="41"/>
        <v>3623269</v>
      </c>
      <c r="W43" s="138">
        <f>W35+W23</f>
        <v>3094540</v>
      </c>
      <c r="X43" s="138">
        <f t="shared" ref="X43:Z43" si="42">X35+X23</f>
        <v>40730</v>
      </c>
      <c r="Y43" s="138">
        <f t="shared" si="42"/>
        <v>49927</v>
      </c>
      <c r="Z43" s="138">
        <f t="shared" si="42"/>
        <v>3185197</v>
      </c>
    </row>
    <row r="44" spans="1:26" x14ac:dyDescent="0.35">
      <c r="A44" s="13" t="s">
        <v>30</v>
      </c>
      <c r="B44" s="14">
        <f>B40+B21</f>
        <v>317023</v>
      </c>
      <c r="C44" s="14">
        <f t="shared" ref="C44:I44" si="43">C40+C21</f>
        <v>158006</v>
      </c>
      <c r="D44" s="14">
        <f t="shared" si="43"/>
        <v>0</v>
      </c>
      <c r="E44" s="14">
        <f t="shared" si="43"/>
        <v>475029</v>
      </c>
      <c r="F44" s="68">
        <f t="shared" si="43"/>
        <v>446563</v>
      </c>
      <c r="G44" s="68">
        <f t="shared" si="43"/>
        <v>40685</v>
      </c>
      <c r="H44" s="68">
        <f t="shared" si="43"/>
        <v>0</v>
      </c>
      <c r="I44" s="68">
        <f t="shared" si="43"/>
        <v>487248</v>
      </c>
      <c r="J44" s="139">
        <f t="shared" ref="J44:M44" si="44">J40+J21</f>
        <v>477151</v>
      </c>
      <c r="K44" s="139">
        <f t="shared" si="44"/>
        <v>40685</v>
      </c>
      <c r="L44" s="139">
        <f t="shared" si="44"/>
        <v>0</v>
      </c>
      <c r="M44" s="139">
        <f t="shared" si="44"/>
        <v>517836</v>
      </c>
      <c r="N44" s="46" t="s">
        <v>31</v>
      </c>
      <c r="O44" s="14">
        <f>SUM(O40)</f>
        <v>9434</v>
      </c>
      <c r="P44" s="14">
        <f t="shared" ref="P44:V44" si="45">SUM(P40)</f>
        <v>18240</v>
      </c>
      <c r="Q44" s="14">
        <f t="shared" si="45"/>
        <v>0</v>
      </c>
      <c r="R44" s="14">
        <f t="shared" si="45"/>
        <v>27674</v>
      </c>
      <c r="S44" s="68">
        <f t="shared" si="45"/>
        <v>4671</v>
      </c>
      <c r="T44" s="68">
        <f t="shared" si="45"/>
        <v>16439</v>
      </c>
      <c r="U44" s="68">
        <f t="shared" si="45"/>
        <v>0</v>
      </c>
      <c r="V44" s="68">
        <f t="shared" si="45"/>
        <v>21110</v>
      </c>
      <c r="W44" s="139">
        <f t="shared" ref="W44:Z44" si="46">SUM(W40)</f>
        <v>31156</v>
      </c>
      <c r="X44" s="139">
        <f t="shared" si="46"/>
        <v>16439</v>
      </c>
      <c r="Y44" s="139">
        <f t="shared" si="46"/>
        <v>0</v>
      </c>
      <c r="Z44" s="139">
        <f t="shared" si="46"/>
        <v>47595</v>
      </c>
    </row>
    <row r="45" spans="1:26" x14ac:dyDescent="0.35">
      <c r="A45" s="13"/>
      <c r="B45" s="27"/>
      <c r="C45" s="27"/>
      <c r="D45" s="27"/>
      <c r="E45" s="37"/>
      <c r="F45" s="67"/>
      <c r="G45" s="68"/>
      <c r="H45" s="68"/>
      <c r="I45" s="69"/>
      <c r="J45" s="138"/>
      <c r="K45" s="139"/>
      <c r="L45" s="139"/>
      <c r="M45" s="140"/>
      <c r="N45" s="47"/>
      <c r="O45" s="27"/>
      <c r="P45" s="27"/>
      <c r="Q45" s="27"/>
      <c r="R45" s="76"/>
      <c r="S45" s="77"/>
      <c r="T45" s="73"/>
      <c r="U45" s="73"/>
      <c r="V45" s="78"/>
      <c r="W45" s="146"/>
      <c r="X45" s="147"/>
      <c r="Y45" s="147"/>
      <c r="Z45" s="148"/>
    </row>
    <row r="46" spans="1:26" ht="15" thickBot="1" x14ac:dyDescent="0.4">
      <c r="A46" s="28" t="s">
        <v>32</v>
      </c>
      <c r="B46" s="29">
        <f>B44+B43</f>
        <v>2521010</v>
      </c>
      <c r="C46" s="29">
        <f t="shared" ref="C46:H46" si="47">C44+C43</f>
        <v>591016</v>
      </c>
      <c r="D46" s="29">
        <f t="shared" si="47"/>
        <v>32100</v>
      </c>
      <c r="E46" s="38">
        <f>E44+E43</f>
        <v>3144126</v>
      </c>
      <c r="F46" s="70">
        <f t="shared" si="47"/>
        <v>3553187</v>
      </c>
      <c r="G46" s="71">
        <f>G44+G43</f>
        <v>91192</v>
      </c>
      <c r="H46" s="71">
        <f t="shared" si="47"/>
        <v>0</v>
      </c>
      <c r="I46" s="72">
        <f>I44+I43</f>
        <v>3644379</v>
      </c>
      <c r="J46" s="141">
        <f t="shared" ref="J46" si="48">J44+J43</f>
        <v>3583749</v>
      </c>
      <c r="K46" s="142">
        <f>K44+K43</f>
        <v>91192</v>
      </c>
      <c r="L46" s="142">
        <f t="shared" ref="L46" si="49">L44+L43</f>
        <v>0</v>
      </c>
      <c r="M46" s="143">
        <f>M44+M43</f>
        <v>3674941</v>
      </c>
      <c r="N46" s="48" t="s">
        <v>33</v>
      </c>
      <c r="O46" s="29">
        <f>O44+O43</f>
        <v>2270229</v>
      </c>
      <c r="P46" s="29">
        <f t="shared" ref="P46:R46" si="50">P44+P43</f>
        <v>466658</v>
      </c>
      <c r="Q46" s="29">
        <f t="shared" si="50"/>
        <v>55557</v>
      </c>
      <c r="R46" s="38">
        <f t="shared" si="50"/>
        <v>3144126</v>
      </c>
      <c r="S46" s="70">
        <f>S44+S43</f>
        <v>3537281</v>
      </c>
      <c r="T46" s="70">
        <f t="shared" ref="T46:V46" si="51">T44+T43</f>
        <v>57170</v>
      </c>
      <c r="U46" s="70">
        <f t="shared" si="51"/>
        <v>49928</v>
      </c>
      <c r="V46" s="70">
        <f t="shared" si="51"/>
        <v>3644379</v>
      </c>
      <c r="W46" s="141">
        <f>W44+W43</f>
        <v>3125696</v>
      </c>
      <c r="X46" s="141">
        <f t="shared" ref="X46:Z46" si="52">X44+X43</f>
        <v>57169</v>
      </c>
      <c r="Y46" s="141">
        <f t="shared" si="52"/>
        <v>49927</v>
      </c>
      <c r="Z46" s="141">
        <f t="shared" si="52"/>
        <v>3232792</v>
      </c>
    </row>
    <row r="50" spans="9:13" x14ac:dyDescent="0.35">
      <c r="I50" s="30"/>
      <c r="J50" s="30"/>
      <c r="K50" s="30"/>
      <c r="L50" s="30"/>
      <c r="M50" s="30"/>
    </row>
    <row r="65" spans="20:23" x14ac:dyDescent="0.35">
      <c r="T65" s="164"/>
      <c r="U65" s="165"/>
      <c r="V65" s="165"/>
      <c r="W65" s="165"/>
    </row>
    <row r="66" spans="20:23" x14ac:dyDescent="0.35">
      <c r="T66" s="99"/>
      <c r="U66" s="99"/>
      <c r="V66" s="99"/>
      <c r="W66" s="99"/>
    </row>
    <row r="67" spans="20:23" x14ac:dyDescent="0.35">
      <c r="T67" s="100"/>
      <c r="U67" s="100"/>
      <c r="V67" s="100"/>
      <c r="W67" s="100"/>
    </row>
    <row r="68" spans="20:23" x14ac:dyDescent="0.35">
      <c r="T68" s="100"/>
      <c r="U68" s="100"/>
      <c r="V68" s="100"/>
      <c r="W68" s="100"/>
    </row>
    <row r="69" spans="20:23" x14ac:dyDescent="0.35">
      <c r="T69" s="100"/>
      <c r="U69" s="100"/>
      <c r="V69" s="100"/>
      <c r="W69" s="100"/>
    </row>
    <row r="70" spans="20:23" x14ac:dyDescent="0.35">
      <c r="T70" s="100"/>
      <c r="U70" s="100"/>
      <c r="V70" s="100"/>
      <c r="W70" s="100"/>
    </row>
    <row r="71" spans="20:23" x14ac:dyDescent="0.35">
      <c r="T71" s="100"/>
      <c r="U71" s="100"/>
      <c r="V71" s="100"/>
      <c r="W71" s="100"/>
    </row>
    <row r="72" spans="20:23" x14ac:dyDescent="0.35">
      <c r="T72" s="100"/>
      <c r="U72" s="100"/>
      <c r="V72" s="100"/>
      <c r="W72" s="100"/>
    </row>
    <row r="73" spans="20:23" x14ac:dyDescent="0.35">
      <c r="T73" s="100"/>
      <c r="U73" s="100"/>
      <c r="V73" s="100"/>
      <c r="W73" s="100"/>
    </row>
    <row r="74" spans="20:23" x14ac:dyDescent="0.35">
      <c r="T74" s="100"/>
      <c r="U74" s="100"/>
      <c r="V74" s="100"/>
      <c r="W74" s="100"/>
    </row>
    <row r="75" spans="20:23" x14ac:dyDescent="0.35">
      <c r="T75" s="100"/>
      <c r="U75" s="100"/>
      <c r="V75" s="100"/>
      <c r="W75" s="100"/>
    </row>
    <row r="76" spans="20:23" x14ac:dyDescent="0.35">
      <c r="T76" s="100"/>
      <c r="U76" s="100"/>
      <c r="V76" s="100"/>
      <c r="W76" s="100"/>
    </row>
    <row r="77" spans="20:23" x14ac:dyDescent="0.35">
      <c r="T77" s="101"/>
      <c r="U77" s="101"/>
      <c r="V77" s="101"/>
      <c r="W77" s="101"/>
    </row>
    <row r="78" spans="20:23" x14ac:dyDescent="0.35">
      <c r="T78" s="102"/>
      <c r="U78" s="102"/>
      <c r="V78" s="102"/>
      <c r="W78" s="102"/>
    </row>
    <row r="79" spans="20:23" x14ac:dyDescent="0.35">
      <c r="T79" s="103"/>
      <c r="U79" s="103"/>
      <c r="V79" s="103"/>
      <c r="W79" s="103"/>
    </row>
    <row r="80" spans="20:23" x14ac:dyDescent="0.35">
      <c r="T80" s="104"/>
      <c r="U80" s="104"/>
      <c r="V80" s="104"/>
      <c r="W80" s="104"/>
    </row>
    <row r="81" spans="20:23" x14ac:dyDescent="0.35">
      <c r="T81" s="103"/>
      <c r="U81" s="103"/>
      <c r="V81" s="103"/>
      <c r="W81" s="103"/>
    </row>
    <row r="82" spans="20:23" x14ac:dyDescent="0.35">
      <c r="T82" s="105"/>
      <c r="U82" s="105"/>
      <c r="V82" s="105"/>
      <c r="W82" s="105"/>
    </row>
    <row r="83" spans="20:23" x14ac:dyDescent="0.35">
      <c r="T83" s="106"/>
      <c r="U83" s="106"/>
      <c r="V83" s="106"/>
      <c r="W83" s="106"/>
    </row>
    <row r="84" spans="20:23" x14ac:dyDescent="0.35">
      <c r="T84" s="107"/>
      <c r="U84" s="107"/>
      <c r="V84" s="107"/>
      <c r="W84" s="107"/>
    </row>
    <row r="85" spans="20:23" x14ac:dyDescent="0.35">
      <c r="T85" s="107"/>
      <c r="U85" s="107"/>
      <c r="V85" s="107"/>
      <c r="W85" s="107"/>
    </row>
    <row r="86" spans="20:23" x14ac:dyDescent="0.35">
      <c r="T86" s="107"/>
      <c r="U86" s="107"/>
      <c r="V86" s="107"/>
      <c r="W86" s="107"/>
    </row>
    <row r="87" spans="20:23" x14ac:dyDescent="0.35">
      <c r="T87" s="107"/>
      <c r="U87" s="107"/>
      <c r="V87" s="107"/>
      <c r="W87" s="107"/>
    </row>
    <row r="88" spans="20:23" x14ac:dyDescent="0.35">
      <c r="T88" s="107"/>
      <c r="U88" s="107"/>
      <c r="V88" s="107"/>
      <c r="W88" s="107"/>
    </row>
    <row r="89" spans="20:23" x14ac:dyDescent="0.35">
      <c r="T89" s="107"/>
      <c r="U89" s="107"/>
      <c r="V89" s="107"/>
      <c r="W89" s="107"/>
    </row>
    <row r="90" spans="20:23" x14ac:dyDescent="0.35">
      <c r="T90" s="107"/>
      <c r="U90" s="107"/>
      <c r="V90" s="107"/>
      <c r="W90" s="107"/>
    </row>
    <row r="91" spans="20:23" x14ac:dyDescent="0.35">
      <c r="T91" s="107"/>
      <c r="U91" s="107"/>
      <c r="V91" s="107"/>
      <c r="W91" s="107"/>
    </row>
  </sheetData>
  <mergeCells count="21">
    <mergeCell ref="A2:Z2"/>
    <mergeCell ref="A3:Z3"/>
    <mergeCell ref="J4:M4"/>
    <mergeCell ref="T65:W65"/>
    <mergeCell ref="J28:M28"/>
    <mergeCell ref="W4:Z4"/>
    <mergeCell ref="W28:Z28"/>
    <mergeCell ref="A26:Z26"/>
    <mergeCell ref="A27:Z27"/>
    <mergeCell ref="B28:E28"/>
    <mergeCell ref="O28:R28"/>
    <mergeCell ref="A4:A5"/>
    <mergeCell ref="N4:N5"/>
    <mergeCell ref="N28:N29"/>
    <mergeCell ref="A28:A29"/>
    <mergeCell ref="F4:I4"/>
    <mergeCell ref="B4:E4"/>
    <mergeCell ref="O4:R4"/>
    <mergeCell ref="S4:V4"/>
    <mergeCell ref="F28:I28"/>
    <mergeCell ref="S28:V28"/>
  </mergeCells>
  <pageMargins left="0.70866141732283472" right="0.70866141732283472" top="0.74803149606299213" bottom="0.74803149606299213" header="0.31496062992125984" footer="0.31496062992125984"/>
  <pageSetup paperSize="8" scale="66" orientation="landscape" horizontalDpi="4294967293" verticalDpi="4294967293" r:id="rId1"/>
  <headerFooter>
    <oddHeader>&amp;R 12. sz. melléklet a 10/2016. (V.26.)  rendelethez</oddHeader>
  </headerFooter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2016-04-29T09:48:19Z</cp:lastPrinted>
  <dcterms:created xsi:type="dcterms:W3CDTF">2015-01-28T12:17:06Z</dcterms:created>
  <dcterms:modified xsi:type="dcterms:W3CDTF">2016-05-30T09:47:51Z</dcterms:modified>
</cp:coreProperties>
</file>