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320" windowHeight="9780" activeTab="7"/>
  </bookViews>
  <sheets>
    <sheet name="1" sheetId="15" r:id="rId1"/>
    <sheet name="2" sheetId="1" r:id="rId2"/>
    <sheet name="3-a" sheetId="14" r:id="rId3"/>
    <sheet name="4" sheetId="19" r:id="rId4"/>
    <sheet name="5-a" sheetId="18" r:id="rId5"/>
    <sheet name="6-a" sheetId="9" r:id="rId6"/>
    <sheet name="6-b" sheetId="10" r:id="rId7"/>
    <sheet name="7" sheetId="20" r:id="rId8"/>
  </sheets>
  <definedNames>
    <definedName name="_xlnm.Print_Area" localSheetId="4">'5-a'!$A$1:$D$62</definedName>
  </definedNames>
  <calcPr calcId="125725"/>
</workbook>
</file>

<file path=xl/calcChain.xml><?xml version="1.0" encoding="utf-8"?>
<calcChain xmlns="http://schemas.openxmlformats.org/spreadsheetml/2006/main">
  <c r="D14" i="20"/>
  <c r="D15" s="1"/>
  <c r="D35" s="1"/>
  <c r="D16"/>
  <c r="D25"/>
  <c r="D34"/>
  <c r="D127" i="15" l="1"/>
  <c r="C121"/>
  <c r="D117"/>
  <c r="D112"/>
  <c r="D98"/>
  <c r="D97"/>
  <c r="D96"/>
  <c r="D76"/>
  <c r="D62"/>
  <c r="D48"/>
  <c r="D45"/>
  <c r="D43"/>
  <c r="D42"/>
  <c r="D40"/>
  <c r="D39"/>
  <c r="D20"/>
  <c r="D148"/>
  <c r="D142"/>
  <c r="D135"/>
  <c r="D131"/>
  <c r="D156" s="1"/>
  <c r="D121"/>
  <c r="D116" s="1"/>
  <c r="D100"/>
  <c r="D95" s="1"/>
  <c r="D82"/>
  <c r="D78"/>
  <c r="D75"/>
  <c r="D70"/>
  <c r="D66"/>
  <c r="D60"/>
  <c r="D55"/>
  <c r="D49"/>
  <c r="D37"/>
  <c r="D30"/>
  <c r="D29" s="1"/>
  <c r="D22"/>
  <c r="D15"/>
  <c r="D8"/>
  <c r="C121" i="14"/>
  <c r="D156"/>
  <c r="D148"/>
  <c r="D142"/>
  <c r="D135"/>
  <c r="D131"/>
  <c r="D121"/>
  <c r="D116"/>
  <c r="D100"/>
  <c r="D95" s="1"/>
  <c r="D130" s="1"/>
  <c r="D157" s="1"/>
  <c r="D84"/>
  <c r="D80"/>
  <c r="D77"/>
  <c r="D72"/>
  <c r="D68"/>
  <c r="D91" s="1"/>
  <c r="D62"/>
  <c r="D57"/>
  <c r="D51"/>
  <c r="D39"/>
  <c r="D32"/>
  <c r="D31"/>
  <c r="D24"/>
  <c r="D17"/>
  <c r="D10"/>
  <c r="D67" s="1"/>
  <c r="C121" i="1"/>
  <c r="D121"/>
  <c r="D130" i="15" l="1"/>
  <c r="D157" s="1"/>
  <c r="D89"/>
  <c r="D65"/>
  <c r="D92" i="14"/>
  <c r="D59" i="18"/>
  <c r="D53"/>
  <c r="D47"/>
  <c r="D40"/>
  <c r="D33"/>
  <c r="D28"/>
  <c r="D22"/>
  <c r="D10"/>
  <c r="D39" s="1"/>
  <c r="D44" s="1"/>
  <c r="D90" i="15" l="1"/>
  <c r="C25" i="20"/>
  <c r="C16"/>
  <c r="C34" s="1"/>
  <c r="C14"/>
  <c r="C15" s="1"/>
  <c r="C35" s="1"/>
  <c r="F29" i="10"/>
  <c r="F28"/>
  <c r="F15"/>
  <c r="C22"/>
  <c r="C16"/>
  <c r="C28" s="1"/>
  <c r="C15"/>
  <c r="F27" i="9"/>
  <c r="F28" s="1"/>
  <c r="F16"/>
  <c r="C22"/>
  <c r="C17"/>
  <c r="C27" s="1"/>
  <c r="C16"/>
  <c r="C28" s="1"/>
  <c r="C53" i="18"/>
  <c r="C47"/>
  <c r="C59" s="1"/>
  <c r="C40"/>
  <c r="C33"/>
  <c r="C28"/>
  <c r="C22"/>
  <c r="C10"/>
  <c r="C39" s="1"/>
  <c r="C44" s="1"/>
  <c r="C53" i="19"/>
  <c r="C47"/>
  <c r="C59" s="1"/>
  <c r="C40"/>
  <c r="C33"/>
  <c r="C28"/>
  <c r="C22"/>
  <c r="C10"/>
  <c r="C39" s="1"/>
  <c r="C44" s="1"/>
  <c r="C148" i="14"/>
  <c r="C142"/>
  <c r="C135"/>
  <c r="C131"/>
  <c r="C156" s="1"/>
  <c r="C116"/>
  <c r="C100"/>
  <c r="C95" s="1"/>
  <c r="C84"/>
  <c r="C80"/>
  <c r="C77"/>
  <c r="C72"/>
  <c r="C68"/>
  <c r="C91" s="1"/>
  <c r="C62"/>
  <c r="C57"/>
  <c r="C51"/>
  <c r="C39"/>
  <c r="C32"/>
  <c r="C31" s="1"/>
  <c r="C24"/>
  <c r="C17"/>
  <c r="C67" s="1"/>
  <c r="C92" s="1"/>
  <c r="C10"/>
  <c r="C159" i="1"/>
  <c r="C148"/>
  <c r="C142"/>
  <c r="C135"/>
  <c r="C131"/>
  <c r="C156" s="1"/>
  <c r="C116"/>
  <c r="C130" s="1"/>
  <c r="C100"/>
  <c r="C95"/>
  <c r="C84"/>
  <c r="C80"/>
  <c r="C77"/>
  <c r="C72"/>
  <c r="C68"/>
  <c r="C91" s="1"/>
  <c r="C62"/>
  <c r="C57"/>
  <c r="C51"/>
  <c r="C39"/>
  <c r="C32"/>
  <c r="C31" s="1"/>
  <c r="C24"/>
  <c r="C17"/>
  <c r="C67" s="1"/>
  <c r="C92" s="1"/>
  <c r="C10"/>
  <c r="C148" i="15"/>
  <c r="C142"/>
  <c r="C135"/>
  <c r="C131"/>
  <c r="C156" s="1"/>
  <c r="C116"/>
  <c r="C107"/>
  <c r="C100"/>
  <c r="C98"/>
  <c r="C97"/>
  <c r="C95" s="1"/>
  <c r="C96"/>
  <c r="C82"/>
  <c r="C78"/>
  <c r="C75"/>
  <c r="C70"/>
  <c r="C89" s="1"/>
  <c r="C66"/>
  <c r="C60"/>
  <c r="C55"/>
  <c r="C49"/>
  <c r="C45"/>
  <c r="C43"/>
  <c r="C42"/>
  <c r="C37" s="1"/>
  <c r="C30"/>
  <c r="C29" s="1"/>
  <c r="C22"/>
  <c r="C20"/>
  <c r="C15"/>
  <c r="C8"/>
  <c r="D148" i="1"/>
  <c r="D142"/>
  <c r="D135"/>
  <c r="D131"/>
  <c r="D116"/>
  <c r="D100"/>
  <c r="D95" s="1"/>
  <c r="D84"/>
  <c r="D80"/>
  <c r="D77"/>
  <c r="D72"/>
  <c r="D68"/>
  <c r="D62"/>
  <c r="D57"/>
  <c r="D51"/>
  <c r="D39"/>
  <c r="D32"/>
  <c r="D31" s="1"/>
  <c r="D24"/>
  <c r="D17"/>
  <c r="D10"/>
  <c r="G15" i="10"/>
  <c r="G28"/>
  <c r="D15"/>
  <c r="D16"/>
  <c r="D28" s="1"/>
  <c r="D22"/>
  <c r="D22" i="9"/>
  <c r="D17"/>
  <c r="D16"/>
  <c r="G16"/>
  <c r="G27"/>
  <c r="D47" i="19"/>
  <c r="D53"/>
  <c r="D10"/>
  <c r="D22"/>
  <c r="D28"/>
  <c r="D33"/>
  <c r="D40"/>
  <c r="C130" i="15" l="1"/>
  <c r="C130" i="14"/>
  <c r="D156" i="1"/>
  <c r="D130"/>
  <c r="D157" s="1"/>
  <c r="C29" i="10"/>
  <c r="C157" i="14"/>
  <c r="C157" i="1"/>
  <c r="C157" i="15"/>
  <c r="C65"/>
  <c r="C90" s="1"/>
  <c r="D27" i="9"/>
  <c r="D67" i="1"/>
  <c r="D91"/>
  <c r="G28" i="9"/>
  <c r="G29" i="10"/>
  <c r="D28" i="9"/>
  <c r="D59" i="19"/>
  <c r="D39"/>
  <c r="D44" s="1"/>
  <c r="D29" i="10"/>
  <c r="D92" i="1" l="1"/>
</calcChain>
</file>

<file path=xl/sharedStrings.xml><?xml version="1.0" encoding="utf-8"?>
<sst xmlns="http://schemas.openxmlformats.org/spreadsheetml/2006/main" count="1358" uniqueCount="414">
  <si>
    <t>Megnevezés</t>
  </si>
  <si>
    <t>Önkormányzat</t>
  </si>
  <si>
    <t>Feladat megnevezése</t>
  </si>
  <si>
    <t>Összes bevétel, kiadás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</si>
  <si>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</si>
  <si>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</si>
  <si>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</si>
  <si>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</si>
  <si>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</si>
  <si>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</si>
  <si>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</si>
  <si>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</si>
  <si>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</si>
  <si>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</si>
  <si>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</si>
  <si>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</si>
  <si>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</si>
  <si>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</si>
  <si>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</si>
  <si>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</si>
  <si>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</si>
  <si>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</si>
  <si>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kvi támogatások és kiegészítő támogatások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</si>
  <si>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</si>
  <si>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</si>
  <si>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</si>
  <si>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</si>
  <si>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</si>
  <si>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</si>
  <si>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</si>
  <si>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</si>
  <si>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</si>
  <si>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</si>
  <si>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</si>
  <si>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</si>
  <si>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</si>
  <si>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</si>
  <si>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</si>
  <si>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</si>
  <si>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</si>
  <si>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</si>
  <si>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</si>
  <si>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</si>
  <si>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</si>
  <si>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</si>
  <si>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</si>
  <si>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</si>
  <si>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</si>
  <si>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</si>
  <si>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</si>
  <si>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</si>
  <si>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</si>
  <si>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</si>
  <si>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</si>
  <si>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</si>
  <si>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</si>
  <si>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(4.1.1.+…+4.1.3.)</t>
  </si>
  <si>
    <t>4.1.1.</t>
  </si>
  <si>
    <t>- Vagyoni típusú adók</t>
  </si>
  <si>
    <t>4.1.2.</t>
  </si>
  <si>
    <t>- Termékek és szolgáltatások adói</t>
  </si>
  <si>
    <t>4.1.3.</t>
  </si>
  <si>
    <t>- Értékesítési és forgalmi adók (iparűzési adó)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</si>
  <si>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</si>
  <si>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</si>
  <si>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</si>
  <si>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</si>
  <si>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</si>
  <si>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</si>
  <si>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</si>
  <si>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</si>
  <si>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</si>
  <si>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</si>
  <si>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</si>
  <si>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</si>
  <si>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</si>
  <si>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</si>
  <si>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</si>
  <si>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</si>
  <si>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</si>
  <si>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</si>
  <si>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</si>
  <si>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</si>
  <si>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</si>
  <si>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</si>
  <si>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</si>
  <si>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</si>
  <si>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</si>
  <si>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</si>
  <si>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</si>
  <si>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</si>
  <si>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</si>
  <si>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</si>
  <si>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</si>
  <si>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</si>
  <si>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</si>
  <si>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</si>
  <si>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</si>
  <si>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</si>
  <si>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</si>
  <si>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</si>
  <si>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</si>
  <si>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</si>
  <si>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</si>
  <si>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</si>
  <si>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</si>
  <si>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</si>
  <si>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</si>
  <si>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</si>
  <si>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</si>
  <si>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</si>
  <si>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</si>
  <si>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</si>
  <si>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</si>
  <si>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</si>
  <si>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</si>
  <si>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</si>
  <si>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</si>
  <si>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</si>
  <si>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</si>
  <si>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</si>
  <si>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</si>
  <si>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</si>
  <si>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</si>
  <si>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</si>
  <si>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</si>
  <si>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</si>
  <si>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</si>
  <si>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</si>
  <si>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</si>
  <si>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</si>
  <si>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</si>
  <si>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</si>
  <si>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</si>
  <si>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</si>
  <si>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</si>
  <si>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</si>
  <si>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</si>
  <si>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</si>
  <si>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</si>
  <si>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</si>
  <si>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</si>
  <si>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</si>
  <si>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</si>
  <si>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</si>
  <si>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</si>
  <si>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</si>
  <si>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</si>
  <si>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</si>
  <si>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</si>
  <si>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</si>
  <si>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</si>
  <si>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</si>
  <si>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</si>
  <si>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</si>
  <si>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</si>
  <si>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</si>
  <si>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</si>
  <si>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</si>
  <si>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</si>
  <si>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</si>
  <si>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</si>
  <si>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</si>
  <si>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</si>
  <si>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</si>
  <si>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</si>
  <si>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</si>
  <si>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</si>
  <si>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</si>
  <si>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</si>
  <si>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</si>
  <si>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16.</t>
  </si>
  <si>
    <t>Adóssághoz nem kapcsolódó származékos ügyletek bevételei</t>
  </si>
  <si>
    <t xml:space="preserve">   17.</t>
  </si>
  <si>
    <t>FINANSZÍROZÁSI BEVÉTELEK ÖSSZESEN: (10. + … +16.)</t>
  </si>
  <si>
    <t xml:space="preserve">   18.</t>
  </si>
  <si>
    <t>BEVÉTELEK ÖSSZESEN: (9+17)</t>
  </si>
  <si>
    <t>Kiadások</t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</si>
  <si>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</si>
  <si>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</si>
  <si>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</si>
  <si>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</si>
  <si>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</si>
  <si>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</si>
  <si>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</si>
  <si>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</si>
  <si>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</si>
  <si>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</si>
  <si>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</si>
  <si>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</si>
  <si>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</si>
  <si>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</si>
  <si>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</si>
  <si>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</si>
  <si>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</si>
  <si>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</si>
  <si>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</si>
  <si>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</si>
  <si>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</si>
  <si>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</si>
  <si>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</si>
  <si>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</si>
  <si>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</si>
  <si>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</si>
  <si>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</si>
  <si>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</si>
  <si>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</si>
  <si>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</si>
  <si>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</si>
  <si>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</si>
  <si>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az 1.18-ból: - Általános tartalék</t>
  </si>
  <si>
    <t>1.20.</t>
  </si>
  <si>
    <t xml:space="preserve">     - Céltartalék</t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</si>
  <si>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</si>
  <si>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</si>
  <si>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</si>
  <si>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</si>
  <si>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</si>
  <si>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</si>
  <si>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</si>
  <si>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</si>
  <si>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</si>
  <si>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</si>
  <si>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</si>
  <si>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</si>
  <si>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</si>
  <si>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</si>
  <si>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</si>
  <si>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</si>
  <si>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</si>
  <si>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</si>
  <si>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</si>
  <si>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</si>
  <si>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</si>
  <si>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</si>
  <si>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</si>
  <si>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</si>
  <si>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</si>
  <si>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</si>
  <si>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</si>
  <si>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</si>
  <si>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lejáatú belföldi értékpapírok beváltása</t>
  </si>
  <si>
    <t>Belföldi kötvények beváltása</t>
  </si>
  <si>
    <t>Éven túli lejáratú belföldi értékpapírok beváltása</t>
  </si>
  <si>
    <t>Belföldi finanszírozás kiadásai (6.1. + … + 6.5.)</t>
  </si>
  <si>
    <t>Államháztartáson belüli megelőlegezések folyósítása</t>
  </si>
  <si>
    <t>Államháztartáson belüli megelőlegezések visszafizetése</t>
  </si>
  <si>
    <t>Központi, irányító szervi támogatás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</si>
  <si>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</si>
  <si>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</si>
  <si>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</si>
  <si>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</si>
  <si>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</si>
  <si>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</si>
  <si>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</si>
  <si>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</si>
  <si>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</si>
  <si>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</si>
  <si>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</si>
  <si>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Váltókiadások</t>
  </si>
  <si>
    <t>10.</t>
  </si>
  <si>
    <t>FINANSZÍROZÁSI KIADÁSOK ÖSSZESEN: (4.+…+9.)</t>
  </si>
  <si>
    <t>11.</t>
  </si>
  <si>
    <t>KIADÁSOK ÖSSZESEN: (3.+10.)</t>
  </si>
  <si>
    <t>Éves tervezett létszám előirányzat (fő)</t>
  </si>
  <si>
    <t>Közfoglalkoztatottak létszáma (fő)</t>
  </si>
  <si>
    <t>Közhatalmi bevételek</t>
  </si>
  <si>
    <t>Működési célú átvett pénzeszközök</t>
  </si>
  <si>
    <t>Költségvetési maradvány igénybevétele</t>
  </si>
  <si>
    <t>Kötelező feladatok bevételei, kiadásai</t>
  </si>
  <si>
    <t>Sor-
szám</t>
  </si>
  <si>
    <t>D</t>
  </si>
  <si>
    <t>E</t>
  </si>
  <si>
    <t>Önkormányzatok működési támogatásai</t>
  </si>
  <si>
    <t>Személyi juttatások</t>
  </si>
  <si>
    <t>Működési célú támogatások államháztartáson belülről</t>
  </si>
  <si>
    <t>2.-ból EU-s támogatás</t>
  </si>
  <si>
    <t xml:space="preserve">Dologi kiadások </t>
  </si>
  <si>
    <t>Működési bevételek</t>
  </si>
  <si>
    <t>6.-ból EU-s támogatás (közvetlen)</t>
  </si>
  <si>
    <t>12.</t>
  </si>
  <si>
    <t>13.</t>
  </si>
  <si>
    <t>14.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</si>
  <si>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</si>
  <si>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</si>
  <si>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</si>
  <si>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</si>
  <si>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</si>
  <si>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</si>
  <si>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</si>
  <si>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</si>
  <si>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</si>
  <si>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</si>
  <si>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</si>
  <si>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</si>
  <si>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</si>
  <si>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</si>
  <si>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>Forgatási célú belföldi, külföldi értékpapírok vásárlása</t>
  </si>
  <si>
    <t>20.</t>
  </si>
  <si>
    <t xml:space="preserve">   Likviditási célú hitelek, kölcsönök felvétele</t>
  </si>
  <si>
    <t>21.</t>
  </si>
  <si>
    <t xml:space="preserve">   Értékpapírok bevételei</t>
  </si>
  <si>
    <t>Felhalmozási célú támogatások államháztartáson belülről</t>
  </si>
  <si>
    <t>1.-ből EU-s támogatás</t>
  </si>
  <si>
    <t>1.-ből EU-s forrásból megvalósuló beruházás</t>
  </si>
  <si>
    <t>Felhalmozási bevételek</t>
  </si>
  <si>
    <t>Felhalmozási célú átvett pénzeszközök átvétele</t>
  </si>
  <si>
    <t>3.-ból EU-s forrásból megvalósuló felújítás</t>
  </si>
  <si>
    <t>4.-ből EU-s támogatás (közvetlen)</t>
  </si>
  <si>
    <t>Egyéb felhalmozási célú bevételek</t>
  </si>
  <si>
    <t>Hitelek törlesztése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</si>
  <si>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</si>
  <si>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</si>
  <si>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</si>
  <si>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</si>
  <si>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Befektetési célú belföldi, külföldi értékpapírok vásárlása</t>
  </si>
  <si>
    <t>Betét elhelyezése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</si>
  <si>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</si>
  <si>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</si>
  <si>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</si>
  <si>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</si>
  <si>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</si>
  <si>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r>
      <t xml:space="preserve">   Működési költségvetés kiadásai </t>
    </r>
    <r>
      <rPr>
        <sz val="12"/>
        <rFont val="Times New Roman"/>
        <family val="1"/>
        <charset val="238"/>
      </rPr>
      <t>(1.1+…+1.5+1.18.)</t>
    </r>
  </si>
  <si>
    <r>
      <t xml:space="preserve">   Felhalmozási költségvetés kiadásai </t>
    </r>
    <r>
      <rPr>
        <sz val="12"/>
        <rFont val="Times New Roman"/>
        <family val="1"/>
        <charset val="238"/>
      </rPr>
      <t>(2.1.+2.3.+2.5.)</t>
    </r>
  </si>
  <si>
    <t>1. számú melléklet</t>
  </si>
  <si>
    <t>2. számú melléklet</t>
  </si>
  <si>
    <t xml:space="preserve">Hiány külső finanszírozásának bevételei (15.+…+16.) </t>
  </si>
  <si>
    <t>Hiány belső finanszírozásának bevételei (10.+…+13. )</t>
  </si>
  <si>
    <t>Működési célú finanszírozási bevételek összesen (9.+14.+17.+18.)</t>
  </si>
  <si>
    <t>Költségvetési kiadások összesen (1.+2.+3+4.+5.+6.)</t>
  </si>
  <si>
    <t>Költségvetési bevételek összesen (1.+2.+4.+5.+6.)</t>
  </si>
  <si>
    <t>BEVÉTEL ÖSSZESEN (8.+19.)</t>
  </si>
  <si>
    <t>KIADÁSOK ÖSSZESEN (8.+19.)</t>
  </si>
  <si>
    <t>Költségvetési bevételek összesen: (1.+3.+4.+6.)</t>
  </si>
  <si>
    <t>Költségvetési kiadások összesen: (1.+3.+5.+6.)</t>
  </si>
  <si>
    <t>Hiány belső finanszírozás bevételei ( 9+…+13)</t>
  </si>
  <si>
    <t>Hiány külső finanszírozásának bevételei (15+…+19)</t>
  </si>
  <si>
    <t>Felhalmozási célú finanszírozási bevételek összesen (8.+14.)</t>
  </si>
  <si>
    <t>Felhalmozási célú finanszírozási kiadások összesen
(8.+...+15.)</t>
  </si>
  <si>
    <t>BEVÉTEL ÖSSZESEN (7.+20.)</t>
  </si>
  <si>
    <t>KIADÁSOK ÖSSZESEN (7.+20.)</t>
  </si>
  <si>
    <t>I. Működési bevételek és kiadások mérlege</t>
  </si>
  <si>
    <t>II. Felhalmozási bevételek és kiadások mérlege</t>
  </si>
  <si>
    <t xml:space="preserve">  Rövid lejáratú  hitelek, kölcsönök felvétele</t>
  </si>
  <si>
    <t>Sorszám</t>
  </si>
  <si>
    <t>Bevételi jogcímek</t>
  </si>
  <si>
    <t>BEVÉTELEK</t>
  </si>
  <si>
    <t>KIADÁSOK</t>
  </si>
  <si>
    <t>Kiadási jogcímek</t>
  </si>
  <si>
    <t>3/a. számú melléklet</t>
  </si>
  <si>
    <t>Működési bevételek (1.1.+…+1.11.)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</si>
  <si>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</si>
  <si>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</si>
  <si>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</si>
  <si>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</si>
  <si>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</si>
  <si>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 xml:space="preserve">  2.3-ból EU támogatás</t>
  </si>
  <si>
    <t>Felhalmozási célú támogatások államháztartáson belülről (4.1.+…+4.3.)</t>
  </si>
  <si>
    <t>Egyéb felhalmozási célú támogatások bevételei államháztartáson belülről</t>
  </si>
  <si>
    <t xml:space="preserve">  4.3.-ból EU-s támogatás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</si>
  <si>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</si>
  <si>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</si>
  <si>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</si>
  <si>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</si>
  <si>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</si>
  <si>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</si>
  <si>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Vállalkozási maradvány igénybevétele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</si>
  <si>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</si>
  <si>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</si>
  <si>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</si>
  <si>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</si>
  <si>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</si>
  <si>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</si>
  <si>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</si>
  <si>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</si>
  <si>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</si>
  <si>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4. számú melléklet</t>
  </si>
  <si>
    <t>5/a. számú melléklet</t>
  </si>
  <si>
    <t>6/a. számú melléklet</t>
  </si>
  <si>
    <t>6/b. számú melléklet</t>
  </si>
  <si>
    <t>Közös önkormányzati hivatal</t>
  </si>
  <si>
    <t>Működési célú finanszírozási kiadások összesen (9.+...+18.)</t>
  </si>
  <si>
    <t>Módosított</t>
  </si>
  <si>
    <t>F</t>
  </si>
  <si>
    <t>G</t>
  </si>
  <si>
    <t xml:space="preserve"> Ft-ban</t>
  </si>
  <si>
    <t>Ft-ban</t>
  </si>
  <si>
    <t>Egyéb felhalmozási célú kiadások</t>
  </si>
  <si>
    <t>Megelőlegezett támogatás ÁH-n belül</t>
  </si>
  <si>
    <t>7. számú melléklet</t>
  </si>
  <si>
    <t>Adósságot keletkeztető ügyletekből fennálló kötelezettségek és saját bevételek</t>
  </si>
  <si>
    <t>Helyi adóból és települési adóból származó bevétel</t>
  </si>
  <si>
    <t>Önkormányzati vagyon, vagyoni értékű jog értékesítéséből és hasznosításból származó bevétel</t>
  </si>
  <si>
    <t>Osztalék, koncessziós díj és hozambevétel</t>
  </si>
  <si>
    <t>Tárgyi eszközök, immateriális jószág, részvény, részesedés, vállalat értékesítéséből, privatizációból származó bevétel</t>
  </si>
  <si>
    <t>Bírság-, pótlék-és díjbevétel</t>
  </si>
  <si>
    <t>Kezesség-, garanciavállalással kapcsolatos megtérülés</t>
  </si>
  <si>
    <t>Saját bevételek összesen</t>
  </si>
  <si>
    <t>Saját bevételek 50%-a</t>
  </si>
  <si>
    <t>Előző években keletkeztetett tárgyévet terhelő fizetési kötelezettség</t>
  </si>
  <si>
    <t>Felvett, átvállalt hitel és annak tőketartozása</t>
  </si>
  <si>
    <t>Felvett, átvállalt kölcsön és annak tőketartozása</t>
  </si>
  <si>
    <t>Hitelviszonyt megtestesítő értékpapír</t>
  </si>
  <si>
    <t>Adott váltó</t>
  </si>
  <si>
    <t>Pénzügyi lízing</t>
  </si>
  <si>
    <t>Visszavásárlási kötelezettség</t>
  </si>
  <si>
    <t>Halasztott fizetés</t>
  </si>
  <si>
    <t>Kezességvállalásból eredő fizetési kötelezettség</t>
  </si>
  <si>
    <t>Tárgyévben keletkeztetett tárgyévet terhelő fizetési kötelezettség</t>
  </si>
  <si>
    <t>Fizetési kötelezettség összesen</t>
  </si>
  <si>
    <t>Fizetési kötelezettséggel csökkentett saját bevétel</t>
  </si>
  <si>
    <t>Eredeti</t>
  </si>
  <si>
    <t>3/2018. (V.29.) önkormányzati rendelethez</t>
  </si>
  <si>
    <t>,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</si>
</sst>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14"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1" fillId="0" borderId="0" applyFont="0" applyFill="0" applyBorder="0" applyAlignment="0" applyProtection="0"/>
  </cellStyleXfs>
  <cellXfs count="253">
    <xf numFmtId="0" fontId="0" fillId="0" borderId="0" xfId="0"/>
    <xf numFmtId="0" fontId="3" fillId="0" borderId="0" xfId="0" applyFont="1"/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quotePrefix="1" applyFont="1" applyFill="1" applyBorder="1" applyAlignment="1" applyProtection="1">
      <alignment horizontal="right" vertical="center" indent="1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vertical="center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12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164" fontId="4" fillId="0" borderId="14" xfId="0" applyNumberFormat="1" applyFont="1" applyFill="1" applyBorder="1" applyAlignment="1" applyProtection="1">
      <alignment horizontal="right" vertical="center" wrapText="1" indent="1"/>
    </xf>
    <xf numFmtId="0" fontId="4" fillId="0" borderId="9" xfId="1" applyFont="1" applyFill="1" applyBorder="1" applyAlignment="1" applyProtection="1">
      <alignment horizontal="center" vertical="center" wrapText="1"/>
    </xf>
    <xf numFmtId="0" fontId="4" fillId="0" borderId="10" xfId="1" applyFont="1" applyFill="1" applyBorder="1" applyAlignment="1" applyProtection="1">
      <alignment horizontal="left" vertical="center" wrapText="1" indent="1"/>
    </xf>
    <xf numFmtId="164" fontId="4" fillId="0" borderId="11" xfId="1" applyNumberFormat="1" applyFont="1" applyFill="1" applyBorder="1" applyAlignment="1" applyProtection="1">
      <alignment horizontal="right" vertical="center" wrapText="1" indent="1"/>
    </xf>
    <xf numFmtId="49" fontId="5" fillId="0" borderId="15" xfId="1" applyNumberFormat="1" applyFont="1" applyFill="1" applyBorder="1" applyAlignment="1" applyProtection="1">
      <alignment horizontal="center" vertical="center" wrapText="1"/>
    </xf>
    <xf numFmtId="0" fontId="5" fillId="0" borderId="16" xfId="0" applyFont="1" applyBorder="1" applyAlignment="1" applyProtection="1">
      <alignment horizontal="left" wrapText="1" indent="1"/>
    </xf>
    <xf numFmtId="164" fontId="5" fillId="0" borderId="17" xfId="1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18" xfId="1" applyNumberFormat="1" applyFont="1" applyFill="1" applyBorder="1" applyAlignment="1" applyProtection="1">
      <alignment horizontal="center" vertical="center" wrapText="1"/>
    </xf>
    <xf numFmtId="0" fontId="5" fillId="0" borderId="19" xfId="0" applyFont="1" applyBorder="1" applyAlignment="1" applyProtection="1">
      <alignment horizontal="left" wrapText="1" indent="1"/>
    </xf>
    <xf numFmtId="164" fontId="5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21" xfId="1" applyNumberFormat="1" applyFont="1" applyFill="1" applyBorder="1" applyAlignment="1" applyProtection="1">
      <alignment horizontal="center" vertical="center" wrapText="1"/>
    </xf>
    <xf numFmtId="0" fontId="5" fillId="0" borderId="22" xfId="0" applyFont="1" applyBorder="1" applyAlignment="1" applyProtection="1">
      <alignment horizontal="left" wrapText="1" indent="1"/>
    </xf>
    <xf numFmtId="0" fontId="4" fillId="0" borderId="10" xfId="0" applyFont="1" applyBorder="1" applyAlignment="1" applyProtection="1">
      <alignment horizontal="left" vertical="center" wrapText="1" indent="1"/>
    </xf>
    <xf numFmtId="164" fontId="5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7" xfId="1" applyNumberFormat="1" applyFont="1" applyFill="1" applyBorder="1" applyAlignment="1" applyProtection="1">
      <alignment horizontal="right" vertical="center" wrapText="1" indent="1"/>
    </xf>
    <xf numFmtId="0" fontId="5" fillId="0" borderId="19" xfId="0" quotePrefix="1" applyFont="1" applyBorder="1" applyAlignment="1" applyProtection="1">
      <alignment horizontal="left" wrapText="1" indent="1"/>
    </xf>
    <xf numFmtId="0" fontId="4" fillId="0" borderId="9" xfId="0" applyFont="1" applyBorder="1" applyAlignment="1" applyProtection="1">
      <alignment horizontal="center" wrapText="1"/>
    </xf>
    <xf numFmtId="0" fontId="5" fillId="0" borderId="22" xfId="0" applyFont="1" applyBorder="1" applyAlignment="1" applyProtection="1">
      <alignment wrapText="1"/>
    </xf>
    <xf numFmtId="0" fontId="5" fillId="0" borderId="15" xfId="0" applyFont="1" applyBorder="1" applyAlignment="1" applyProtection="1">
      <alignment horizontal="center" wrapText="1"/>
    </xf>
    <xf numFmtId="0" fontId="5" fillId="0" borderId="18" xfId="0" applyFont="1" applyBorder="1" applyAlignment="1" applyProtection="1">
      <alignment horizontal="center" wrapText="1"/>
    </xf>
    <xf numFmtId="0" fontId="5" fillId="0" borderId="21" xfId="0" applyFont="1" applyBorder="1" applyAlignment="1" applyProtection="1">
      <alignment horizontal="center" wrapText="1"/>
    </xf>
    <xf numFmtId="164" fontId="4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0" xfId="0" applyFont="1" applyBorder="1" applyAlignment="1" applyProtection="1">
      <alignment wrapText="1"/>
    </xf>
    <xf numFmtId="0" fontId="4" fillId="0" borderId="24" xfId="0" applyFont="1" applyBorder="1" applyAlignment="1" applyProtection="1">
      <alignment horizontal="center" wrapText="1"/>
    </xf>
    <xf numFmtId="0" fontId="4" fillId="0" borderId="25" xfId="0" applyFont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 indent="1"/>
    </xf>
    <xf numFmtId="164" fontId="4" fillId="0" borderId="0" xfId="0" applyNumberFormat="1" applyFont="1" applyFill="1" applyBorder="1" applyAlignment="1" applyProtection="1">
      <alignment horizontal="right" vertical="center" wrapText="1" indent="1"/>
    </xf>
    <xf numFmtId="0" fontId="4" fillId="0" borderId="26" xfId="0" applyFont="1" applyFill="1" applyBorder="1" applyAlignment="1" applyProtection="1">
      <alignment horizontal="center" vertical="center" wrapText="1"/>
    </xf>
    <xf numFmtId="164" fontId="4" fillId="0" borderId="27" xfId="0" applyNumberFormat="1" applyFont="1" applyFill="1" applyBorder="1" applyAlignment="1" applyProtection="1">
      <alignment horizontal="right" vertical="center" wrapText="1" indent="1"/>
    </xf>
    <xf numFmtId="0" fontId="4" fillId="0" borderId="28" xfId="1" applyFont="1" applyFill="1" applyBorder="1" applyAlignment="1" applyProtection="1">
      <alignment horizontal="center" vertical="center" wrapText="1"/>
    </xf>
    <xf numFmtId="0" fontId="4" fillId="0" borderId="7" xfId="1" applyFont="1" applyFill="1" applyBorder="1" applyAlignment="1" applyProtection="1">
      <alignment vertical="center" wrapText="1"/>
    </xf>
    <xf numFmtId="164" fontId="4" fillId="0" borderId="8" xfId="1" applyNumberFormat="1" applyFont="1" applyFill="1" applyBorder="1" applyAlignment="1" applyProtection="1">
      <alignment horizontal="right" vertical="center" wrapText="1" indent="1"/>
    </xf>
    <xf numFmtId="49" fontId="5" fillId="0" borderId="29" xfId="1" applyNumberFormat="1" applyFont="1" applyFill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left" vertical="center" wrapText="1" indent="1"/>
    </xf>
    <xf numFmtId="164" fontId="5" fillId="0" borderId="3" xfId="1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9" xfId="1" applyFont="1" applyFill="1" applyBorder="1" applyAlignment="1" applyProtection="1">
      <alignment horizontal="left" vertical="center" wrapText="1" indent="1"/>
    </xf>
    <xf numFmtId="0" fontId="5" fillId="0" borderId="30" xfId="1" applyFont="1" applyFill="1" applyBorder="1" applyAlignment="1" applyProtection="1">
      <alignment horizontal="left" vertical="center" wrapText="1" indent="1"/>
    </xf>
    <xf numFmtId="0" fontId="5" fillId="0" borderId="0" xfId="1" applyFont="1" applyFill="1" applyBorder="1" applyAlignment="1" applyProtection="1">
      <alignment horizontal="left" vertical="center" wrapText="1" indent="1"/>
    </xf>
    <xf numFmtId="0" fontId="5" fillId="0" borderId="19" xfId="1" applyFont="1" applyFill="1" applyBorder="1" applyAlignment="1" applyProtection="1">
      <alignment horizontal="left" indent="6"/>
    </xf>
    <xf numFmtId="0" fontId="5" fillId="0" borderId="19" xfId="1" applyFont="1" applyFill="1" applyBorder="1" applyAlignment="1" applyProtection="1">
      <alignment horizontal="left" vertical="center" wrapText="1" indent="6"/>
    </xf>
    <xf numFmtId="49" fontId="5" fillId="0" borderId="31" xfId="1" applyNumberFormat="1" applyFont="1" applyFill="1" applyBorder="1" applyAlignment="1" applyProtection="1">
      <alignment horizontal="center" vertical="center" wrapText="1"/>
    </xf>
    <xf numFmtId="0" fontId="5" fillId="0" borderId="22" xfId="1" applyFont="1" applyFill="1" applyBorder="1" applyAlignment="1" applyProtection="1">
      <alignment horizontal="left" vertical="center" wrapText="1" indent="6"/>
    </xf>
    <xf numFmtId="49" fontId="5" fillId="0" borderId="32" xfId="1" applyNumberFormat="1" applyFont="1" applyFill="1" applyBorder="1" applyAlignment="1" applyProtection="1">
      <alignment horizontal="center" vertical="center" wrapText="1"/>
    </xf>
    <xf numFmtId="0" fontId="5" fillId="0" borderId="5" xfId="1" applyFont="1" applyFill="1" applyBorder="1" applyAlignment="1" applyProtection="1">
      <alignment horizontal="left" vertical="center" wrapText="1" indent="6"/>
    </xf>
    <xf numFmtId="164" fontId="5" fillId="0" borderId="33" xfId="1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10" xfId="1" applyFont="1" applyFill="1" applyBorder="1" applyAlignment="1" applyProtection="1">
      <alignment vertical="center" wrapText="1"/>
    </xf>
    <xf numFmtId="0" fontId="5" fillId="0" borderId="22" xfId="1" applyFont="1" applyFill="1" applyBorder="1" applyAlignment="1" applyProtection="1">
      <alignment horizontal="left" vertical="center" wrapText="1" indent="1"/>
    </xf>
    <xf numFmtId="0" fontId="5" fillId="0" borderId="22" xfId="0" applyFont="1" applyBorder="1" applyAlignment="1" applyProtection="1">
      <alignment horizontal="left" vertical="center" wrapText="1" indent="1"/>
    </xf>
    <xf numFmtId="0" fontId="5" fillId="0" borderId="19" xfId="0" applyFont="1" applyBorder="1" applyAlignment="1" applyProtection="1">
      <alignment horizontal="left" vertical="center" wrapText="1" indent="1"/>
    </xf>
    <xf numFmtId="0" fontId="5" fillId="0" borderId="16" xfId="1" applyFont="1" applyFill="1" applyBorder="1" applyAlignment="1" applyProtection="1">
      <alignment horizontal="left" vertical="center" wrapText="1" indent="6"/>
    </xf>
    <xf numFmtId="0" fontId="5" fillId="0" borderId="16" xfId="1" applyFont="1" applyFill="1" applyBorder="1" applyAlignment="1" applyProtection="1">
      <alignment horizontal="left" vertical="center" wrapText="1" indent="1"/>
    </xf>
    <xf numFmtId="0" fontId="5" fillId="0" borderId="34" xfId="1" applyFont="1" applyFill="1" applyBorder="1" applyAlignment="1" applyProtection="1">
      <alignment horizontal="left" vertical="center" wrapText="1" indent="1"/>
    </xf>
    <xf numFmtId="164" fontId="4" fillId="0" borderId="11" xfId="0" applyNumberFormat="1" applyFont="1" applyBorder="1" applyAlignment="1" applyProtection="1">
      <alignment horizontal="right" vertical="center" wrapText="1" indent="1"/>
    </xf>
    <xf numFmtId="49" fontId="4" fillId="0" borderId="9" xfId="1" applyNumberFormat="1" applyFont="1" applyFill="1" applyBorder="1" applyAlignment="1" applyProtection="1">
      <alignment horizontal="center" vertical="center" wrapText="1"/>
    </xf>
    <xf numFmtId="164" fontId="4" fillId="0" borderId="11" xfId="0" quotePrefix="1" applyNumberFormat="1" applyFont="1" applyBorder="1" applyAlignment="1" applyProtection="1">
      <alignment horizontal="right" vertical="center" wrapText="1" indent="1"/>
    </xf>
    <xf numFmtId="0" fontId="4" fillId="0" borderId="24" xfId="0" applyFont="1" applyBorder="1" applyAlignment="1" applyProtection="1">
      <alignment horizontal="center" vertical="center" wrapText="1"/>
    </xf>
    <xf numFmtId="0" fontId="4" fillId="0" borderId="25" xfId="0" applyFont="1" applyBorder="1" applyAlignment="1" applyProtection="1">
      <alignment horizontal="left" vertical="center" wrapText="1" indent="1"/>
    </xf>
    <xf numFmtId="0" fontId="5" fillId="0" borderId="0" xfId="0" applyFont="1" applyFill="1" applyAlignment="1" applyProtection="1">
      <alignment horizontal="left" vertical="center" wrapText="1"/>
    </xf>
    <xf numFmtId="0" fontId="5" fillId="0" borderId="0" xfId="0" applyFont="1" applyFill="1" applyAlignment="1" applyProtection="1">
      <alignment vertical="center" wrapText="1"/>
    </xf>
    <xf numFmtId="0" fontId="5" fillId="0" borderId="0" xfId="0" applyFont="1" applyFill="1" applyAlignment="1" applyProtection="1">
      <alignment horizontal="right" vertical="center" wrapText="1" indent="1"/>
    </xf>
    <xf numFmtId="0" fontId="4" fillId="0" borderId="9" xfId="0" applyFont="1" applyFill="1" applyBorder="1" applyAlignment="1" applyProtection="1">
      <alignment horizontal="left" vertical="center"/>
    </xf>
    <xf numFmtId="0" fontId="4" fillId="0" borderId="35" xfId="0" applyFont="1" applyFill="1" applyBorder="1" applyAlignment="1" applyProtection="1">
      <alignment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/>
    <xf numFmtId="0" fontId="3" fillId="0" borderId="0" xfId="0" applyFont="1" applyAlignment="1"/>
    <xf numFmtId="0" fontId="2" fillId="0" borderId="5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164" fontId="3" fillId="0" borderId="0" xfId="0" applyNumberFormat="1" applyFont="1" applyFill="1" applyAlignment="1" applyProtection="1">
      <alignment horizontal="center" vertical="center" wrapText="1"/>
    </xf>
    <xf numFmtId="164" fontId="4" fillId="0" borderId="9" xfId="0" applyNumberFormat="1" applyFont="1" applyFill="1" applyBorder="1" applyAlignment="1" applyProtection="1">
      <alignment horizontal="centerContinuous" vertical="center" wrapText="1"/>
    </xf>
    <xf numFmtId="164" fontId="4" fillId="0" borderId="10" xfId="0" applyNumberFormat="1" applyFont="1" applyFill="1" applyBorder="1" applyAlignment="1" applyProtection="1">
      <alignment horizontal="centerContinuous" vertical="center" wrapText="1"/>
    </xf>
    <xf numFmtId="164" fontId="4" fillId="0" borderId="11" xfId="0" applyNumberFormat="1" applyFont="1" applyFill="1" applyBorder="1" applyAlignment="1" applyProtection="1">
      <alignment horizontal="centerContinuous" vertical="center" wrapText="1"/>
    </xf>
    <xf numFmtId="164" fontId="4" fillId="0" borderId="9" xfId="0" applyNumberFormat="1" applyFont="1" applyFill="1" applyBorder="1" applyAlignment="1" applyProtection="1">
      <alignment horizontal="center" vertical="center" wrapText="1"/>
    </xf>
    <xf numFmtId="164" fontId="4" fillId="0" borderId="10" xfId="0" applyNumberFormat="1" applyFont="1" applyFill="1" applyBorder="1" applyAlignment="1" applyProtection="1">
      <alignment horizontal="center" vertical="center" wrapText="1"/>
    </xf>
    <xf numFmtId="164" fontId="4" fillId="0" borderId="11" xfId="0" applyNumberFormat="1" applyFont="1" applyFill="1" applyBorder="1" applyAlignment="1" applyProtection="1">
      <alignment horizontal="center" vertical="center" wrapText="1"/>
    </xf>
    <xf numFmtId="164" fontId="4" fillId="0" borderId="38" xfId="0" applyNumberFormat="1" applyFont="1" applyFill="1" applyBorder="1" applyAlignment="1" applyProtection="1">
      <alignment horizontal="center" vertical="center" wrapText="1"/>
    </xf>
    <xf numFmtId="164" fontId="5" fillId="0" borderId="15" xfId="0" applyNumberFormat="1" applyFont="1" applyFill="1" applyBorder="1" applyAlignment="1" applyProtection="1">
      <alignment horizontal="left" vertical="center" wrapText="1" indent="1"/>
    </xf>
    <xf numFmtId="164" fontId="5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8" xfId="0" applyNumberFormat="1" applyFont="1" applyFill="1" applyBorder="1" applyAlignment="1" applyProtection="1">
      <alignment horizontal="left" vertical="center" wrapText="1" indent="1"/>
    </xf>
    <xf numFmtId="164" fontId="5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41" xfId="0" applyNumberFormat="1" applyFont="1" applyFill="1" applyBorder="1" applyAlignment="1" applyProtection="1">
      <alignment horizontal="left" vertical="center" wrapText="1" indent="1"/>
    </xf>
    <xf numFmtId="164" fontId="5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8" xfId="0" applyNumberFormat="1" applyFont="1" applyFill="1" applyBorder="1" applyAlignment="1" applyProtection="1">
      <alignment horizontal="left" vertical="center" wrapText="1" indent="1"/>
      <protection locked="0"/>
    </xf>
    <xf numFmtId="164" fontId="4" fillId="0" borderId="9" xfId="0" applyNumberFormat="1" applyFont="1" applyFill="1" applyBorder="1" applyAlignment="1" applyProtection="1">
      <alignment horizontal="left" vertical="center" wrapText="1" indent="1"/>
    </xf>
    <xf numFmtId="164" fontId="4" fillId="0" borderId="10" xfId="0" applyNumberFormat="1" applyFont="1" applyFill="1" applyBorder="1" applyAlignment="1" applyProtection="1">
      <alignment horizontal="right" vertical="center" wrapText="1" indent="1"/>
    </xf>
    <xf numFmtId="164" fontId="5" fillId="0" borderId="31" xfId="0" applyNumberFormat="1" applyFont="1" applyFill="1" applyBorder="1" applyAlignment="1" applyProtection="1">
      <alignment horizontal="left" vertical="center" wrapText="1" indent="1"/>
    </xf>
    <xf numFmtId="164" fontId="6" fillId="0" borderId="34" xfId="0" applyNumberFormat="1" applyFont="1" applyFill="1" applyBorder="1" applyAlignment="1" applyProtection="1">
      <alignment horizontal="right" vertical="center" wrapText="1" indent="1"/>
    </xf>
    <xf numFmtId="164" fontId="6" fillId="0" borderId="19" xfId="0" applyNumberFormat="1" applyFont="1" applyFill="1" applyBorder="1" applyAlignment="1" applyProtection="1">
      <alignment horizontal="right" vertical="center" wrapText="1" indent="1"/>
    </xf>
    <xf numFmtId="164" fontId="5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31" xfId="0" applyNumberFormat="1" applyFont="1" applyFill="1" applyBorder="1" applyAlignment="1" applyProtection="1">
      <alignment horizontal="left" vertical="center" wrapText="1" indent="1"/>
    </xf>
    <xf numFmtId="164" fontId="6" fillId="0" borderId="16" xfId="0" applyNumberFormat="1" applyFont="1" applyFill="1" applyBorder="1" applyAlignment="1" applyProtection="1">
      <alignment horizontal="right" vertical="center" wrapText="1" indent="1"/>
    </xf>
    <xf numFmtId="164" fontId="5" fillId="0" borderId="18" xfId="0" applyNumberFormat="1" applyFont="1" applyFill="1" applyBorder="1" applyAlignment="1" applyProtection="1">
      <alignment horizontal="left" vertical="center" wrapText="1" indent="2"/>
    </xf>
    <xf numFmtId="164" fontId="5" fillId="0" borderId="19" xfId="0" applyNumberFormat="1" applyFont="1" applyFill="1" applyBorder="1" applyAlignment="1" applyProtection="1">
      <alignment horizontal="left" vertical="center" wrapText="1" indent="2"/>
    </xf>
    <xf numFmtId="164" fontId="6" fillId="0" borderId="19" xfId="0" applyNumberFormat="1" applyFont="1" applyFill="1" applyBorder="1" applyAlignment="1" applyProtection="1">
      <alignment horizontal="left" vertical="center" wrapText="1" indent="1"/>
    </xf>
    <xf numFmtId="164" fontId="5" fillId="0" borderId="15" xfId="0" applyNumberFormat="1" applyFont="1" applyFill="1" applyBorder="1" applyAlignment="1" applyProtection="1">
      <alignment horizontal="left" vertical="center" wrapText="1" indent="1"/>
      <protection locked="0"/>
    </xf>
    <xf numFmtId="164" fontId="5" fillId="0" borderId="15" xfId="0" applyNumberFormat="1" applyFont="1" applyFill="1" applyBorder="1" applyAlignment="1" applyProtection="1">
      <alignment horizontal="left" vertical="center" wrapText="1" indent="2"/>
    </xf>
    <xf numFmtId="164" fontId="5" fillId="0" borderId="21" xfId="0" applyNumberFormat="1" applyFont="1" applyFill="1" applyBorder="1" applyAlignment="1" applyProtection="1">
      <alignment horizontal="left" vertical="center" wrapText="1" indent="2"/>
    </xf>
    <xf numFmtId="164" fontId="3" fillId="0" borderId="39" xfId="0" applyNumberFormat="1" applyFont="1" applyFill="1" applyBorder="1" applyAlignment="1" applyProtection="1">
      <alignment horizontal="center" vertical="center" wrapText="1"/>
    </xf>
    <xf numFmtId="164" fontId="3" fillId="0" borderId="40" xfId="0" applyNumberFormat="1" applyFont="1" applyFill="1" applyBorder="1" applyAlignment="1" applyProtection="1">
      <alignment horizontal="center" vertical="center" wrapText="1"/>
    </xf>
    <xf numFmtId="164" fontId="5" fillId="0" borderId="43" xfId="0" applyNumberFormat="1" applyFont="1" applyFill="1" applyBorder="1" applyAlignment="1" applyProtection="1">
      <alignment horizontal="center" vertical="center" wrapText="1"/>
    </xf>
    <xf numFmtId="164" fontId="5" fillId="0" borderId="40" xfId="0" applyNumberFormat="1" applyFont="1" applyFill="1" applyBorder="1" applyAlignment="1" applyProtection="1">
      <alignment horizontal="center" vertical="center" wrapText="1"/>
    </xf>
    <xf numFmtId="164" fontId="3" fillId="0" borderId="43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7" fillId="0" borderId="10" xfId="0" applyFont="1" applyFill="1" applyBorder="1" applyAlignment="1" applyProtection="1">
      <alignment horizontal="left" vertical="center" wrapText="1" indent="1"/>
    </xf>
    <xf numFmtId="49" fontId="1" fillId="0" borderId="29" xfId="0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left" vertical="center" wrapText="1" indent="1"/>
    </xf>
    <xf numFmtId="49" fontId="1" fillId="0" borderId="18" xfId="0" applyNumberFormat="1" applyFont="1" applyFill="1" applyBorder="1" applyAlignment="1" applyProtection="1">
      <alignment horizontal="center" vertical="center" wrapText="1"/>
    </xf>
    <xf numFmtId="0" fontId="8" fillId="0" borderId="19" xfId="1" applyFont="1" applyFill="1" applyBorder="1" applyAlignment="1" applyProtection="1">
      <alignment horizontal="left" vertical="center" wrapText="1" indent="1"/>
    </xf>
    <xf numFmtId="0" fontId="8" fillId="0" borderId="34" xfId="1" applyFont="1" applyFill="1" applyBorder="1" applyAlignment="1" applyProtection="1">
      <alignment horizontal="left" vertical="center" wrapText="1" indent="1"/>
    </xf>
    <xf numFmtId="0" fontId="8" fillId="0" borderId="16" xfId="1" applyFont="1" applyFill="1" applyBorder="1" applyAlignment="1" applyProtection="1">
      <alignment horizontal="left" vertical="center" wrapText="1" indent="1"/>
    </xf>
    <xf numFmtId="0" fontId="7" fillId="0" borderId="9" xfId="0" applyFont="1" applyFill="1" applyBorder="1" applyAlignment="1" applyProtection="1">
      <alignment horizontal="center" vertical="center" wrapText="1"/>
    </xf>
    <xf numFmtId="0" fontId="7" fillId="0" borderId="10" xfId="1" applyFont="1" applyFill="1" applyBorder="1" applyAlignment="1" applyProtection="1">
      <alignment horizontal="left" vertical="center" wrapText="1" indent="1"/>
    </xf>
    <xf numFmtId="49" fontId="1" fillId="0" borderId="15" xfId="0" applyNumberFormat="1" applyFont="1" applyFill="1" applyBorder="1" applyAlignment="1" applyProtection="1">
      <alignment horizontal="center" vertical="center" wrapText="1"/>
    </xf>
    <xf numFmtId="0" fontId="1" fillId="0" borderId="16" xfId="1" applyFont="1" applyFill="1" applyBorder="1" applyAlignment="1" applyProtection="1">
      <alignment horizontal="left" vertical="center" wrapText="1" indent="1"/>
    </xf>
    <xf numFmtId="0" fontId="1" fillId="0" borderId="19" xfId="1" applyFont="1" applyFill="1" applyBorder="1" applyAlignment="1" applyProtection="1">
      <alignment horizontal="left" vertical="center" wrapText="1" indent="1"/>
    </xf>
    <xf numFmtId="0" fontId="1" fillId="0" borderId="25" xfId="1" applyFont="1" applyFill="1" applyBorder="1" applyAlignment="1" applyProtection="1">
      <alignment horizontal="left" vertical="center" wrapText="1" indent="1"/>
    </xf>
    <xf numFmtId="0" fontId="4" fillId="0" borderId="9" xfId="0" applyFont="1" applyBorder="1" applyAlignment="1" applyProtection="1">
      <alignment horizontal="center" vertical="center" wrapText="1"/>
    </xf>
    <xf numFmtId="0" fontId="9" fillId="0" borderId="35" xfId="0" applyFont="1" applyBorder="1" applyAlignment="1" applyProtection="1">
      <alignment horizontal="left" wrapText="1" indent="1"/>
    </xf>
    <xf numFmtId="0" fontId="8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 wrapText="1" indent="1"/>
    </xf>
    <xf numFmtId="164" fontId="2" fillId="0" borderId="0" xfId="0" applyNumberFormat="1" applyFont="1" applyFill="1" applyBorder="1" applyAlignment="1" applyProtection="1">
      <alignment horizontal="right" vertical="center" wrapText="1" indent="1"/>
    </xf>
    <xf numFmtId="0" fontId="2" fillId="0" borderId="26" xfId="0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left" vertical="center" wrapText="1" indent="1"/>
    </xf>
    <xf numFmtId="0" fontId="10" fillId="0" borderId="0" xfId="0" applyFont="1" applyFill="1" applyAlignment="1" applyProtection="1">
      <alignment horizontal="left" vertical="center" wrapText="1"/>
    </xf>
    <xf numFmtId="0" fontId="10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horizontal="right" vertical="center" wrapText="1" indent="1"/>
    </xf>
    <xf numFmtId="0" fontId="2" fillId="0" borderId="9" xfId="0" applyFont="1" applyFill="1" applyBorder="1" applyAlignment="1" applyProtection="1">
      <alignment horizontal="left" vertical="center"/>
    </xf>
    <xf numFmtId="0" fontId="2" fillId="0" borderId="35" xfId="0" applyFont="1" applyFill="1" applyBorder="1" applyAlignment="1" applyProtection="1">
      <alignment vertical="center" wrapText="1"/>
    </xf>
    <xf numFmtId="3" fontId="2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0" fontId="4" fillId="0" borderId="47" xfId="0" applyFont="1" applyFill="1" applyBorder="1" applyAlignment="1" applyProtection="1">
      <alignment horizontal="center" vertical="center"/>
    </xf>
    <xf numFmtId="0" fontId="4" fillId="0" borderId="48" xfId="0" applyFont="1" applyFill="1" applyBorder="1" applyAlignment="1" applyProtection="1">
      <alignment horizontal="center" vertical="center" wrapText="1"/>
    </xf>
    <xf numFmtId="0" fontId="4" fillId="0" borderId="49" xfId="0" applyFont="1" applyFill="1" applyBorder="1" applyAlignment="1" applyProtection="1">
      <alignment horizontal="center" vertical="center" wrapText="1"/>
    </xf>
    <xf numFmtId="0" fontId="4" fillId="0" borderId="47" xfId="0" applyFont="1" applyFill="1" applyBorder="1" applyAlignment="1" applyProtection="1">
      <alignment vertical="center"/>
    </xf>
    <xf numFmtId="0" fontId="4" fillId="0" borderId="51" xfId="0" applyFont="1" applyFill="1" applyBorder="1" applyAlignment="1" applyProtection="1">
      <alignment vertical="center"/>
    </xf>
    <xf numFmtId="0" fontId="4" fillId="0" borderId="3" xfId="0" applyFont="1" applyFill="1" applyBorder="1" applyAlignment="1" applyProtection="1">
      <alignment vertical="center"/>
    </xf>
    <xf numFmtId="0" fontId="4" fillId="0" borderId="33" xfId="0" applyFont="1" applyFill="1" applyBorder="1" applyAlignment="1" applyProtection="1">
      <alignment vertical="center"/>
    </xf>
    <xf numFmtId="0" fontId="4" fillId="0" borderId="53" xfId="0" applyFont="1" applyFill="1" applyBorder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 wrapText="1"/>
    </xf>
    <xf numFmtId="0" fontId="4" fillId="0" borderId="51" xfId="0" applyFont="1" applyFill="1" applyBorder="1" applyAlignment="1" applyProtection="1">
      <alignment horizontal="center" vertical="center"/>
    </xf>
    <xf numFmtId="0" fontId="4" fillId="0" borderId="47" xfId="0" quotePrefix="1" applyFont="1" applyFill="1" applyBorder="1" applyAlignment="1" applyProtection="1">
      <alignment horizontal="right" vertical="center" indent="1"/>
    </xf>
    <xf numFmtId="49" fontId="4" fillId="0" borderId="46" xfId="0" applyNumberFormat="1" applyFont="1" applyFill="1" applyBorder="1" applyAlignment="1" applyProtection="1">
      <alignment horizontal="right" vertical="center" indent="1"/>
    </xf>
    <xf numFmtId="49" fontId="4" fillId="0" borderId="54" xfId="0" applyNumberFormat="1" applyFont="1" applyFill="1" applyBorder="1" applyAlignment="1" applyProtection="1">
      <alignment horizontal="right" vertical="center" indent="1"/>
    </xf>
    <xf numFmtId="164" fontId="4" fillId="0" borderId="26" xfId="0" applyNumberFormat="1" applyFont="1" applyFill="1" applyBorder="1" applyAlignment="1" applyProtection="1">
      <alignment horizontal="right" vertical="center" wrapText="1" indent="1"/>
    </xf>
    <xf numFmtId="164" fontId="4" fillId="0" borderId="52" xfId="0" applyNumberFormat="1" applyFont="1" applyFill="1" applyBorder="1" applyAlignment="1" applyProtection="1">
      <alignment horizontal="right" vertical="center" wrapText="1" indent="1"/>
    </xf>
    <xf numFmtId="164" fontId="2" fillId="0" borderId="26" xfId="0" applyNumberFormat="1" applyFont="1" applyFill="1" applyBorder="1" applyAlignment="1" applyProtection="1">
      <alignment horizontal="right" vertical="center" wrapText="1" inden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4" fillId="0" borderId="49" xfId="1" applyNumberFormat="1" applyFont="1" applyFill="1" applyBorder="1" applyAlignment="1" applyProtection="1">
      <alignment horizontal="right" vertical="center" wrapText="1" indent="1"/>
    </xf>
    <xf numFmtId="164" fontId="4" fillId="0" borderId="35" xfId="0" applyNumberFormat="1" applyFont="1" applyFill="1" applyBorder="1" applyAlignment="1" applyProtection="1">
      <alignment horizontal="centerContinuous" vertical="center" wrapText="1"/>
    </xf>
    <xf numFmtId="164" fontId="4" fillId="0" borderId="35" xfId="0" applyNumberFormat="1" applyFont="1" applyFill="1" applyBorder="1" applyAlignment="1" applyProtection="1">
      <alignment horizontal="center" vertical="center" wrapText="1"/>
    </xf>
    <xf numFmtId="164" fontId="5" fillId="0" borderId="55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50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56" xfId="0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27" xfId="0" applyNumberFormat="1" applyFont="1" applyFill="1" applyBorder="1" applyAlignment="1" applyProtection="1">
      <alignment horizontal="center" vertical="center" wrapText="1"/>
    </xf>
    <xf numFmtId="164" fontId="5" fillId="0" borderId="34" xfId="0" applyNumberFormat="1" applyFont="1" applyFill="1" applyBorder="1" applyAlignment="1" applyProtection="1">
      <alignment horizontal="right" vertical="center" wrapText="1" indent="1"/>
    </xf>
    <xf numFmtId="0" fontId="5" fillId="0" borderId="0" xfId="0" applyFont="1" applyFill="1" applyAlignment="1" applyProtection="1">
      <alignment horizontal="right"/>
    </xf>
    <xf numFmtId="164" fontId="0" fillId="0" borderId="0" xfId="0" applyNumberFormat="1"/>
    <xf numFmtId="3" fontId="4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1" xfId="0" applyNumberFormat="1" applyFont="1" applyFill="1" applyBorder="1" applyAlignment="1" applyProtection="1">
      <alignment horizontal="right" vertical="center" wrapText="1" indent="1"/>
    </xf>
    <xf numFmtId="164" fontId="8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57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57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164" fontId="2" fillId="0" borderId="11" xfId="0" applyNumberFormat="1" applyFont="1" applyFill="1" applyBorder="1" applyAlignment="1" applyProtection="1">
      <alignment horizontal="right" vertical="center" wrapText="1" indent="1"/>
    </xf>
    <xf numFmtId="164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20" xfId="0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11" xfId="0" applyNumberFormat="1" applyFont="1" applyFill="1" applyBorder="1" applyAlignment="1" applyProtection="1">
      <alignment horizontal="right" vertical="center" wrapText="1" indent="1"/>
    </xf>
    <xf numFmtId="164" fontId="5" fillId="0" borderId="57" xfId="0" applyNumberFormat="1" applyFont="1" applyFill="1" applyBorder="1" applyAlignment="1" applyProtection="1">
      <alignment horizontal="right" vertical="center" wrapText="1" indent="1"/>
      <protection locked="0"/>
    </xf>
    <xf numFmtId="0" fontId="3" fillId="0" borderId="0" xfId="0" applyFont="1" applyBorder="1" applyAlignment="1">
      <alignment horizontal="right"/>
    </xf>
    <xf numFmtId="0" fontId="3" fillId="0" borderId="19" xfId="0" applyFont="1" applyBorder="1" applyAlignment="1">
      <alignment vertical="top" wrapText="1"/>
    </xf>
    <xf numFmtId="3" fontId="3" fillId="0" borderId="19" xfId="0" applyNumberFormat="1" applyFont="1" applyBorder="1" applyAlignment="1">
      <alignment horizontal="right" vertical="top" wrapText="1"/>
    </xf>
    <xf numFmtId="3" fontId="12" fillId="0" borderId="19" xfId="0" applyNumberFormat="1" applyFont="1" applyBorder="1" applyAlignment="1">
      <alignment horizontal="right" vertical="top" wrapText="1"/>
    </xf>
    <xf numFmtId="0" fontId="3" fillId="0" borderId="42" xfId="0" applyFont="1" applyBorder="1" applyAlignment="1">
      <alignment vertical="top" wrapText="1"/>
    </xf>
    <xf numFmtId="0" fontId="3" fillId="0" borderId="19" xfId="0" applyFont="1" applyBorder="1" applyAlignment="1">
      <alignment horizontal="center"/>
    </xf>
    <xf numFmtId="3" fontId="12" fillId="0" borderId="19" xfId="2" applyNumberFormat="1" applyFont="1" applyBorder="1" applyAlignment="1">
      <alignment horizontal="right" vertical="top" wrapText="1"/>
    </xf>
    <xf numFmtId="3" fontId="13" fillId="0" borderId="19" xfId="0" applyNumberFormat="1" applyFont="1" applyBorder="1" applyAlignment="1">
      <alignment horizontal="right" vertical="top" wrapText="1"/>
    </xf>
    <xf numFmtId="164" fontId="5" fillId="0" borderId="58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42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59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58" xfId="1" applyNumberFormat="1" applyFont="1" applyFill="1" applyBorder="1" applyAlignment="1" applyProtection="1">
      <alignment horizontal="right" vertical="center" wrapText="1" indent="1"/>
    </xf>
    <xf numFmtId="164" fontId="4" fillId="0" borderId="49" xfId="1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48" xfId="1" applyNumberFormat="1" applyFont="1" applyFill="1" applyBorder="1" applyAlignment="1" applyProtection="1">
      <alignment horizontal="right" vertical="center" wrapText="1" indent="1"/>
    </xf>
    <xf numFmtId="164" fontId="5" fillId="0" borderId="47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51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50" xfId="1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49" xfId="0" applyNumberFormat="1" applyFont="1" applyBorder="1" applyAlignment="1" applyProtection="1">
      <alignment horizontal="right" vertical="center" wrapText="1" indent="1"/>
    </xf>
    <xf numFmtId="164" fontId="4" fillId="0" borderId="49" xfId="0" quotePrefix="1" applyNumberFormat="1" applyFont="1" applyBorder="1" applyAlignment="1" applyProtection="1">
      <alignment horizontal="right" vertical="center" wrapText="1" indent="1"/>
    </xf>
    <xf numFmtId="3" fontId="4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49" xfId="0" applyNumberFormat="1" applyFont="1" applyFill="1" applyBorder="1" applyAlignment="1" applyProtection="1">
      <alignment horizontal="right" vertical="center" wrapText="1" indent="1"/>
    </xf>
    <xf numFmtId="164" fontId="8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59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6" xfId="0" applyNumberFormat="1" applyFont="1" applyFill="1" applyBorder="1" applyAlignment="1" applyProtection="1">
      <alignment horizontal="right" vertical="center" wrapText="1" indent="1"/>
    </xf>
    <xf numFmtId="164" fontId="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2" fillId="0" borderId="49" xfId="0" applyNumberFormat="1" applyFont="1" applyFill="1" applyBorder="1" applyAlignment="1" applyProtection="1">
      <alignment horizontal="right" vertical="center" wrapText="1" indent="1"/>
    </xf>
    <xf numFmtId="3" fontId="2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26" xfId="0" applyFont="1" applyFill="1" applyBorder="1" applyAlignment="1" applyProtection="1">
      <alignment horizontal="right" vertical="center" wrapText="1" indent="1"/>
    </xf>
    <xf numFmtId="164" fontId="5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164" fontId="4" fillId="0" borderId="49" xfId="0" applyNumberFormat="1" applyFont="1" applyFill="1" applyBorder="1" applyAlignment="1" applyProtection="1">
      <alignment horizontal="right" vertical="center" wrapText="1" indent="1"/>
    </xf>
    <xf numFmtId="164" fontId="5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19" xfId="0" applyNumberFormat="1" applyFont="1" applyBorder="1"/>
    <xf numFmtId="0" fontId="4" fillId="0" borderId="46" xfId="0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5" fillId="0" borderId="0" xfId="0" applyFont="1" applyFill="1" applyAlignment="1" applyProtection="1">
      <alignment horizontal="right"/>
    </xf>
    <xf numFmtId="0" fontId="5" fillId="0" borderId="26" xfId="0" applyFont="1" applyFill="1" applyBorder="1" applyAlignment="1" applyProtection="1">
      <alignment horizontal="right"/>
    </xf>
    <xf numFmtId="164" fontId="4" fillId="0" borderId="36" xfId="0" applyNumberFormat="1" applyFont="1" applyFill="1" applyBorder="1" applyAlignment="1" applyProtection="1">
      <alignment horizontal="center" vertical="center" wrapText="1"/>
    </xf>
    <xf numFmtId="164" fontId="4" fillId="0" borderId="37" xfId="0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Fill="1" applyAlignment="1" applyProtection="1">
      <alignment horizontal="center" vertical="center" wrapText="1"/>
    </xf>
    <xf numFmtId="164" fontId="5" fillId="0" borderId="46" xfId="0" applyNumberFormat="1" applyFont="1" applyFill="1" applyBorder="1" applyAlignment="1" applyProtection="1">
      <alignment horizontal="right" vertical="center"/>
    </xf>
    <xf numFmtId="164" fontId="4" fillId="0" borderId="44" xfId="0" applyNumberFormat="1" applyFont="1" applyFill="1" applyBorder="1" applyAlignment="1" applyProtection="1">
      <alignment horizontal="center" vertical="center" wrapText="1"/>
    </xf>
    <xf numFmtId="164" fontId="4" fillId="0" borderId="45" xfId="0" applyNumberFormat="1" applyFont="1" applyFill="1" applyBorder="1" applyAlignment="1" applyProtection="1">
      <alignment horizontal="center" vertical="center" wrapText="1"/>
    </xf>
    <xf numFmtId="0" fontId="13" fillId="0" borderId="19" xfId="0" applyFont="1" applyBorder="1" applyAlignment="1">
      <alignment vertical="top" wrapText="1"/>
    </xf>
    <xf numFmtId="0" fontId="13" fillId="0" borderId="42" xfId="0" applyFont="1" applyBorder="1" applyAlignment="1">
      <alignment vertical="top" wrapText="1"/>
    </xf>
    <xf numFmtId="0" fontId="12" fillId="0" borderId="19" xfId="0" applyFont="1" applyBorder="1" applyAlignment="1">
      <alignment vertical="top" wrapText="1"/>
    </xf>
    <xf numFmtId="0" fontId="12" fillId="0" borderId="42" xfId="0" applyFont="1" applyBorder="1" applyAlignment="1">
      <alignment vertical="top" wrapText="1"/>
    </xf>
    <xf numFmtId="0" fontId="12" fillId="0" borderId="0" xfId="0" applyFont="1" applyAlignment="1">
      <alignment horizontal="center" vertical="center" wrapText="1"/>
    </xf>
  </cellXfs>
  <cellStyles count="3">
    <cellStyle name="Ezres" xfId="2" builtinId="3"/>
    <cellStyle name="Normál" xfId="0" builtinId="0"/>
    <cellStyle name="Normál_KVRENMUNKA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58"/>
  <sheetViews>
    <sheetView zoomScaleNormal="100" workbookViewId="0">
      <selection activeCell="I18" sqref="I18"/>
    </sheetView>
  </sheetViews>
  <sheetFormatPr defaultRowHeight="15"/>
  <cols>
    <col min="1" max="1" width="9" bestFit="1" customWidth="1"/>
    <col min="2" max="2" width="63.85546875" bestFit="1" customWidth="1"/>
    <col min="3" max="3" width="15.5703125" customWidth="1"/>
    <col min="4" max="4" width="14.85546875" bestFit="1" customWidth="1"/>
  </cols>
  <sheetData>
    <row r="1" spans="1:4" ht="15.75">
      <c r="A1" s="239" t="s">
        <v>324</v>
      </c>
      <c r="B1" s="239"/>
      <c r="C1" s="239"/>
      <c r="D1" s="239"/>
    </row>
    <row r="2" spans="1:4" ht="15.75">
      <c r="A2" s="238" t="s">
        <v>412</v>
      </c>
      <c r="B2" s="238"/>
      <c r="C2" s="238"/>
      <c r="D2" s="238"/>
    </row>
    <row r="3" spans="1:4" ht="15.75">
      <c r="A3" s="79"/>
      <c r="B3" s="79"/>
      <c r="C3" s="79"/>
    </row>
    <row r="4" spans="1:4" ht="15.75">
      <c r="A4" s="119"/>
      <c r="B4" s="6"/>
      <c r="C4" s="240" t="s">
        <v>385</v>
      </c>
      <c r="D4" s="240"/>
    </row>
    <row r="5" spans="1:4" ht="16.5" thickBot="1">
      <c r="A5" s="237" t="s">
        <v>346</v>
      </c>
      <c r="B5" s="237"/>
      <c r="C5" s="237"/>
    </row>
    <row r="6" spans="1:4" ht="16.5" thickBot="1">
      <c r="A6" s="7" t="s">
        <v>344</v>
      </c>
      <c r="B6" s="8" t="s">
        <v>345</v>
      </c>
      <c r="C6" s="153" t="s">
        <v>6</v>
      </c>
      <c r="D6" s="11" t="s">
        <v>382</v>
      </c>
    </row>
    <row r="7" spans="1:4" ht="16.5" thickBot="1">
      <c r="A7" s="9" t="s">
        <v>7</v>
      </c>
      <c r="B7" s="10" t="s">
        <v>8</v>
      </c>
      <c r="C7" s="154" t="s">
        <v>9</v>
      </c>
      <c r="D7" s="11" t="s">
        <v>271</v>
      </c>
    </row>
    <row r="8" spans="1:4" ht="16.5" thickBot="1">
      <c r="A8" s="15" t="s">
        <v>11</v>
      </c>
      <c r="B8" s="16" t="s">
        <v>12</v>
      </c>
      <c r="C8" s="169">
        <f>C9+C10+C11+C12+C13+C14</f>
        <v>53554270</v>
      </c>
      <c r="D8" s="17">
        <f>D9+D10+D11+D12+D13+D14</f>
        <v>56984103</v>
      </c>
    </row>
    <row r="9" spans="1:4" ht="15.75">
      <c r="A9" s="18" t="s">
        <v>13</v>
      </c>
      <c r="B9" s="19" t="s">
        <v>14</v>
      </c>
      <c r="C9" s="204">
        <v>27849630</v>
      </c>
      <c r="D9" s="20">
        <v>27849630</v>
      </c>
    </row>
    <row r="10" spans="1:4" ht="15.75">
      <c r="A10" s="21" t="s">
        <v>15</v>
      </c>
      <c r="B10" s="22" t="s">
        <v>16</v>
      </c>
      <c r="C10" s="205"/>
      <c r="D10" s="23"/>
    </row>
    <row r="11" spans="1:4" ht="15.75">
      <c r="A11" s="21" t="s">
        <v>17</v>
      </c>
      <c r="B11" s="22" t="s">
        <v>18</v>
      </c>
      <c r="C11" s="205">
        <v>24504640</v>
      </c>
      <c r="D11" s="23">
        <v>24943003</v>
      </c>
    </row>
    <row r="12" spans="1:4" ht="15.75">
      <c r="A12" s="21" t="s">
        <v>19</v>
      </c>
      <c r="B12" s="22" t="s">
        <v>20</v>
      </c>
      <c r="C12" s="205">
        <v>1200000</v>
      </c>
      <c r="D12" s="23">
        <v>1200000</v>
      </c>
    </row>
    <row r="13" spans="1:4" ht="15.75">
      <c r="A13" s="21" t="s">
        <v>21</v>
      </c>
      <c r="B13" s="22" t="s">
        <v>22</v>
      </c>
      <c r="C13" s="205"/>
      <c r="D13" s="23">
        <v>2575490</v>
      </c>
    </row>
    <row r="14" spans="1:4" ht="16.5" thickBot="1">
      <c r="A14" s="24" t="s">
        <v>23</v>
      </c>
      <c r="B14" s="25" t="s">
        <v>24</v>
      </c>
      <c r="C14" s="205"/>
      <c r="D14" s="23">
        <v>415980</v>
      </c>
    </row>
    <row r="15" spans="1:4" ht="32.25" thickBot="1">
      <c r="A15" s="15" t="s">
        <v>25</v>
      </c>
      <c r="B15" s="26" t="s">
        <v>26</v>
      </c>
      <c r="C15" s="169">
        <f>C16+C17+C18+C19+C20</f>
        <v>63215257</v>
      </c>
      <c r="D15" s="17">
        <f>D16+D17+D18+D19+D20</f>
        <v>66215254</v>
      </c>
    </row>
    <row r="16" spans="1:4" ht="15.75">
      <c r="A16" s="18" t="s">
        <v>27</v>
      </c>
      <c r="B16" s="19" t="s">
        <v>28</v>
      </c>
      <c r="C16" s="204"/>
      <c r="D16" s="20"/>
    </row>
    <row r="17" spans="1:9" ht="15.75">
      <c r="A17" s="21" t="s">
        <v>29</v>
      </c>
      <c r="B17" s="22" t="s">
        <v>30</v>
      </c>
      <c r="C17" s="205"/>
      <c r="D17" s="23"/>
    </row>
    <row r="18" spans="1:9" ht="17.25" customHeight="1">
      <c r="A18" s="21" t="s">
        <v>31</v>
      </c>
      <c r="B18" s="22" t="s">
        <v>32</v>
      </c>
      <c r="C18" s="205"/>
      <c r="D18" s="23"/>
      <c r="I18" t="s">
        <v>413</v>
      </c>
    </row>
    <row r="19" spans="1:9" ht="16.5" customHeight="1">
      <c r="A19" s="21" t="s">
        <v>33</v>
      </c>
      <c r="B19" s="22" t="s">
        <v>34</v>
      </c>
      <c r="C19" s="205"/>
      <c r="D19" s="23"/>
    </row>
    <row r="20" spans="1:9" ht="15.75">
      <c r="A20" s="21" t="s">
        <v>35</v>
      </c>
      <c r="B20" s="22" t="s">
        <v>36</v>
      </c>
      <c r="C20" s="205">
        <f>53509163+9706094</f>
        <v>63215257</v>
      </c>
      <c r="D20" s="23">
        <f>53509163+12706091</f>
        <v>66215254</v>
      </c>
    </row>
    <row r="21" spans="1:9" ht="16.5" thickBot="1">
      <c r="A21" s="24" t="s">
        <v>37</v>
      </c>
      <c r="B21" s="25" t="s">
        <v>38</v>
      </c>
      <c r="C21" s="206"/>
      <c r="D21" s="27"/>
    </row>
    <row r="22" spans="1:9" ht="32.25" thickBot="1">
      <c r="A22" s="15" t="s">
        <v>39</v>
      </c>
      <c r="B22" s="16" t="s">
        <v>40</v>
      </c>
      <c r="C22" s="169">
        <f>C23+C24+C25+C26+C27</f>
        <v>0</v>
      </c>
      <c r="D22" s="17">
        <f>D23+D24+D25+D26+D27</f>
        <v>0</v>
      </c>
    </row>
    <row r="23" spans="1:9" ht="15.75">
      <c r="A23" s="18" t="s">
        <v>41</v>
      </c>
      <c r="B23" s="19" t="s">
        <v>42</v>
      </c>
      <c r="C23" s="204"/>
      <c r="D23" s="20"/>
    </row>
    <row r="24" spans="1:9" ht="15.75">
      <c r="A24" s="21" t="s">
        <v>43</v>
      </c>
      <c r="B24" s="22" t="s">
        <v>44</v>
      </c>
      <c r="C24" s="205"/>
      <c r="D24" s="23"/>
    </row>
    <row r="25" spans="1:9" ht="31.5">
      <c r="A25" s="21" t="s">
        <v>45</v>
      </c>
      <c r="B25" s="22" t="s">
        <v>46</v>
      </c>
      <c r="C25" s="205"/>
      <c r="D25" s="23"/>
    </row>
    <row r="26" spans="1:9" ht="31.5">
      <c r="A26" s="21" t="s">
        <v>47</v>
      </c>
      <c r="B26" s="22" t="s">
        <v>48</v>
      </c>
      <c r="C26" s="205"/>
      <c r="D26" s="23"/>
    </row>
    <row r="27" spans="1:9" ht="15.75">
      <c r="A27" s="21" t="s">
        <v>49</v>
      </c>
      <c r="B27" s="22" t="s">
        <v>50</v>
      </c>
      <c r="C27" s="205"/>
      <c r="D27" s="23"/>
    </row>
    <row r="28" spans="1:9" ht="16.5" thickBot="1">
      <c r="A28" s="24" t="s">
        <v>51</v>
      </c>
      <c r="B28" s="25" t="s">
        <v>52</v>
      </c>
      <c r="C28" s="206"/>
      <c r="D28" s="27"/>
    </row>
    <row r="29" spans="1:9" ht="16.5" thickBot="1">
      <c r="A29" s="15" t="s">
        <v>53</v>
      </c>
      <c r="B29" s="16" t="s">
        <v>54</v>
      </c>
      <c r="C29" s="169">
        <f>C30+C34+C35+C36</f>
        <v>142830000</v>
      </c>
      <c r="D29" s="17">
        <f>D30+D34+D35+D36</f>
        <v>152355357</v>
      </c>
    </row>
    <row r="30" spans="1:9" ht="15.75">
      <c r="A30" s="18" t="s">
        <v>55</v>
      </c>
      <c r="B30" s="19" t="s">
        <v>56</v>
      </c>
      <c r="C30" s="207">
        <f>+C31+C32+C33</f>
        <v>141500000</v>
      </c>
      <c r="D30" s="28">
        <f>+D31+D32+D33</f>
        <v>150309912</v>
      </c>
    </row>
    <row r="31" spans="1:9" ht="15.75">
      <c r="A31" s="21" t="s">
        <v>57</v>
      </c>
      <c r="B31" s="22" t="s">
        <v>58</v>
      </c>
      <c r="C31" s="205">
        <v>1500000</v>
      </c>
      <c r="D31" s="23">
        <v>1500000</v>
      </c>
    </row>
    <row r="32" spans="1:9" ht="15.75">
      <c r="A32" s="21" t="s">
        <v>59</v>
      </c>
      <c r="B32" s="22" t="s">
        <v>60</v>
      </c>
      <c r="C32" s="205"/>
      <c r="D32" s="23"/>
    </row>
    <row r="33" spans="1:4" ht="15.75">
      <c r="A33" s="21" t="s">
        <v>61</v>
      </c>
      <c r="B33" s="29" t="s">
        <v>62</v>
      </c>
      <c r="C33" s="205">
        <v>140000000</v>
      </c>
      <c r="D33" s="23">
        <v>148809912</v>
      </c>
    </row>
    <row r="34" spans="1:4" ht="15.75">
      <c r="A34" s="21" t="s">
        <v>63</v>
      </c>
      <c r="B34" s="22" t="s">
        <v>64</v>
      </c>
      <c r="C34" s="205">
        <v>1200000</v>
      </c>
      <c r="D34" s="23">
        <v>1200000</v>
      </c>
    </row>
    <row r="35" spans="1:4" ht="15.75">
      <c r="A35" s="21" t="s">
        <v>65</v>
      </c>
      <c r="B35" s="22" t="s">
        <v>66</v>
      </c>
      <c r="C35" s="205">
        <v>0</v>
      </c>
      <c r="D35" s="23">
        <v>0</v>
      </c>
    </row>
    <row r="36" spans="1:4" ht="16.5" thickBot="1">
      <c r="A36" s="24" t="s">
        <v>67</v>
      </c>
      <c r="B36" s="25" t="s">
        <v>68</v>
      </c>
      <c r="C36" s="206">
        <v>130000</v>
      </c>
      <c r="D36" s="27">
        <v>845445</v>
      </c>
    </row>
    <row r="37" spans="1:4" ht="16.5" thickBot="1">
      <c r="A37" s="15" t="s">
        <v>69</v>
      </c>
      <c r="B37" s="16" t="s">
        <v>70</v>
      </c>
      <c r="C37" s="169">
        <f>SUM(C38:C48)</f>
        <v>19305017</v>
      </c>
      <c r="D37" s="17">
        <f>SUM(D38:D48)</f>
        <v>28494115</v>
      </c>
    </row>
    <row r="38" spans="1:4" ht="15.75">
      <c r="A38" s="18" t="s">
        <v>71</v>
      </c>
      <c r="B38" s="19" t="s">
        <v>72</v>
      </c>
      <c r="C38" s="204">
        <v>1500000</v>
      </c>
      <c r="D38" s="20">
        <v>1500000</v>
      </c>
    </row>
    <row r="39" spans="1:4" ht="15.75">
      <c r="A39" s="21" t="s">
        <v>73</v>
      </c>
      <c r="B39" s="22" t="s">
        <v>74</v>
      </c>
      <c r="C39" s="205">
        <v>40000</v>
      </c>
      <c r="D39" s="23">
        <f>30500+200000</f>
        <v>230500</v>
      </c>
    </row>
    <row r="40" spans="1:4" ht="15.75">
      <c r="A40" s="21" t="s">
        <v>75</v>
      </c>
      <c r="B40" s="22" t="s">
        <v>76</v>
      </c>
      <c r="C40" s="205">
        <v>50000</v>
      </c>
      <c r="D40" s="23">
        <f>280772+80000</f>
        <v>360772</v>
      </c>
    </row>
    <row r="41" spans="1:4" ht="15.75">
      <c r="A41" s="21" t="s">
        <v>77</v>
      </c>
      <c r="B41" s="22" t="s">
        <v>78</v>
      </c>
      <c r="C41" s="205">
        <v>4067560</v>
      </c>
      <c r="D41" s="23">
        <v>4067560</v>
      </c>
    </row>
    <row r="42" spans="1:4" ht="15.75">
      <c r="A42" s="21" t="s">
        <v>79</v>
      </c>
      <c r="B42" s="22" t="s">
        <v>80</v>
      </c>
      <c r="C42" s="205">
        <f>1229780+9383710</f>
        <v>10613490</v>
      </c>
      <c r="D42" s="23">
        <f>1229780+9383710</f>
        <v>10613490</v>
      </c>
    </row>
    <row r="43" spans="1:4" ht="15.75">
      <c r="A43" s="21" t="s">
        <v>81</v>
      </c>
      <c r="B43" s="22" t="s">
        <v>82</v>
      </c>
      <c r="C43" s="205">
        <f>490000+2532967</f>
        <v>3022967</v>
      </c>
      <c r="D43" s="23">
        <f>490000+2532967</f>
        <v>3022967</v>
      </c>
    </row>
    <row r="44" spans="1:4" ht="15.75">
      <c r="A44" s="21" t="s">
        <v>83</v>
      </c>
      <c r="B44" s="22" t="s">
        <v>84</v>
      </c>
      <c r="C44" s="205"/>
      <c r="D44" s="23">
        <v>0</v>
      </c>
    </row>
    <row r="45" spans="1:4" ht="15.75">
      <c r="A45" s="21" t="s">
        <v>85</v>
      </c>
      <c r="B45" s="22" t="s">
        <v>86</v>
      </c>
      <c r="C45" s="205">
        <f>10000+1000</f>
        <v>11000</v>
      </c>
      <c r="D45" s="23">
        <f>10000+2000</f>
        <v>12000</v>
      </c>
    </row>
    <row r="46" spans="1:4" ht="15.75">
      <c r="A46" s="21" t="s">
        <v>87</v>
      </c>
      <c r="B46" s="22" t="s">
        <v>88</v>
      </c>
      <c r="C46" s="205"/>
      <c r="D46" s="23"/>
    </row>
    <row r="47" spans="1:4" ht="15.75">
      <c r="A47" s="24" t="s">
        <v>89</v>
      </c>
      <c r="B47" s="25" t="s">
        <v>90</v>
      </c>
      <c r="C47" s="206"/>
      <c r="D47" s="27"/>
    </row>
    <row r="48" spans="1:4" ht="16.5" thickBot="1">
      <c r="A48" s="24" t="s">
        <v>91</v>
      </c>
      <c r="B48" s="25" t="s">
        <v>92</v>
      </c>
      <c r="C48" s="206"/>
      <c r="D48" s="27">
        <f>8593747+93079</f>
        <v>8686826</v>
      </c>
    </row>
    <row r="49" spans="1:4" ht="16.5" thickBot="1">
      <c r="A49" s="15" t="s">
        <v>93</v>
      </c>
      <c r="B49" s="16" t="s">
        <v>94</v>
      </c>
      <c r="C49" s="169">
        <f>SUM(C50:C54)</f>
        <v>0</v>
      </c>
      <c r="D49" s="17">
        <f>SUM(D50:D54)</f>
        <v>0</v>
      </c>
    </row>
    <row r="50" spans="1:4" ht="15.75">
      <c r="A50" s="18" t="s">
        <v>95</v>
      </c>
      <c r="B50" s="19" t="s">
        <v>96</v>
      </c>
      <c r="C50" s="204"/>
      <c r="D50" s="20"/>
    </row>
    <row r="51" spans="1:4" ht="15.75">
      <c r="A51" s="21" t="s">
        <v>97</v>
      </c>
      <c r="B51" s="22" t="s">
        <v>98</v>
      </c>
      <c r="C51" s="205"/>
      <c r="D51" s="23"/>
    </row>
    <row r="52" spans="1:4" ht="15.75">
      <c r="A52" s="21" t="s">
        <v>99</v>
      </c>
      <c r="B52" s="22" t="s">
        <v>100</v>
      </c>
      <c r="C52" s="205"/>
      <c r="D52" s="23">
        <v>0</v>
      </c>
    </row>
    <row r="53" spans="1:4" ht="15.75">
      <c r="A53" s="21" t="s">
        <v>101</v>
      </c>
      <c r="B53" s="22" t="s">
        <v>102</v>
      </c>
      <c r="C53" s="205"/>
      <c r="D53" s="23"/>
    </row>
    <row r="54" spans="1:4" ht="16.5" thickBot="1">
      <c r="A54" s="24" t="s">
        <v>103</v>
      </c>
      <c r="B54" s="25" t="s">
        <v>104</v>
      </c>
      <c r="C54" s="206"/>
      <c r="D54" s="27"/>
    </row>
    <row r="55" spans="1:4" ht="16.5" thickBot="1">
      <c r="A55" s="15" t="s">
        <v>105</v>
      </c>
      <c r="B55" s="16" t="s">
        <v>106</v>
      </c>
      <c r="C55" s="169">
        <f>SUM(C56:C58)</f>
        <v>0</v>
      </c>
      <c r="D55" s="17">
        <f>SUM(D56:D58)</f>
        <v>1409</v>
      </c>
    </row>
    <row r="56" spans="1:4" ht="31.5">
      <c r="A56" s="18" t="s">
        <v>107</v>
      </c>
      <c r="B56" s="19" t="s">
        <v>108</v>
      </c>
      <c r="C56" s="204"/>
      <c r="D56" s="20"/>
    </row>
    <row r="57" spans="1:4" ht="31.5">
      <c r="A57" s="21" t="s">
        <v>109</v>
      </c>
      <c r="B57" s="22" t="s">
        <v>110</v>
      </c>
      <c r="C57" s="205"/>
      <c r="D57" s="23"/>
    </row>
    <row r="58" spans="1:4" ht="15.75">
      <c r="A58" s="21" t="s">
        <v>111</v>
      </c>
      <c r="B58" s="22" t="s">
        <v>112</v>
      </c>
      <c r="C58" s="205"/>
      <c r="D58" s="23">
        <v>1409</v>
      </c>
    </row>
    <row r="59" spans="1:4" ht="16.5" thickBot="1">
      <c r="A59" s="24" t="s">
        <v>113</v>
      </c>
      <c r="B59" s="25" t="s">
        <v>114</v>
      </c>
      <c r="C59" s="206"/>
      <c r="D59" s="27"/>
    </row>
    <row r="60" spans="1:4" ht="16.5" thickBot="1">
      <c r="A60" s="15" t="s">
        <v>115</v>
      </c>
      <c r="B60" s="26" t="s">
        <v>116</v>
      </c>
      <c r="C60" s="169">
        <f>SUM(C61:C63)</f>
        <v>2275000</v>
      </c>
      <c r="D60" s="17">
        <f>SUM(D61:D63)</f>
        <v>2532000</v>
      </c>
    </row>
    <row r="61" spans="1:4" ht="31.5">
      <c r="A61" s="18" t="s">
        <v>117</v>
      </c>
      <c r="B61" s="19" t="s">
        <v>118</v>
      </c>
      <c r="C61" s="205"/>
      <c r="D61" s="23"/>
    </row>
    <row r="62" spans="1:4" ht="31.5">
      <c r="A62" s="21" t="s">
        <v>119</v>
      </c>
      <c r="B62" s="22" t="s">
        <v>120</v>
      </c>
      <c r="C62" s="205">
        <v>2100000</v>
      </c>
      <c r="D62" s="23">
        <f>90000+342000</f>
        <v>432000</v>
      </c>
    </row>
    <row r="63" spans="1:4" ht="15.75">
      <c r="A63" s="21" t="s">
        <v>121</v>
      </c>
      <c r="B63" s="22" t="s">
        <v>122</v>
      </c>
      <c r="C63" s="205">
        <v>175000</v>
      </c>
      <c r="D63" s="23">
        <v>2100000</v>
      </c>
    </row>
    <row r="64" spans="1:4" ht="16.5" thickBot="1">
      <c r="A64" s="24" t="s">
        <v>123</v>
      </c>
      <c r="B64" s="25" t="s">
        <v>124</v>
      </c>
      <c r="C64" s="205"/>
      <c r="D64" s="23"/>
    </row>
    <row r="65" spans="1:4" ht="16.5" thickBot="1">
      <c r="A65" s="15" t="s">
        <v>125</v>
      </c>
      <c r="B65" s="16" t="s">
        <v>126</v>
      </c>
      <c r="C65" s="169">
        <f>C8+C15+C22+C29+C37+C49+C55+C60</f>
        <v>281179544</v>
      </c>
      <c r="D65" s="17">
        <f>D8+D15+D22+D29+D37+D49+D55+D60</f>
        <v>306582238</v>
      </c>
    </row>
    <row r="66" spans="1:4" ht="16.5" thickBot="1">
      <c r="A66" s="30" t="s">
        <v>127</v>
      </c>
      <c r="B66" s="26" t="s">
        <v>128</v>
      </c>
      <c r="C66" s="169">
        <f>SUM(C67:C69)</f>
        <v>0</v>
      </c>
      <c r="D66" s="17">
        <f>SUM(D67:D69)</f>
        <v>0</v>
      </c>
    </row>
    <row r="67" spans="1:4" ht="15.75">
      <c r="A67" s="18" t="s">
        <v>129</v>
      </c>
      <c r="B67" s="19" t="s">
        <v>130</v>
      </c>
      <c r="C67" s="205"/>
      <c r="D67" s="23"/>
    </row>
    <row r="68" spans="1:4" ht="15.75">
      <c r="A68" s="21" t="s">
        <v>131</v>
      </c>
      <c r="B68" s="22" t="s">
        <v>132</v>
      </c>
      <c r="C68" s="205"/>
      <c r="D68" s="23"/>
    </row>
    <row r="69" spans="1:4" ht="16.5" thickBot="1">
      <c r="A69" s="24" t="s">
        <v>133</v>
      </c>
      <c r="B69" s="31" t="s">
        <v>343</v>
      </c>
      <c r="C69" s="205"/>
      <c r="D69" s="23"/>
    </row>
    <row r="70" spans="1:4" ht="16.5" thickBot="1">
      <c r="A70" s="30" t="s">
        <v>135</v>
      </c>
      <c r="B70" s="26" t="s">
        <v>136</v>
      </c>
      <c r="C70" s="169">
        <f>SUM(C71:C74)</f>
        <v>0</v>
      </c>
      <c r="D70" s="17">
        <f>SUM(D71:D74)</f>
        <v>0</v>
      </c>
    </row>
    <row r="71" spans="1:4" ht="15.75">
      <c r="A71" s="18" t="s">
        <v>137</v>
      </c>
      <c r="B71" s="19" t="s">
        <v>138</v>
      </c>
      <c r="C71" s="205"/>
      <c r="D71" s="23"/>
    </row>
    <row r="72" spans="1:4" ht="15.75">
      <c r="A72" s="21" t="s">
        <v>139</v>
      </c>
      <c r="B72" s="22" t="s">
        <v>140</v>
      </c>
      <c r="C72" s="205"/>
      <c r="D72" s="23"/>
    </row>
    <row r="73" spans="1:4" ht="15.75">
      <c r="A73" s="21" t="s">
        <v>141</v>
      </c>
      <c r="B73" s="22" t="s">
        <v>142</v>
      </c>
      <c r="C73" s="205"/>
      <c r="D73" s="23"/>
    </row>
    <row r="74" spans="1:4" ht="16.5" thickBot="1">
      <c r="A74" s="24" t="s">
        <v>143</v>
      </c>
      <c r="B74" s="25" t="s">
        <v>144</v>
      </c>
      <c r="C74" s="205"/>
      <c r="D74" s="23"/>
    </row>
    <row r="75" spans="1:4" ht="16.5" thickBot="1">
      <c r="A75" s="30" t="s">
        <v>145</v>
      </c>
      <c r="B75" s="26" t="s">
        <v>146</v>
      </c>
      <c r="C75" s="169">
        <f>SUM(C76:C77)</f>
        <v>120863419</v>
      </c>
      <c r="D75" s="17">
        <f>SUM(D76:D77)</f>
        <v>152256607</v>
      </c>
    </row>
    <row r="76" spans="1:4" ht="15.75">
      <c r="A76" s="18" t="s">
        <v>147</v>
      </c>
      <c r="B76" s="19" t="s">
        <v>148</v>
      </c>
      <c r="C76" s="205">
        <v>120863419</v>
      </c>
      <c r="D76" s="23">
        <f>138080386+14176221</f>
        <v>152256607</v>
      </c>
    </row>
    <row r="77" spans="1:4" ht="16.5" thickBot="1">
      <c r="A77" s="24" t="s">
        <v>149</v>
      </c>
      <c r="B77" s="25" t="s">
        <v>150</v>
      </c>
      <c r="C77" s="205"/>
      <c r="D77" s="23"/>
    </row>
    <row r="78" spans="1:4" ht="16.5" thickBot="1">
      <c r="A78" s="30" t="s">
        <v>151</v>
      </c>
      <c r="B78" s="26" t="s">
        <v>152</v>
      </c>
      <c r="C78" s="169">
        <f>SUM(C79:C81)</f>
        <v>0</v>
      </c>
      <c r="D78" s="17">
        <f>SUM(D79:D81)</f>
        <v>0</v>
      </c>
    </row>
    <row r="79" spans="1:4" ht="15.75">
      <c r="A79" s="18" t="s">
        <v>153</v>
      </c>
      <c r="B79" s="19" t="s">
        <v>154</v>
      </c>
      <c r="C79" s="205"/>
      <c r="D79" s="23">
        <v>0</v>
      </c>
    </row>
    <row r="80" spans="1:4" ht="15.75">
      <c r="A80" s="21" t="s">
        <v>155</v>
      </c>
      <c r="B80" s="22" t="s">
        <v>156</v>
      </c>
      <c r="C80" s="205"/>
      <c r="D80" s="23"/>
    </row>
    <row r="81" spans="1:4" ht="16.5" thickBot="1">
      <c r="A81" s="24" t="s">
        <v>157</v>
      </c>
      <c r="B81" s="25" t="s">
        <v>158</v>
      </c>
      <c r="C81" s="205"/>
      <c r="D81" s="23"/>
    </row>
    <row r="82" spans="1:4" ht="16.5" thickBot="1">
      <c r="A82" s="30" t="s">
        <v>159</v>
      </c>
      <c r="B82" s="26" t="s">
        <v>160</v>
      </c>
      <c r="C82" s="169">
        <f>SUM(C83:C86)</f>
        <v>0</v>
      </c>
      <c r="D82" s="17">
        <f>SUM(D83:D86)</f>
        <v>0</v>
      </c>
    </row>
    <row r="83" spans="1:4" ht="15.75">
      <c r="A83" s="32" t="s">
        <v>161</v>
      </c>
      <c r="B83" s="19" t="s">
        <v>162</v>
      </c>
      <c r="C83" s="205"/>
      <c r="D83" s="23"/>
    </row>
    <row r="84" spans="1:4" ht="15.75">
      <c r="A84" s="33" t="s">
        <v>163</v>
      </c>
      <c r="B84" s="22" t="s">
        <v>164</v>
      </c>
      <c r="C84" s="205"/>
      <c r="D84" s="23"/>
    </row>
    <row r="85" spans="1:4" ht="15.75">
      <c r="A85" s="33" t="s">
        <v>165</v>
      </c>
      <c r="B85" s="22" t="s">
        <v>166</v>
      </c>
      <c r="C85" s="205"/>
      <c r="D85" s="23"/>
    </row>
    <row r="86" spans="1:4" ht="16.5" thickBot="1">
      <c r="A86" s="34" t="s">
        <v>167</v>
      </c>
      <c r="B86" s="25" t="s">
        <v>168</v>
      </c>
      <c r="C86" s="205"/>
      <c r="D86" s="23"/>
    </row>
    <row r="87" spans="1:4" ht="16.5" thickBot="1">
      <c r="A87" s="30" t="s">
        <v>169</v>
      </c>
      <c r="B87" s="26" t="s">
        <v>170</v>
      </c>
      <c r="C87" s="208"/>
      <c r="D87" s="35"/>
    </row>
    <row r="88" spans="1:4" ht="16.5" thickBot="1">
      <c r="A88" s="30" t="s">
        <v>171</v>
      </c>
      <c r="B88" s="26" t="s">
        <v>172</v>
      </c>
      <c r="C88" s="208"/>
      <c r="D88" s="35"/>
    </row>
    <row r="89" spans="1:4" ht="16.5" thickBot="1">
      <c r="A89" s="30" t="s">
        <v>173</v>
      </c>
      <c r="B89" s="36" t="s">
        <v>174</v>
      </c>
      <c r="C89" s="169">
        <f>C66+C70+C75+C78+C82+C88+C87</f>
        <v>120863419</v>
      </c>
      <c r="D89" s="17">
        <f>D66+D70+D75+D78+D82+D88+D87</f>
        <v>152256607</v>
      </c>
    </row>
    <row r="90" spans="1:4" ht="16.5" thickBot="1">
      <c r="A90" s="37" t="s">
        <v>175</v>
      </c>
      <c r="B90" s="38" t="s">
        <v>176</v>
      </c>
      <c r="C90" s="169">
        <f>C65+C89</f>
        <v>402042963</v>
      </c>
      <c r="D90" s="17">
        <f>D65+D89</f>
        <v>458838845</v>
      </c>
    </row>
    <row r="91" spans="1:4" ht="15.75">
      <c r="A91" s="39"/>
      <c r="B91" s="40"/>
      <c r="C91" s="41"/>
    </row>
    <row r="92" spans="1:4" ht="16.5" thickBot="1">
      <c r="A92" s="237" t="s">
        <v>347</v>
      </c>
      <c r="B92" s="237"/>
      <c r="C92" s="237"/>
    </row>
    <row r="93" spans="1:4" ht="16.5" thickBot="1">
      <c r="A93" s="7" t="s">
        <v>344</v>
      </c>
      <c r="B93" s="8" t="s">
        <v>348</v>
      </c>
      <c r="C93" s="153" t="s">
        <v>6</v>
      </c>
      <c r="D93" s="81" t="s">
        <v>382</v>
      </c>
    </row>
    <row r="94" spans="1:4" ht="16.5" thickBot="1">
      <c r="A94" s="9" t="s">
        <v>7</v>
      </c>
      <c r="B94" s="10" t="s">
        <v>8</v>
      </c>
      <c r="C94" s="154" t="s">
        <v>9</v>
      </c>
      <c r="D94" s="11" t="s">
        <v>271</v>
      </c>
    </row>
    <row r="95" spans="1:4" ht="16.5" thickBot="1">
      <c r="A95" s="44" t="s">
        <v>11</v>
      </c>
      <c r="B95" s="45" t="s">
        <v>322</v>
      </c>
      <c r="C95" s="209">
        <f>C96+C97+C98+C99+C100+C113</f>
        <v>270656364</v>
      </c>
      <c r="D95" s="46">
        <f>D96+D97+D98+D99+D100+D113</f>
        <v>335869540</v>
      </c>
    </row>
    <row r="96" spans="1:4" ht="15.75">
      <c r="A96" s="47" t="s">
        <v>13</v>
      </c>
      <c r="B96" s="48" t="s">
        <v>178</v>
      </c>
      <c r="C96" s="210">
        <f>74501692+60103930</f>
        <v>134605622</v>
      </c>
      <c r="D96" s="49">
        <f>94597389+73776265</f>
        <v>168373654</v>
      </c>
    </row>
    <row r="97" spans="1:4" ht="15.75">
      <c r="A97" s="21" t="s">
        <v>15</v>
      </c>
      <c r="B97" s="50" t="s">
        <v>179</v>
      </c>
      <c r="C97" s="205">
        <f>12363304+12999355</f>
        <v>25362659</v>
      </c>
      <c r="D97" s="23">
        <f>16239729+16013060</f>
        <v>32252789</v>
      </c>
    </row>
    <row r="98" spans="1:4" ht="15.75">
      <c r="A98" s="21" t="s">
        <v>17</v>
      </c>
      <c r="B98" s="50" t="s">
        <v>180</v>
      </c>
      <c r="C98" s="206">
        <f>51995346+35256581</f>
        <v>87251927</v>
      </c>
      <c r="D98" s="27">
        <f>58755177+38149847</f>
        <v>96905024</v>
      </c>
    </row>
    <row r="99" spans="1:4" ht="15.75">
      <c r="A99" s="21" t="s">
        <v>19</v>
      </c>
      <c r="B99" s="51" t="s">
        <v>181</v>
      </c>
      <c r="C99" s="206">
        <v>8240000</v>
      </c>
      <c r="D99" s="27">
        <v>11115105</v>
      </c>
    </row>
    <row r="100" spans="1:4" ht="15.75">
      <c r="A100" s="21" t="s">
        <v>182</v>
      </c>
      <c r="B100" s="52" t="s">
        <v>183</v>
      </c>
      <c r="C100" s="206">
        <f>SUM(C101:C112)</f>
        <v>15196156</v>
      </c>
      <c r="D100" s="27">
        <f>SUM(D101:D112)</f>
        <v>27222968</v>
      </c>
    </row>
    <row r="101" spans="1:4" ht="15.75">
      <c r="A101" s="21" t="s">
        <v>23</v>
      </c>
      <c r="B101" s="50" t="s">
        <v>184</v>
      </c>
      <c r="C101" s="206"/>
      <c r="D101" s="27"/>
    </row>
    <row r="102" spans="1:4" ht="15.75">
      <c r="A102" s="21" t="s">
        <v>185</v>
      </c>
      <c r="B102" s="53" t="s">
        <v>186</v>
      </c>
      <c r="C102" s="206"/>
      <c r="D102" s="27"/>
    </row>
    <row r="103" spans="1:4" ht="15.75">
      <c r="A103" s="21" t="s">
        <v>187</v>
      </c>
      <c r="B103" s="53" t="s">
        <v>188</v>
      </c>
      <c r="C103" s="206"/>
      <c r="D103" s="27"/>
    </row>
    <row r="104" spans="1:4" ht="15.75">
      <c r="A104" s="21" t="s">
        <v>189</v>
      </c>
      <c r="B104" s="53" t="s">
        <v>190</v>
      </c>
      <c r="C104" s="206"/>
      <c r="D104" s="27"/>
    </row>
    <row r="105" spans="1:4" ht="31.5">
      <c r="A105" s="21" t="s">
        <v>191</v>
      </c>
      <c r="B105" s="54" t="s">
        <v>192</v>
      </c>
      <c r="C105" s="206"/>
      <c r="D105" s="27"/>
    </row>
    <row r="106" spans="1:4" ht="31.5">
      <c r="A106" s="21" t="s">
        <v>193</v>
      </c>
      <c r="B106" s="54" t="s">
        <v>194</v>
      </c>
      <c r="C106" s="206"/>
      <c r="D106" s="27"/>
    </row>
    <row r="107" spans="1:4" ht="15.75">
      <c r="A107" s="21" t="s">
        <v>195</v>
      </c>
      <c r="B107" s="53" t="s">
        <v>196</v>
      </c>
      <c r="C107" s="206">
        <f>4857156+339000</f>
        <v>5196156</v>
      </c>
      <c r="D107" s="27">
        <v>5683968</v>
      </c>
    </row>
    <row r="108" spans="1:4" ht="15.75">
      <c r="A108" s="21" t="s">
        <v>197</v>
      </c>
      <c r="B108" s="53" t="s">
        <v>198</v>
      </c>
      <c r="C108" s="206"/>
      <c r="D108" s="27"/>
    </row>
    <row r="109" spans="1:4" ht="31.5">
      <c r="A109" s="21" t="s">
        <v>199</v>
      </c>
      <c r="B109" s="54" t="s">
        <v>200</v>
      </c>
      <c r="C109" s="206"/>
      <c r="D109" s="27"/>
    </row>
    <row r="110" spans="1:4" ht="15.75">
      <c r="A110" s="55" t="s">
        <v>201</v>
      </c>
      <c r="B110" s="56" t="s">
        <v>202</v>
      </c>
      <c r="C110" s="206"/>
      <c r="D110" s="27"/>
    </row>
    <row r="111" spans="1:4" ht="15.75">
      <c r="A111" s="21" t="s">
        <v>203</v>
      </c>
      <c r="B111" s="56" t="s">
        <v>204</v>
      </c>
      <c r="C111" s="206"/>
      <c r="D111" s="27"/>
    </row>
    <row r="112" spans="1:4" ht="31.5">
      <c r="A112" s="21" t="s">
        <v>205</v>
      </c>
      <c r="B112" s="54" t="s">
        <v>206</v>
      </c>
      <c r="C112" s="205">
        <v>10000000</v>
      </c>
      <c r="D112" s="23">
        <f>21200000+339000</f>
        <v>21539000</v>
      </c>
    </row>
    <row r="113" spans="1:4" ht="15.75">
      <c r="A113" s="21" t="s">
        <v>207</v>
      </c>
      <c r="B113" s="51" t="s">
        <v>208</v>
      </c>
      <c r="C113" s="205"/>
      <c r="D113" s="23"/>
    </row>
    <row r="114" spans="1:4" ht="15.75">
      <c r="A114" s="24" t="s">
        <v>209</v>
      </c>
      <c r="B114" s="50" t="s">
        <v>210</v>
      </c>
      <c r="C114" s="206"/>
      <c r="D114" s="27"/>
    </row>
    <row r="115" spans="1:4" ht="16.5" thickBot="1">
      <c r="A115" s="57" t="s">
        <v>211</v>
      </c>
      <c r="B115" s="58" t="s">
        <v>212</v>
      </c>
      <c r="C115" s="211"/>
      <c r="D115" s="59"/>
    </row>
    <row r="116" spans="1:4" ht="16.5" thickBot="1">
      <c r="A116" s="15" t="s">
        <v>25</v>
      </c>
      <c r="B116" s="60" t="s">
        <v>323</v>
      </c>
      <c r="C116" s="169">
        <f>C117+C119+C121</f>
        <v>131386599</v>
      </c>
      <c r="D116" s="17">
        <f>D117+D119+D121</f>
        <v>120830349</v>
      </c>
    </row>
    <row r="117" spans="1:4" ht="15.75">
      <c r="A117" s="18" t="s">
        <v>27</v>
      </c>
      <c r="B117" s="50" t="s">
        <v>213</v>
      </c>
      <c r="C117" s="204">
        <v>48341296</v>
      </c>
      <c r="D117" s="20">
        <f>50357038+478099</f>
        <v>50835137</v>
      </c>
    </row>
    <row r="118" spans="1:4" ht="15.75">
      <c r="A118" s="18" t="s">
        <v>29</v>
      </c>
      <c r="B118" s="61" t="s">
        <v>214</v>
      </c>
      <c r="C118" s="204"/>
      <c r="D118" s="20"/>
    </row>
    <row r="119" spans="1:4" ht="15.75">
      <c r="A119" s="18" t="s">
        <v>31</v>
      </c>
      <c r="B119" s="61" t="s">
        <v>215</v>
      </c>
      <c r="C119" s="205">
        <v>81522143</v>
      </c>
      <c r="D119" s="23">
        <v>67622052</v>
      </c>
    </row>
    <row r="120" spans="1:4" ht="15.75">
      <c r="A120" s="18" t="s">
        <v>33</v>
      </c>
      <c r="B120" s="61" t="s">
        <v>216</v>
      </c>
      <c r="C120" s="212"/>
      <c r="D120" s="23"/>
    </row>
    <row r="121" spans="1:4" ht="15.75">
      <c r="A121" s="18" t="s">
        <v>35</v>
      </c>
      <c r="B121" s="62" t="s">
        <v>217</v>
      </c>
      <c r="C121" s="23">
        <f>SUM(C122:C129)</f>
        <v>1523160</v>
      </c>
      <c r="D121" s="23">
        <f>SUM(D122:D129)</f>
        <v>2373160</v>
      </c>
    </row>
    <row r="122" spans="1:4" ht="31.5">
      <c r="A122" s="18" t="s">
        <v>37</v>
      </c>
      <c r="B122" s="63" t="s">
        <v>218</v>
      </c>
      <c r="C122" s="212"/>
      <c r="D122" s="23"/>
    </row>
    <row r="123" spans="1:4" ht="31.5">
      <c r="A123" s="18" t="s">
        <v>219</v>
      </c>
      <c r="B123" s="64" t="s">
        <v>220</v>
      </c>
      <c r="C123" s="212"/>
      <c r="D123" s="23"/>
    </row>
    <row r="124" spans="1:4" ht="31.5">
      <c r="A124" s="18" t="s">
        <v>221</v>
      </c>
      <c r="B124" s="54" t="s">
        <v>194</v>
      </c>
      <c r="C124" s="212"/>
      <c r="D124" s="23"/>
    </row>
    <row r="125" spans="1:4" ht="15.75">
      <c r="A125" s="18" t="s">
        <v>222</v>
      </c>
      <c r="B125" s="54" t="s">
        <v>223</v>
      </c>
      <c r="C125" s="212">
        <v>1523160</v>
      </c>
      <c r="D125" s="23">
        <v>1523160</v>
      </c>
    </row>
    <row r="126" spans="1:4" ht="15.75">
      <c r="A126" s="18" t="s">
        <v>224</v>
      </c>
      <c r="B126" s="54" t="s">
        <v>225</v>
      </c>
      <c r="C126" s="212"/>
      <c r="D126" s="23"/>
    </row>
    <row r="127" spans="1:4" ht="31.5">
      <c r="A127" s="18" t="s">
        <v>226</v>
      </c>
      <c r="B127" s="54" t="s">
        <v>200</v>
      </c>
      <c r="C127" s="212"/>
      <c r="D127" s="23">
        <f>250000+600000</f>
        <v>850000</v>
      </c>
    </row>
    <row r="128" spans="1:4" ht="15.75">
      <c r="A128" s="18" t="s">
        <v>227</v>
      </c>
      <c r="B128" s="54" t="s">
        <v>228</v>
      </c>
      <c r="C128" s="212"/>
      <c r="D128" s="23"/>
    </row>
    <row r="129" spans="1:4" ht="32.25" thickBot="1">
      <c r="A129" s="55" t="s">
        <v>229</v>
      </c>
      <c r="B129" s="54" t="s">
        <v>230</v>
      </c>
      <c r="C129" s="213"/>
      <c r="D129" s="27"/>
    </row>
    <row r="130" spans="1:4" ht="16.5" thickBot="1">
      <c r="A130" s="15" t="s">
        <v>39</v>
      </c>
      <c r="B130" s="16" t="s">
        <v>231</v>
      </c>
      <c r="C130" s="169">
        <f>C95+C116</f>
        <v>402042963</v>
      </c>
      <c r="D130" s="17">
        <f>D95+D116</f>
        <v>456699889</v>
      </c>
    </row>
    <row r="131" spans="1:4" ht="32.25" thickBot="1">
      <c r="A131" s="15" t="s">
        <v>232</v>
      </c>
      <c r="B131" s="16" t="s">
        <v>233</v>
      </c>
      <c r="C131" s="169">
        <f>C132+C133+C134</f>
        <v>0</v>
      </c>
      <c r="D131" s="17">
        <f>D132+D133+D134</f>
        <v>0</v>
      </c>
    </row>
    <row r="132" spans="1:4" ht="15.75">
      <c r="A132" s="18" t="s">
        <v>55</v>
      </c>
      <c r="B132" s="65" t="s">
        <v>234</v>
      </c>
      <c r="C132" s="212"/>
      <c r="D132" s="23"/>
    </row>
    <row r="133" spans="1:4" ht="15.75">
      <c r="A133" s="18" t="s">
        <v>63</v>
      </c>
      <c r="B133" s="65" t="s">
        <v>235</v>
      </c>
      <c r="C133" s="212"/>
      <c r="D133" s="23"/>
    </row>
    <row r="134" spans="1:4" ht="16.5" thickBot="1">
      <c r="A134" s="55" t="s">
        <v>65</v>
      </c>
      <c r="B134" s="66" t="s">
        <v>236</v>
      </c>
      <c r="C134" s="212"/>
      <c r="D134" s="23"/>
    </row>
    <row r="135" spans="1:4" ht="16.5" thickBot="1">
      <c r="A135" s="15" t="s">
        <v>69</v>
      </c>
      <c r="B135" s="16" t="s">
        <v>237</v>
      </c>
      <c r="C135" s="169">
        <f>C136+C137+C138+C139+C140+C141</f>
        <v>0</v>
      </c>
      <c r="D135" s="17">
        <f>D136+D137+D138+D139+D140+D141</f>
        <v>0</v>
      </c>
    </row>
    <row r="136" spans="1:4" ht="15.75">
      <c r="A136" s="18" t="s">
        <v>71</v>
      </c>
      <c r="B136" s="65" t="s">
        <v>238</v>
      </c>
      <c r="C136" s="212"/>
      <c r="D136" s="23"/>
    </row>
    <row r="137" spans="1:4" ht="15.75">
      <c r="A137" s="18" t="s">
        <v>73</v>
      </c>
      <c r="B137" s="65" t="s">
        <v>239</v>
      </c>
      <c r="C137" s="212"/>
      <c r="D137" s="23"/>
    </row>
    <row r="138" spans="1:4" ht="15.75">
      <c r="A138" s="18" t="s">
        <v>75</v>
      </c>
      <c r="B138" s="65" t="s">
        <v>240</v>
      </c>
      <c r="C138" s="212"/>
      <c r="D138" s="23"/>
    </row>
    <row r="139" spans="1:4" ht="15.75">
      <c r="A139" s="18" t="s">
        <v>77</v>
      </c>
      <c r="B139" s="65" t="s">
        <v>241</v>
      </c>
      <c r="C139" s="212"/>
      <c r="D139" s="23"/>
    </row>
    <row r="140" spans="1:4" ht="15.75">
      <c r="A140" s="18" t="s">
        <v>79</v>
      </c>
      <c r="B140" s="65" t="s">
        <v>242</v>
      </c>
      <c r="C140" s="212"/>
      <c r="D140" s="23"/>
    </row>
    <row r="141" spans="1:4" ht="16.5" thickBot="1">
      <c r="A141" s="55" t="s">
        <v>81</v>
      </c>
      <c r="B141" s="66" t="s">
        <v>243</v>
      </c>
      <c r="C141" s="212"/>
      <c r="D141" s="23"/>
    </row>
    <row r="142" spans="1:4" ht="16.5" thickBot="1">
      <c r="A142" s="15" t="s">
        <v>93</v>
      </c>
      <c r="B142" s="16" t="s">
        <v>244</v>
      </c>
      <c r="C142" s="169">
        <f>C143+C144+C146+C147+C145</f>
        <v>0</v>
      </c>
      <c r="D142" s="17">
        <f>D143+D144+D146+D147+D145</f>
        <v>2138956</v>
      </c>
    </row>
    <row r="143" spans="1:4" ht="15.75">
      <c r="A143" s="18" t="s">
        <v>95</v>
      </c>
      <c r="B143" s="65" t="s">
        <v>245</v>
      </c>
      <c r="C143" s="212"/>
      <c r="D143" s="23"/>
    </row>
    <row r="144" spans="1:4" ht="15.75">
      <c r="A144" s="18" t="s">
        <v>97</v>
      </c>
      <c r="B144" s="65" t="s">
        <v>246</v>
      </c>
      <c r="C144" s="212"/>
      <c r="D144" s="23">
        <v>2138956</v>
      </c>
    </row>
    <row r="145" spans="1:4" ht="15.75">
      <c r="A145" s="18" t="s">
        <v>99</v>
      </c>
      <c r="B145" s="65" t="s">
        <v>247</v>
      </c>
      <c r="C145" s="212"/>
      <c r="D145" s="23"/>
    </row>
    <row r="146" spans="1:4" ht="15.75">
      <c r="A146" s="18" t="s">
        <v>101</v>
      </c>
      <c r="B146" s="65" t="s">
        <v>248</v>
      </c>
      <c r="C146" s="212"/>
      <c r="D146" s="23"/>
    </row>
    <row r="147" spans="1:4" ht="16.5" thickBot="1">
      <c r="A147" s="55" t="s">
        <v>103</v>
      </c>
      <c r="B147" s="66" t="s">
        <v>249</v>
      </c>
      <c r="C147" s="212"/>
      <c r="D147" s="23"/>
    </row>
    <row r="148" spans="1:4" ht="16.5" thickBot="1">
      <c r="A148" s="15" t="s">
        <v>250</v>
      </c>
      <c r="B148" s="16" t="s">
        <v>251</v>
      </c>
      <c r="C148" s="214">
        <f>C149+C150+C151+C152+C153</f>
        <v>0</v>
      </c>
      <c r="D148" s="67">
        <f>D149+D150+D151+D152+D153</f>
        <v>0</v>
      </c>
    </row>
    <row r="149" spans="1:4" ht="15.75">
      <c r="A149" s="18" t="s">
        <v>107</v>
      </c>
      <c r="B149" s="65" t="s">
        <v>252</v>
      </c>
      <c r="C149" s="212"/>
      <c r="D149" s="23"/>
    </row>
    <row r="150" spans="1:4" ht="15.75">
      <c r="A150" s="18" t="s">
        <v>109</v>
      </c>
      <c r="B150" s="65" t="s">
        <v>253</v>
      </c>
      <c r="C150" s="212"/>
      <c r="D150" s="23"/>
    </row>
    <row r="151" spans="1:4" ht="15.75">
      <c r="A151" s="18" t="s">
        <v>111</v>
      </c>
      <c r="B151" s="65" t="s">
        <v>254</v>
      </c>
      <c r="C151" s="212"/>
      <c r="D151" s="23"/>
    </row>
    <row r="152" spans="1:4" ht="31.5">
      <c r="A152" s="18" t="s">
        <v>113</v>
      </c>
      <c r="B152" s="65" t="s">
        <v>255</v>
      </c>
      <c r="C152" s="212"/>
      <c r="D152" s="23"/>
    </row>
    <row r="153" spans="1:4" ht="16.5" thickBot="1">
      <c r="A153" s="55" t="s">
        <v>256</v>
      </c>
      <c r="B153" s="66" t="s">
        <v>257</v>
      </c>
      <c r="C153" s="213"/>
      <c r="D153" s="27"/>
    </row>
    <row r="154" spans="1:4" ht="16.5" thickBot="1">
      <c r="A154" s="68" t="s">
        <v>115</v>
      </c>
      <c r="B154" s="16" t="s">
        <v>258</v>
      </c>
      <c r="C154" s="214"/>
      <c r="D154" s="67"/>
    </row>
    <row r="155" spans="1:4" ht="16.5" thickBot="1">
      <c r="A155" s="68" t="s">
        <v>125</v>
      </c>
      <c r="B155" s="16" t="s">
        <v>259</v>
      </c>
      <c r="C155" s="214"/>
      <c r="D155" s="67"/>
    </row>
    <row r="156" spans="1:4" ht="16.5" thickBot="1">
      <c r="A156" s="15" t="s">
        <v>260</v>
      </c>
      <c r="B156" s="16" t="s">
        <v>261</v>
      </c>
      <c r="C156" s="215">
        <f>C131+C135+C142+C148+C154+C155</f>
        <v>0</v>
      </c>
      <c r="D156" s="69">
        <f>D131+D135+D142+D148+D154+D155</f>
        <v>2138956</v>
      </c>
    </row>
    <row r="157" spans="1:4" ht="16.5" thickBot="1">
      <c r="A157" s="70" t="s">
        <v>262</v>
      </c>
      <c r="B157" s="71" t="s">
        <v>263</v>
      </c>
      <c r="C157" s="215">
        <f>C130+C156</f>
        <v>402042963</v>
      </c>
      <c r="D157" s="69">
        <f>D130+D156</f>
        <v>458838845</v>
      </c>
    </row>
    <row r="158" spans="1:4" ht="15.75">
      <c r="A158" s="72"/>
      <c r="B158" s="73"/>
      <c r="C158" s="74"/>
    </row>
  </sheetData>
  <mergeCells count="5">
    <mergeCell ref="A5:C5"/>
    <mergeCell ref="A92:C92"/>
    <mergeCell ref="A2:D2"/>
    <mergeCell ref="A1:D1"/>
    <mergeCell ref="C4:D4"/>
  </mergeCells>
  <pageMargins left="0.31496062992125984" right="0.31496062992125984" top="0.35433070866141736" bottom="0.35433070866141736" header="0.31496062992125984" footer="0.31496062992125984"/>
  <pageSetup paperSize="9" scale="94" orientation="portrait" r:id="rId1"/>
  <rowBreaks count="3" manualBreakCount="3">
    <brk id="48" max="16383" man="1"/>
    <brk id="90" max="16383" man="1"/>
    <brk id="13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I160"/>
  <sheetViews>
    <sheetView zoomScaleNormal="100" workbookViewId="0">
      <selection activeCell="A2" sqref="A2:D2"/>
    </sheetView>
  </sheetViews>
  <sheetFormatPr defaultRowHeight="15"/>
  <cols>
    <col min="1" max="1" width="14" customWidth="1"/>
    <col min="2" max="2" width="67.5703125" bestFit="1" customWidth="1"/>
    <col min="3" max="3" width="15.42578125" customWidth="1"/>
    <col min="4" max="4" width="15.5703125" customWidth="1"/>
  </cols>
  <sheetData>
    <row r="1" spans="1:35" ht="15.75">
      <c r="A1" s="239" t="s">
        <v>325</v>
      </c>
      <c r="B1" s="239"/>
      <c r="C1" s="239"/>
      <c r="D1" s="239"/>
      <c r="E1" s="79"/>
    </row>
    <row r="2" spans="1:35" ht="15.75">
      <c r="A2" s="238" t="s">
        <v>412</v>
      </c>
      <c r="B2" s="238"/>
      <c r="C2" s="238"/>
      <c r="D2" s="23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</row>
    <row r="3" spans="1:35" ht="16.5" thickBot="1">
      <c r="A3" s="79"/>
      <c r="B3" s="79"/>
      <c r="C3" s="79"/>
      <c r="D3" s="79"/>
    </row>
    <row r="4" spans="1:35" ht="15.75">
      <c r="A4" s="2" t="s">
        <v>0</v>
      </c>
      <c r="B4" s="152" t="s">
        <v>1</v>
      </c>
      <c r="C4" s="155"/>
      <c r="D4" s="157"/>
    </row>
    <row r="5" spans="1:35" ht="40.5" customHeight="1" thickBot="1">
      <c r="A5" s="82" t="s">
        <v>2</v>
      </c>
      <c r="B5" s="161" t="s">
        <v>3</v>
      </c>
      <c r="C5" s="156"/>
      <c r="D5" s="158"/>
    </row>
    <row r="6" spans="1:35" ht="16.5" thickBot="1">
      <c r="A6" s="119"/>
      <c r="B6" s="6"/>
      <c r="C6" s="6"/>
      <c r="D6" s="178" t="s">
        <v>386</v>
      </c>
    </row>
    <row r="7" spans="1:35" ht="16.5" thickBot="1">
      <c r="A7" s="7" t="s">
        <v>4</v>
      </c>
      <c r="B7" s="8" t="s">
        <v>5</v>
      </c>
      <c r="C7" s="8" t="s">
        <v>6</v>
      </c>
      <c r="D7" s="159" t="s">
        <v>382</v>
      </c>
    </row>
    <row r="8" spans="1:35" ht="16.5" thickBot="1">
      <c r="A8" s="9" t="s">
        <v>7</v>
      </c>
      <c r="B8" s="10" t="s">
        <v>8</v>
      </c>
      <c r="C8" s="10" t="s">
        <v>9</v>
      </c>
      <c r="D8" s="160" t="s">
        <v>271</v>
      </c>
    </row>
    <row r="9" spans="1:35" ht="16.5" thickBot="1">
      <c r="A9" s="12"/>
      <c r="B9" s="13" t="s">
        <v>10</v>
      </c>
      <c r="C9" s="165"/>
      <c r="D9" s="14"/>
    </row>
    <row r="10" spans="1:35" ht="16.5" thickBot="1">
      <c r="A10" s="15" t="s">
        <v>11</v>
      </c>
      <c r="B10" s="16" t="s">
        <v>12</v>
      </c>
      <c r="C10" s="169">
        <f>C11+C12+C13+C14+C15+C16</f>
        <v>53554270</v>
      </c>
      <c r="D10" s="17">
        <f>D11+D12+D13+D14+D15+D16</f>
        <v>56984103</v>
      </c>
    </row>
    <row r="11" spans="1:35" ht="15.75">
      <c r="A11" s="18" t="s">
        <v>13</v>
      </c>
      <c r="B11" s="19" t="s">
        <v>14</v>
      </c>
      <c r="C11" s="204">
        <v>27849630</v>
      </c>
      <c r="D11" s="20">
        <v>27849630</v>
      </c>
    </row>
    <row r="12" spans="1:35" ht="15.75">
      <c r="A12" s="21" t="s">
        <v>15</v>
      </c>
      <c r="B12" s="22" t="s">
        <v>16</v>
      </c>
      <c r="C12" s="205"/>
      <c r="D12" s="23"/>
    </row>
    <row r="13" spans="1:35" ht="18" customHeight="1">
      <c r="A13" s="21" t="s">
        <v>17</v>
      </c>
      <c r="B13" s="22" t="s">
        <v>18</v>
      </c>
      <c r="C13" s="205">
        <v>24504640</v>
      </c>
      <c r="D13" s="23">
        <v>24943003</v>
      </c>
    </row>
    <row r="14" spans="1:35" ht="15.75">
      <c r="A14" s="21" t="s">
        <v>19</v>
      </c>
      <c r="B14" s="22" t="s">
        <v>20</v>
      </c>
      <c r="C14" s="205">
        <v>1200000</v>
      </c>
      <c r="D14" s="23">
        <v>1200000</v>
      </c>
    </row>
    <row r="15" spans="1:35" ht="15.75">
      <c r="A15" s="21" t="s">
        <v>21</v>
      </c>
      <c r="B15" s="22" t="s">
        <v>22</v>
      </c>
      <c r="C15" s="205"/>
      <c r="D15" s="23">
        <v>2575490</v>
      </c>
    </row>
    <row r="16" spans="1:35" ht="16.5" thickBot="1">
      <c r="A16" s="24" t="s">
        <v>23</v>
      </c>
      <c r="B16" s="25" t="s">
        <v>24</v>
      </c>
      <c r="C16" s="205"/>
      <c r="D16" s="23">
        <v>415980</v>
      </c>
    </row>
    <row r="17" spans="1:4" ht="32.25" thickBot="1">
      <c r="A17" s="15" t="s">
        <v>25</v>
      </c>
      <c r="B17" s="26" t="s">
        <v>26</v>
      </c>
      <c r="C17" s="169">
        <f>C18+C19+C20+C21+C22</f>
        <v>53509163</v>
      </c>
      <c r="D17" s="17">
        <f>D18+D19+D20+D21+D22</f>
        <v>53509163</v>
      </c>
    </row>
    <row r="18" spans="1:4" ht="15.75">
      <c r="A18" s="18" t="s">
        <v>27</v>
      </c>
      <c r="B18" s="19" t="s">
        <v>28</v>
      </c>
      <c r="C18" s="204"/>
      <c r="D18" s="20"/>
    </row>
    <row r="19" spans="1:4" ht="15.75">
      <c r="A19" s="21" t="s">
        <v>29</v>
      </c>
      <c r="B19" s="22" t="s">
        <v>30</v>
      </c>
      <c r="C19" s="205"/>
      <c r="D19" s="23"/>
    </row>
    <row r="20" spans="1:4" ht="15.75" customHeight="1">
      <c r="A20" s="21" t="s">
        <v>31</v>
      </c>
      <c r="B20" s="22" t="s">
        <v>32</v>
      </c>
      <c r="C20" s="205"/>
      <c r="D20" s="23"/>
    </row>
    <row r="21" spans="1:4" ht="17.25" customHeight="1">
      <c r="A21" s="21" t="s">
        <v>33</v>
      </c>
      <c r="B21" s="22" t="s">
        <v>34</v>
      </c>
      <c r="C21" s="205"/>
      <c r="D21" s="23"/>
    </row>
    <row r="22" spans="1:4" ht="15.75">
      <c r="A22" s="21" t="s">
        <v>35</v>
      </c>
      <c r="B22" s="22" t="s">
        <v>36</v>
      </c>
      <c r="C22" s="205">
        <v>53509163</v>
      </c>
      <c r="D22" s="23">
        <v>53509163</v>
      </c>
    </row>
    <row r="23" spans="1:4" ht="16.5" thickBot="1">
      <c r="A23" s="24" t="s">
        <v>37</v>
      </c>
      <c r="B23" s="25" t="s">
        <v>38</v>
      </c>
      <c r="C23" s="206"/>
      <c r="D23" s="27"/>
    </row>
    <row r="24" spans="1:4" ht="32.25" thickBot="1">
      <c r="A24" s="15" t="s">
        <v>39</v>
      </c>
      <c r="B24" s="16" t="s">
        <v>40</v>
      </c>
      <c r="C24" s="169">
        <f>C25+C26+C27+C28+C29</f>
        <v>0</v>
      </c>
      <c r="D24" s="17">
        <f>D25+D26+D27+D28+D29</f>
        <v>0</v>
      </c>
    </row>
    <row r="25" spans="1:4" ht="15.75">
      <c r="A25" s="18" t="s">
        <v>41</v>
      </c>
      <c r="B25" s="19" t="s">
        <v>42</v>
      </c>
      <c r="C25" s="204"/>
      <c r="D25" s="20"/>
    </row>
    <row r="26" spans="1:4" ht="15.75">
      <c r="A26" s="21" t="s">
        <v>43</v>
      </c>
      <c r="B26" s="22" t="s">
        <v>44</v>
      </c>
      <c r="C26" s="205"/>
      <c r="D26" s="23"/>
    </row>
    <row r="27" spans="1:4" ht="15.75">
      <c r="A27" s="21" t="s">
        <v>45</v>
      </c>
      <c r="B27" s="22" t="s">
        <v>46</v>
      </c>
      <c r="C27" s="205"/>
      <c r="D27" s="23"/>
    </row>
    <row r="28" spans="1:4" ht="15.75">
      <c r="A28" s="21" t="s">
        <v>47</v>
      </c>
      <c r="B28" s="22" t="s">
        <v>48</v>
      </c>
      <c r="C28" s="205"/>
      <c r="D28" s="23"/>
    </row>
    <row r="29" spans="1:4" ht="15.75">
      <c r="A29" s="21" t="s">
        <v>49</v>
      </c>
      <c r="B29" s="22" t="s">
        <v>50</v>
      </c>
      <c r="C29" s="205"/>
      <c r="D29" s="23"/>
    </row>
    <row r="30" spans="1:4" ht="16.5" thickBot="1">
      <c r="A30" s="24" t="s">
        <v>51</v>
      </c>
      <c r="B30" s="25" t="s">
        <v>52</v>
      </c>
      <c r="C30" s="206"/>
      <c r="D30" s="27"/>
    </row>
    <row r="31" spans="1:4" ht="16.5" thickBot="1">
      <c r="A31" s="15" t="s">
        <v>53</v>
      </c>
      <c r="B31" s="16" t="s">
        <v>54</v>
      </c>
      <c r="C31" s="169">
        <f>C32+C36+C37+C38</f>
        <v>142830000</v>
      </c>
      <c r="D31" s="17">
        <f>D32+D36+D37+D38</f>
        <v>152355357</v>
      </c>
    </row>
    <row r="32" spans="1:4" ht="15.75">
      <c r="A32" s="18" t="s">
        <v>55</v>
      </c>
      <c r="B32" s="19" t="s">
        <v>56</v>
      </c>
      <c r="C32" s="207">
        <f>+C33+C34+C35</f>
        <v>141500000</v>
      </c>
      <c r="D32" s="28">
        <f>+D33+D34+D35</f>
        <v>150309912</v>
      </c>
    </row>
    <row r="33" spans="1:4" ht="15.75">
      <c r="A33" s="21" t="s">
        <v>57</v>
      </c>
      <c r="B33" s="22" t="s">
        <v>58</v>
      </c>
      <c r="C33" s="205">
        <v>1500000</v>
      </c>
      <c r="D33" s="23">
        <v>1500000</v>
      </c>
    </row>
    <row r="34" spans="1:4" ht="15.75">
      <c r="A34" s="21" t="s">
        <v>59</v>
      </c>
      <c r="B34" s="22" t="s">
        <v>60</v>
      </c>
      <c r="C34" s="205"/>
      <c r="D34" s="23"/>
    </row>
    <row r="35" spans="1:4" ht="15.75">
      <c r="A35" s="21" t="s">
        <v>61</v>
      </c>
      <c r="B35" s="29" t="s">
        <v>62</v>
      </c>
      <c r="C35" s="205">
        <v>140000000</v>
      </c>
      <c r="D35" s="23">
        <v>148809912</v>
      </c>
    </row>
    <row r="36" spans="1:4" ht="15.75">
      <c r="A36" s="21" t="s">
        <v>63</v>
      </c>
      <c r="B36" s="22" t="s">
        <v>64</v>
      </c>
      <c r="C36" s="205">
        <v>1200000</v>
      </c>
      <c r="D36" s="23">
        <v>1200000</v>
      </c>
    </row>
    <row r="37" spans="1:4" ht="15.75">
      <c r="A37" s="21" t="s">
        <v>65</v>
      </c>
      <c r="B37" s="22" t="s">
        <v>66</v>
      </c>
      <c r="C37" s="205">
        <v>0</v>
      </c>
      <c r="D37" s="23">
        <v>0</v>
      </c>
    </row>
    <row r="38" spans="1:4" ht="16.5" thickBot="1">
      <c r="A38" s="24" t="s">
        <v>67</v>
      </c>
      <c r="B38" s="25" t="s">
        <v>68</v>
      </c>
      <c r="C38" s="206">
        <v>130000</v>
      </c>
      <c r="D38" s="27">
        <v>845445</v>
      </c>
    </row>
    <row r="39" spans="1:4" ht="16.5" thickBot="1">
      <c r="A39" s="15" t="s">
        <v>69</v>
      </c>
      <c r="B39" s="16" t="s">
        <v>70</v>
      </c>
      <c r="C39" s="169">
        <f>SUM(C40:C50)</f>
        <v>7297340</v>
      </c>
      <c r="D39" s="17">
        <f>SUM(D40:D50)</f>
        <v>16202359</v>
      </c>
    </row>
    <row r="40" spans="1:4" ht="15.75">
      <c r="A40" s="18" t="s">
        <v>71</v>
      </c>
      <c r="B40" s="19" t="s">
        <v>72</v>
      </c>
      <c r="C40" s="204">
        <v>1500000</v>
      </c>
      <c r="D40" s="20">
        <v>1500000</v>
      </c>
    </row>
    <row r="41" spans="1:4" ht="15.75">
      <c r="A41" s="21" t="s">
        <v>73</v>
      </c>
      <c r="B41" s="22" t="s">
        <v>74</v>
      </c>
      <c r="C41" s="205"/>
      <c r="D41" s="23">
        <v>30500</v>
      </c>
    </row>
    <row r="42" spans="1:4" ht="15.75">
      <c r="A42" s="21" t="s">
        <v>75</v>
      </c>
      <c r="B42" s="22" t="s">
        <v>76</v>
      </c>
      <c r="C42" s="205"/>
      <c r="D42" s="23">
        <v>280772</v>
      </c>
    </row>
    <row r="43" spans="1:4" ht="15.75">
      <c r="A43" s="21" t="s">
        <v>77</v>
      </c>
      <c r="B43" s="22" t="s">
        <v>78</v>
      </c>
      <c r="C43" s="205">
        <v>4067560</v>
      </c>
      <c r="D43" s="23">
        <v>4067560</v>
      </c>
    </row>
    <row r="44" spans="1:4" ht="15.75">
      <c r="A44" s="21" t="s">
        <v>79</v>
      </c>
      <c r="B44" s="22" t="s">
        <v>80</v>
      </c>
      <c r="C44" s="205">
        <v>1229780</v>
      </c>
      <c r="D44" s="23">
        <v>1229780</v>
      </c>
    </row>
    <row r="45" spans="1:4" ht="15.75">
      <c r="A45" s="21" t="s">
        <v>81</v>
      </c>
      <c r="B45" s="22" t="s">
        <v>82</v>
      </c>
      <c r="C45" s="205">
        <v>490000</v>
      </c>
      <c r="D45" s="23">
        <v>490000</v>
      </c>
    </row>
    <row r="46" spans="1:4" ht="15.75">
      <c r="A46" s="21" t="s">
        <v>83</v>
      </c>
      <c r="B46" s="22" t="s">
        <v>84</v>
      </c>
      <c r="C46" s="205"/>
      <c r="D46" s="23">
        <v>0</v>
      </c>
    </row>
    <row r="47" spans="1:4" ht="15.75">
      <c r="A47" s="21" t="s">
        <v>85</v>
      </c>
      <c r="B47" s="22" t="s">
        <v>86</v>
      </c>
      <c r="C47" s="205">
        <v>10000</v>
      </c>
      <c r="D47" s="23">
        <v>10000</v>
      </c>
    </row>
    <row r="48" spans="1:4" ht="15.75">
      <c r="A48" s="21" t="s">
        <v>87</v>
      </c>
      <c r="B48" s="22" t="s">
        <v>88</v>
      </c>
      <c r="C48" s="205"/>
      <c r="D48" s="23"/>
    </row>
    <row r="49" spans="1:4" ht="15.75">
      <c r="A49" s="24" t="s">
        <v>89</v>
      </c>
      <c r="B49" s="25" t="s">
        <v>90</v>
      </c>
      <c r="C49" s="206"/>
      <c r="D49" s="27"/>
    </row>
    <row r="50" spans="1:4" ht="16.5" thickBot="1">
      <c r="A50" s="24" t="s">
        <v>91</v>
      </c>
      <c r="B50" s="25" t="s">
        <v>92</v>
      </c>
      <c r="C50" s="206"/>
      <c r="D50" s="27">
        <v>8593747</v>
      </c>
    </row>
    <row r="51" spans="1:4" ht="16.5" thickBot="1">
      <c r="A51" s="15" t="s">
        <v>93</v>
      </c>
      <c r="B51" s="16" t="s">
        <v>94</v>
      </c>
      <c r="C51" s="169">
        <f>SUM(C52:C56)</f>
        <v>0</v>
      </c>
      <c r="D51" s="17">
        <f>SUM(D52:D56)</f>
        <v>0</v>
      </c>
    </row>
    <row r="52" spans="1:4" ht="15.75">
      <c r="A52" s="18" t="s">
        <v>95</v>
      </c>
      <c r="B52" s="19" t="s">
        <v>96</v>
      </c>
      <c r="C52" s="204"/>
      <c r="D52" s="20"/>
    </row>
    <row r="53" spans="1:4" ht="15.75">
      <c r="A53" s="21" t="s">
        <v>97</v>
      </c>
      <c r="B53" s="22" t="s">
        <v>98</v>
      </c>
      <c r="C53" s="205"/>
      <c r="D53" s="23"/>
    </row>
    <row r="54" spans="1:4" ht="15.75">
      <c r="A54" s="21" t="s">
        <v>99</v>
      </c>
      <c r="B54" s="22" t="s">
        <v>100</v>
      </c>
      <c r="C54" s="205"/>
      <c r="D54" s="23">
        <v>0</v>
      </c>
    </row>
    <row r="55" spans="1:4" ht="15.75">
      <c r="A55" s="21" t="s">
        <v>101</v>
      </c>
      <c r="B55" s="22" t="s">
        <v>102</v>
      </c>
      <c r="C55" s="205"/>
      <c r="D55" s="23"/>
    </row>
    <row r="56" spans="1:4" ht="16.5" thickBot="1">
      <c r="A56" s="24" t="s">
        <v>103</v>
      </c>
      <c r="B56" s="25" t="s">
        <v>104</v>
      </c>
      <c r="C56" s="206"/>
      <c r="D56" s="27"/>
    </row>
    <row r="57" spans="1:4" ht="16.5" thickBot="1">
      <c r="A57" s="15" t="s">
        <v>105</v>
      </c>
      <c r="B57" s="16" t="s">
        <v>106</v>
      </c>
      <c r="C57" s="169">
        <f>SUM(C58:C60)</f>
        <v>0</v>
      </c>
      <c r="D57" s="17">
        <f>SUM(D58:D60)</f>
        <v>0</v>
      </c>
    </row>
    <row r="58" spans="1:4" ht="14.25" customHeight="1">
      <c r="A58" s="18" t="s">
        <v>107</v>
      </c>
      <c r="B58" s="19" t="s">
        <v>108</v>
      </c>
      <c r="C58" s="204"/>
      <c r="D58" s="20"/>
    </row>
    <row r="59" spans="1:4" ht="31.5">
      <c r="A59" s="21" t="s">
        <v>109</v>
      </c>
      <c r="B59" s="22" t="s">
        <v>110</v>
      </c>
      <c r="C59" s="205"/>
      <c r="D59" s="23"/>
    </row>
    <row r="60" spans="1:4" ht="15.75">
      <c r="A60" s="21" t="s">
        <v>111</v>
      </c>
      <c r="B60" s="22" t="s">
        <v>112</v>
      </c>
      <c r="C60" s="205"/>
      <c r="D60" s="23">
        <v>0</v>
      </c>
    </row>
    <row r="61" spans="1:4" ht="16.5" thickBot="1">
      <c r="A61" s="24" t="s">
        <v>113</v>
      </c>
      <c r="B61" s="25" t="s">
        <v>114</v>
      </c>
      <c r="C61" s="206"/>
      <c r="D61" s="27"/>
    </row>
    <row r="62" spans="1:4" ht="16.5" thickBot="1">
      <c r="A62" s="15" t="s">
        <v>115</v>
      </c>
      <c r="B62" s="26" t="s">
        <v>116</v>
      </c>
      <c r="C62" s="169">
        <f>SUM(C63:C65)</f>
        <v>2100000</v>
      </c>
      <c r="D62" s="17">
        <f>SUM(D63:D65)</f>
        <v>2190000</v>
      </c>
    </row>
    <row r="63" spans="1:4" ht="15" customHeight="1">
      <c r="A63" s="18" t="s">
        <v>117</v>
      </c>
      <c r="B63" s="19" t="s">
        <v>118</v>
      </c>
      <c r="C63" s="205"/>
      <c r="D63" s="23"/>
    </row>
    <row r="64" spans="1:4" ht="31.5">
      <c r="A64" s="21" t="s">
        <v>119</v>
      </c>
      <c r="B64" s="22" t="s">
        <v>120</v>
      </c>
      <c r="C64" s="205">
        <v>2100000</v>
      </c>
      <c r="D64" s="23">
        <v>90000</v>
      </c>
    </row>
    <row r="65" spans="1:4" ht="15.75">
      <c r="A65" s="21" t="s">
        <v>121</v>
      </c>
      <c r="B65" s="22" t="s">
        <v>122</v>
      </c>
      <c r="C65" s="205"/>
      <c r="D65" s="23">
        <v>2100000</v>
      </c>
    </row>
    <row r="66" spans="1:4" ht="16.5" thickBot="1">
      <c r="A66" s="24" t="s">
        <v>123</v>
      </c>
      <c r="B66" s="25" t="s">
        <v>124</v>
      </c>
      <c r="C66" s="205"/>
      <c r="D66" s="23"/>
    </row>
    <row r="67" spans="1:4" ht="16.5" thickBot="1">
      <c r="A67" s="15" t="s">
        <v>125</v>
      </c>
      <c r="B67" s="16" t="s">
        <v>126</v>
      </c>
      <c r="C67" s="169">
        <f>C10+C17+C24+C31+C39+C51+C57+C62</f>
        <v>259290773</v>
      </c>
      <c r="D67" s="17">
        <f>D10+D17+D24+D31+D39+D51+D57+D62</f>
        <v>281240982</v>
      </c>
    </row>
    <row r="68" spans="1:4" ht="16.5" thickBot="1">
      <c r="A68" s="30" t="s">
        <v>127</v>
      </c>
      <c r="B68" s="26" t="s">
        <v>128</v>
      </c>
      <c r="C68" s="169">
        <f>SUM(C69:C71)</f>
        <v>0</v>
      </c>
      <c r="D68" s="17">
        <f>SUM(D69:D71)</f>
        <v>0</v>
      </c>
    </row>
    <row r="69" spans="1:4" ht="15.75">
      <c r="A69" s="18" t="s">
        <v>129</v>
      </c>
      <c r="B69" s="19" t="s">
        <v>130</v>
      </c>
      <c r="C69" s="205"/>
      <c r="D69" s="23"/>
    </row>
    <row r="70" spans="1:4" ht="15.75">
      <c r="A70" s="21" t="s">
        <v>131</v>
      </c>
      <c r="B70" s="22" t="s">
        <v>132</v>
      </c>
      <c r="C70" s="205"/>
      <c r="D70" s="23"/>
    </row>
    <row r="71" spans="1:4" ht="16.5" thickBot="1">
      <c r="A71" s="24" t="s">
        <v>133</v>
      </c>
      <c r="B71" s="31" t="s">
        <v>343</v>
      </c>
      <c r="C71" s="205"/>
      <c r="D71" s="23"/>
    </row>
    <row r="72" spans="1:4" ht="16.5" thickBot="1">
      <c r="A72" s="30" t="s">
        <v>135</v>
      </c>
      <c r="B72" s="26" t="s">
        <v>136</v>
      </c>
      <c r="C72" s="169">
        <f>SUM(C73:C76)</f>
        <v>0</v>
      </c>
      <c r="D72" s="17">
        <f>SUM(D73:D76)</f>
        <v>0</v>
      </c>
    </row>
    <row r="73" spans="1:4" ht="15.75">
      <c r="A73" s="18" t="s">
        <v>137</v>
      </c>
      <c r="B73" s="19" t="s">
        <v>138</v>
      </c>
      <c r="C73" s="205"/>
      <c r="D73" s="23"/>
    </row>
    <row r="74" spans="1:4" ht="15.75">
      <c r="A74" s="21" t="s">
        <v>139</v>
      </c>
      <c r="B74" s="22" t="s">
        <v>140</v>
      </c>
      <c r="C74" s="205"/>
      <c r="D74" s="23"/>
    </row>
    <row r="75" spans="1:4" ht="15.75">
      <c r="A75" s="21" t="s">
        <v>141</v>
      </c>
      <c r="B75" s="22" t="s">
        <v>142</v>
      </c>
      <c r="C75" s="205"/>
      <c r="D75" s="23"/>
    </row>
    <row r="76" spans="1:4" ht="16.5" thickBot="1">
      <c r="A76" s="24" t="s">
        <v>143</v>
      </c>
      <c r="B76" s="25" t="s">
        <v>144</v>
      </c>
      <c r="C76" s="205"/>
      <c r="D76" s="23"/>
    </row>
    <row r="77" spans="1:4" ht="16.5" thickBot="1">
      <c r="A77" s="30" t="s">
        <v>145</v>
      </c>
      <c r="B77" s="26" t="s">
        <v>146</v>
      </c>
      <c r="C77" s="169">
        <f>SUM(C78:C79)</f>
        <v>120863419</v>
      </c>
      <c r="D77" s="17">
        <f>SUM(D78:D79)</f>
        <v>138080386</v>
      </c>
    </row>
    <row r="78" spans="1:4" ht="15.75">
      <c r="A78" s="18" t="s">
        <v>147</v>
      </c>
      <c r="B78" s="19" t="s">
        <v>148</v>
      </c>
      <c r="C78" s="205">
        <v>120863419</v>
      </c>
      <c r="D78" s="23">
        <v>138080386</v>
      </c>
    </row>
    <row r="79" spans="1:4" ht="16.5" thickBot="1">
      <c r="A79" s="24" t="s">
        <v>149</v>
      </c>
      <c r="B79" s="25" t="s">
        <v>150</v>
      </c>
      <c r="C79" s="205"/>
      <c r="D79" s="23"/>
    </row>
    <row r="80" spans="1:4" ht="16.5" thickBot="1">
      <c r="A80" s="30" t="s">
        <v>151</v>
      </c>
      <c r="B80" s="26" t="s">
        <v>152</v>
      </c>
      <c r="C80" s="169">
        <f>SUM(C81:C83)</f>
        <v>0</v>
      </c>
      <c r="D80" s="17">
        <f>SUM(D81:D83)</f>
        <v>0</v>
      </c>
    </row>
    <row r="81" spans="1:4" ht="15.75">
      <c r="A81" s="18" t="s">
        <v>153</v>
      </c>
      <c r="B81" s="19" t="s">
        <v>154</v>
      </c>
      <c r="C81" s="205"/>
      <c r="D81" s="23">
        <v>0</v>
      </c>
    </row>
    <row r="82" spans="1:4" ht="15.75">
      <c r="A82" s="21" t="s">
        <v>155</v>
      </c>
      <c r="B82" s="22" t="s">
        <v>156</v>
      </c>
      <c r="C82" s="205"/>
      <c r="D82" s="23"/>
    </row>
    <row r="83" spans="1:4" ht="16.5" thickBot="1">
      <c r="A83" s="24" t="s">
        <v>157</v>
      </c>
      <c r="B83" s="25" t="s">
        <v>158</v>
      </c>
      <c r="C83" s="205"/>
      <c r="D83" s="23"/>
    </row>
    <row r="84" spans="1:4" ht="16.5" thickBot="1">
      <c r="A84" s="30" t="s">
        <v>159</v>
      </c>
      <c r="B84" s="26" t="s">
        <v>160</v>
      </c>
      <c r="C84" s="169">
        <f>SUM(C85:C88)</f>
        <v>0</v>
      </c>
      <c r="D84" s="17">
        <f>SUM(D85:D88)</f>
        <v>0</v>
      </c>
    </row>
    <row r="85" spans="1:4" ht="18" customHeight="1">
      <c r="A85" s="32" t="s">
        <v>161</v>
      </c>
      <c r="B85" s="19" t="s">
        <v>162</v>
      </c>
      <c r="C85" s="205"/>
      <c r="D85" s="23"/>
    </row>
    <row r="86" spans="1:4" ht="18" customHeight="1">
      <c r="A86" s="33" t="s">
        <v>163</v>
      </c>
      <c r="B86" s="22" t="s">
        <v>164</v>
      </c>
      <c r="C86" s="205"/>
      <c r="D86" s="23"/>
    </row>
    <row r="87" spans="1:4" ht="20.25" customHeight="1">
      <c r="A87" s="33" t="s">
        <v>165</v>
      </c>
      <c r="B87" s="22" t="s">
        <v>166</v>
      </c>
      <c r="C87" s="205"/>
      <c r="D87" s="23"/>
    </row>
    <row r="88" spans="1:4" ht="17.25" customHeight="1" thickBot="1">
      <c r="A88" s="34" t="s">
        <v>167</v>
      </c>
      <c r="B88" s="25" t="s">
        <v>168</v>
      </c>
      <c r="C88" s="205"/>
      <c r="D88" s="23"/>
    </row>
    <row r="89" spans="1:4" ht="16.5" thickBot="1">
      <c r="A89" s="30" t="s">
        <v>169</v>
      </c>
      <c r="B89" s="26" t="s">
        <v>170</v>
      </c>
      <c r="C89" s="208"/>
      <c r="D89" s="35"/>
    </row>
    <row r="90" spans="1:4" ht="16.5" thickBot="1">
      <c r="A90" s="30" t="s">
        <v>171</v>
      </c>
      <c r="B90" s="26" t="s">
        <v>172</v>
      </c>
      <c r="C90" s="208"/>
      <c r="D90" s="35"/>
    </row>
    <row r="91" spans="1:4" ht="16.5" thickBot="1">
      <c r="A91" s="30" t="s">
        <v>173</v>
      </c>
      <c r="B91" s="36" t="s">
        <v>174</v>
      </c>
      <c r="C91" s="169">
        <f>C68+C72+C77+C80+C84+C90+C89</f>
        <v>120863419</v>
      </c>
      <c r="D91" s="17">
        <f>D68+D72+D77+D80+D84+D90+D89</f>
        <v>138080386</v>
      </c>
    </row>
    <row r="92" spans="1:4" ht="16.5" thickBot="1">
      <c r="A92" s="37" t="s">
        <v>175</v>
      </c>
      <c r="B92" s="38" t="s">
        <v>176</v>
      </c>
      <c r="C92" s="169">
        <f>C67+C91</f>
        <v>380154192</v>
      </c>
      <c r="D92" s="17">
        <f>D67+D91</f>
        <v>419321368</v>
      </c>
    </row>
    <row r="93" spans="1:4" ht="16.5" thickBot="1">
      <c r="A93" s="39"/>
      <c r="B93" s="40"/>
      <c r="C93" s="41"/>
      <c r="D93" s="165"/>
    </row>
    <row r="94" spans="1:4" ht="16.5" thickBot="1">
      <c r="A94" s="7"/>
      <c r="B94" s="42" t="s">
        <v>177</v>
      </c>
      <c r="C94" s="165"/>
      <c r="D94" s="194"/>
    </row>
    <row r="95" spans="1:4" ht="16.5" thickBot="1">
      <c r="A95" s="44" t="s">
        <v>11</v>
      </c>
      <c r="B95" s="45" t="s">
        <v>322</v>
      </c>
      <c r="C95" s="209">
        <f>C96+C97+C98+C99+C100+C113</f>
        <v>161957498</v>
      </c>
      <c r="D95" s="46">
        <f>D96+D97+D98+D99+D100+D113</f>
        <v>207591368</v>
      </c>
    </row>
    <row r="96" spans="1:4" ht="15.75">
      <c r="A96" s="47" t="s">
        <v>13</v>
      </c>
      <c r="B96" s="48" t="s">
        <v>178</v>
      </c>
      <c r="C96" s="210">
        <v>74501692</v>
      </c>
      <c r="D96" s="49">
        <v>94597389</v>
      </c>
    </row>
    <row r="97" spans="1:4" ht="15.75">
      <c r="A97" s="21" t="s">
        <v>15</v>
      </c>
      <c r="B97" s="50" t="s">
        <v>179</v>
      </c>
      <c r="C97" s="205">
        <v>12363304</v>
      </c>
      <c r="D97" s="23">
        <v>16239729</v>
      </c>
    </row>
    <row r="98" spans="1:4" ht="15.75">
      <c r="A98" s="21" t="s">
        <v>17</v>
      </c>
      <c r="B98" s="50" t="s">
        <v>180</v>
      </c>
      <c r="C98" s="206">
        <v>51995346</v>
      </c>
      <c r="D98" s="27">
        <v>58755177</v>
      </c>
    </row>
    <row r="99" spans="1:4" ht="15.75">
      <c r="A99" s="21" t="s">
        <v>19</v>
      </c>
      <c r="B99" s="51" t="s">
        <v>181</v>
      </c>
      <c r="C99" s="206">
        <v>8240000</v>
      </c>
      <c r="D99" s="27">
        <v>11115105</v>
      </c>
    </row>
    <row r="100" spans="1:4" ht="15.75">
      <c r="A100" s="21" t="s">
        <v>182</v>
      </c>
      <c r="B100" s="52" t="s">
        <v>183</v>
      </c>
      <c r="C100" s="206">
        <f>SUM(C101:C112)</f>
        <v>14857156</v>
      </c>
      <c r="D100" s="27">
        <f>SUM(D101:D112)</f>
        <v>26883968</v>
      </c>
    </row>
    <row r="101" spans="1:4" ht="15.75">
      <c r="A101" s="21" t="s">
        <v>23</v>
      </c>
      <c r="B101" s="50" t="s">
        <v>184</v>
      </c>
      <c r="C101" s="206"/>
      <c r="D101" s="27"/>
    </row>
    <row r="102" spans="1:4" ht="15.75">
      <c r="A102" s="21" t="s">
        <v>185</v>
      </c>
      <c r="B102" s="53" t="s">
        <v>186</v>
      </c>
      <c r="C102" s="206"/>
      <c r="D102" s="27"/>
    </row>
    <row r="103" spans="1:4" ht="15.75">
      <c r="A103" s="21" t="s">
        <v>187</v>
      </c>
      <c r="B103" s="53" t="s">
        <v>188</v>
      </c>
      <c r="C103" s="206"/>
      <c r="D103" s="27"/>
    </row>
    <row r="104" spans="1:4" ht="15.75">
      <c r="A104" s="21" t="s">
        <v>189</v>
      </c>
      <c r="B104" s="53" t="s">
        <v>190</v>
      </c>
      <c r="C104" s="206"/>
      <c r="D104" s="27"/>
    </row>
    <row r="105" spans="1:4" ht="17.25" customHeight="1">
      <c r="A105" s="21" t="s">
        <v>191</v>
      </c>
      <c r="B105" s="54" t="s">
        <v>192</v>
      </c>
      <c r="C105" s="206"/>
      <c r="D105" s="27"/>
    </row>
    <row r="106" spans="1:4" ht="33.75" customHeight="1">
      <c r="A106" s="21" t="s">
        <v>193</v>
      </c>
      <c r="B106" s="54" t="s">
        <v>194</v>
      </c>
      <c r="C106" s="206"/>
      <c r="D106" s="27"/>
    </row>
    <row r="107" spans="1:4" ht="15.75">
      <c r="A107" s="21" t="s">
        <v>195</v>
      </c>
      <c r="B107" s="53" t="s">
        <v>196</v>
      </c>
      <c r="C107" s="206">
        <v>4857156</v>
      </c>
      <c r="D107" s="27">
        <v>5683968</v>
      </c>
    </row>
    <row r="108" spans="1:4" ht="15.75">
      <c r="A108" s="21" t="s">
        <v>197</v>
      </c>
      <c r="B108" s="53" t="s">
        <v>198</v>
      </c>
      <c r="C108" s="206"/>
      <c r="D108" s="27"/>
    </row>
    <row r="109" spans="1:4" ht="31.5">
      <c r="A109" s="21" t="s">
        <v>199</v>
      </c>
      <c r="B109" s="54" t="s">
        <v>200</v>
      </c>
      <c r="C109" s="206"/>
      <c r="D109" s="27"/>
    </row>
    <row r="110" spans="1:4" ht="15.75">
      <c r="A110" s="55" t="s">
        <v>201</v>
      </c>
      <c r="B110" s="56" t="s">
        <v>202</v>
      </c>
      <c r="C110" s="206"/>
      <c r="D110" s="27"/>
    </row>
    <row r="111" spans="1:4" ht="15.75">
      <c r="A111" s="21" t="s">
        <v>203</v>
      </c>
      <c r="B111" s="56" t="s">
        <v>204</v>
      </c>
      <c r="C111" s="206"/>
      <c r="D111" s="27"/>
    </row>
    <row r="112" spans="1:4" ht="15.75">
      <c r="A112" s="21" t="s">
        <v>205</v>
      </c>
      <c r="B112" s="54" t="s">
        <v>206</v>
      </c>
      <c r="C112" s="205">
        <v>10000000</v>
      </c>
      <c r="D112" s="23">
        <v>21200000</v>
      </c>
    </row>
    <row r="113" spans="1:4" ht="15.75">
      <c r="A113" s="21" t="s">
        <v>207</v>
      </c>
      <c r="B113" s="51" t="s">
        <v>208</v>
      </c>
      <c r="C113" s="205"/>
      <c r="D113" s="23"/>
    </row>
    <row r="114" spans="1:4" ht="15.75">
      <c r="A114" s="24" t="s">
        <v>209</v>
      </c>
      <c r="B114" s="50" t="s">
        <v>210</v>
      </c>
      <c r="C114" s="206"/>
      <c r="D114" s="27"/>
    </row>
    <row r="115" spans="1:4" ht="16.5" thickBot="1">
      <c r="A115" s="57" t="s">
        <v>211</v>
      </c>
      <c r="B115" s="58" t="s">
        <v>212</v>
      </c>
      <c r="C115" s="211"/>
      <c r="D115" s="59"/>
    </row>
    <row r="116" spans="1:4" ht="16.5" thickBot="1">
      <c r="A116" s="15" t="s">
        <v>25</v>
      </c>
      <c r="B116" s="60" t="s">
        <v>323</v>
      </c>
      <c r="C116" s="169">
        <f>C117+C119+C121</f>
        <v>131386599</v>
      </c>
      <c r="D116" s="17">
        <f>D117+D119+D121</f>
        <v>119752250</v>
      </c>
    </row>
    <row r="117" spans="1:4" ht="15.75">
      <c r="A117" s="18" t="s">
        <v>27</v>
      </c>
      <c r="B117" s="50" t="s">
        <v>213</v>
      </c>
      <c r="C117" s="204">
        <v>48341296</v>
      </c>
      <c r="D117" s="20">
        <v>50357038</v>
      </c>
    </row>
    <row r="118" spans="1:4" ht="15.75">
      <c r="A118" s="18" t="s">
        <v>29</v>
      </c>
      <c r="B118" s="61" t="s">
        <v>214</v>
      </c>
      <c r="C118" s="204"/>
      <c r="D118" s="20"/>
    </row>
    <row r="119" spans="1:4" ht="15.75">
      <c r="A119" s="18" t="s">
        <v>31</v>
      </c>
      <c r="B119" s="61" t="s">
        <v>215</v>
      </c>
      <c r="C119" s="205">
        <v>81522143</v>
      </c>
      <c r="D119" s="23">
        <v>67622052</v>
      </c>
    </row>
    <row r="120" spans="1:4" ht="15.75">
      <c r="A120" s="18" t="s">
        <v>33</v>
      </c>
      <c r="B120" s="61" t="s">
        <v>216</v>
      </c>
      <c r="C120" s="212"/>
      <c r="D120" s="23"/>
    </row>
    <row r="121" spans="1:4" ht="15.75">
      <c r="A121" s="18" t="s">
        <v>35</v>
      </c>
      <c r="B121" s="62" t="s">
        <v>217</v>
      </c>
      <c r="C121" s="23">
        <f>SUM(C122:C129)</f>
        <v>1523160</v>
      </c>
      <c r="D121" s="23">
        <f>SUM(D122:D129)</f>
        <v>1773160</v>
      </c>
    </row>
    <row r="122" spans="1:4" ht="15.75">
      <c r="A122" s="18" t="s">
        <v>37</v>
      </c>
      <c r="B122" s="63" t="s">
        <v>218</v>
      </c>
      <c r="C122" s="212"/>
      <c r="D122" s="23"/>
    </row>
    <row r="123" spans="1:4" ht="31.5">
      <c r="A123" s="18" t="s">
        <v>219</v>
      </c>
      <c r="B123" s="64" t="s">
        <v>220</v>
      </c>
      <c r="C123" s="212"/>
      <c r="D123" s="23"/>
    </row>
    <row r="124" spans="1:4" ht="31.5">
      <c r="A124" s="18" t="s">
        <v>221</v>
      </c>
      <c r="B124" s="54" t="s">
        <v>194</v>
      </c>
      <c r="C124" s="212"/>
      <c r="D124" s="23"/>
    </row>
    <row r="125" spans="1:4" ht="15.75">
      <c r="A125" s="18" t="s">
        <v>222</v>
      </c>
      <c r="B125" s="54" t="s">
        <v>223</v>
      </c>
      <c r="C125" s="212">
        <v>1523160</v>
      </c>
      <c r="D125" s="23">
        <v>1523160</v>
      </c>
    </row>
    <row r="126" spans="1:4" ht="15.75">
      <c r="A126" s="18" t="s">
        <v>224</v>
      </c>
      <c r="B126" s="54" t="s">
        <v>225</v>
      </c>
      <c r="C126" s="212"/>
      <c r="D126" s="23"/>
    </row>
    <row r="127" spans="1:4" ht="31.5">
      <c r="A127" s="18" t="s">
        <v>226</v>
      </c>
      <c r="B127" s="54" t="s">
        <v>200</v>
      </c>
      <c r="C127" s="212"/>
      <c r="D127" s="23">
        <v>250000</v>
      </c>
    </row>
    <row r="128" spans="1:4" ht="15.75">
      <c r="A128" s="18" t="s">
        <v>227</v>
      </c>
      <c r="B128" s="54" t="s">
        <v>228</v>
      </c>
      <c r="C128" s="212"/>
      <c r="D128" s="23"/>
    </row>
    <row r="129" spans="1:4" ht="16.5" thickBot="1">
      <c r="A129" s="55" t="s">
        <v>229</v>
      </c>
      <c r="B129" s="54" t="s">
        <v>230</v>
      </c>
      <c r="C129" s="213"/>
      <c r="D129" s="27"/>
    </row>
    <row r="130" spans="1:4" ht="16.5" thickBot="1">
      <c r="A130" s="15" t="s">
        <v>39</v>
      </c>
      <c r="B130" s="16" t="s">
        <v>231</v>
      </c>
      <c r="C130" s="169">
        <f>C95+C116</f>
        <v>293344097</v>
      </c>
      <c r="D130" s="17">
        <f>D95+D116</f>
        <v>327343618</v>
      </c>
    </row>
    <row r="131" spans="1:4" ht="16.5" thickBot="1">
      <c r="A131" s="15" t="s">
        <v>232</v>
      </c>
      <c r="B131" s="16" t="s">
        <v>233</v>
      </c>
      <c r="C131" s="169">
        <f>C132+C133+C134</f>
        <v>0</v>
      </c>
      <c r="D131" s="17">
        <f>D132+D133+D134</f>
        <v>0</v>
      </c>
    </row>
    <row r="132" spans="1:4" ht="15.75">
      <c r="A132" s="18" t="s">
        <v>55</v>
      </c>
      <c r="B132" s="65" t="s">
        <v>234</v>
      </c>
      <c r="C132" s="212"/>
      <c r="D132" s="23"/>
    </row>
    <row r="133" spans="1:4" ht="15.75">
      <c r="A133" s="18" t="s">
        <v>63</v>
      </c>
      <c r="B133" s="65" t="s">
        <v>235</v>
      </c>
      <c r="C133" s="212"/>
      <c r="D133" s="23"/>
    </row>
    <row r="134" spans="1:4" ht="16.5" thickBot="1">
      <c r="A134" s="55" t="s">
        <v>65</v>
      </c>
      <c r="B134" s="66" t="s">
        <v>236</v>
      </c>
      <c r="C134" s="212"/>
      <c r="D134" s="23"/>
    </row>
    <row r="135" spans="1:4" ht="16.5" thickBot="1">
      <c r="A135" s="15" t="s">
        <v>69</v>
      </c>
      <c r="B135" s="16" t="s">
        <v>237</v>
      </c>
      <c r="C135" s="169">
        <f>C136+C137+C138+C139+C140+C141</f>
        <v>0</v>
      </c>
      <c r="D135" s="17">
        <f>D136+D137+D138+D139+D140+D141</f>
        <v>0</v>
      </c>
    </row>
    <row r="136" spans="1:4" ht="15.75">
      <c r="A136" s="18" t="s">
        <v>71</v>
      </c>
      <c r="B136" s="65" t="s">
        <v>238</v>
      </c>
      <c r="C136" s="212"/>
      <c r="D136" s="23"/>
    </row>
    <row r="137" spans="1:4" ht="15.75">
      <c r="A137" s="18" t="s">
        <v>73</v>
      </c>
      <c r="B137" s="65" t="s">
        <v>239</v>
      </c>
      <c r="C137" s="212"/>
      <c r="D137" s="23"/>
    </row>
    <row r="138" spans="1:4" ht="15.75">
      <c r="A138" s="18" t="s">
        <v>75</v>
      </c>
      <c r="B138" s="65" t="s">
        <v>240</v>
      </c>
      <c r="C138" s="212"/>
      <c r="D138" s="23"/>
    </row>
    <row r="139" spans="1:4" ht="15.75">
      <c r="A139" s="18" t="s">
        <v>77</v>
      </c>
      <c r="B139" s="65" t="s">
        <v>241</v>
      </c>
      <c r="C139" s="212"/>
      <c r="D139" s="23"/>
    </row>
    <row r="140" spans="1:4" ht="15.75">
      <c r="A140" s="18" t="s">
        <v>79</v>
      </c>
      <c r="B140" s="65" t="s">
        <v>242</v>
      </c>
      <c r="C140" s="212"/>
      <c r="D140" s="23"/>
    </row>
    <row r="141" spans="1:4" ht="16.5" thickBot="1">
      <c r="A141" s="55" t="s">
        <v>81</v>
      </c>
      <c r="B141" s="66" t="s">
        <v>243</v>
      </c>
      <c r="C141" s="212"/>
      <c r="D141" s="23"/>
    </row>
    <row r="142" spans="1:4" ht="16.5" thickBot="1">
      <c r="A142" s="15" t="s">
        <v>93</v>
      </c>
      <c r="B142" s="16" t="s">
        <v>244</v>
      </c>
      <c r="C142" s="169">
        <f>C143+C144+C146+C147+C145</f>
        <v>86810095</v>
      </c>
      <c r="D142" s="17">
        <f>D143+D144+D146+D147+D145</f>
        <v>91977750</v>
      </c>
    </row>
    <row r="143" spans="1:4" ht="15.75">
      <c r="A143" s="18" t="s">
        <v>95</v>
      </c>
      <c r="B143" s="65" t="s">
        <v>245</v>
      </c>
      <c r="C143" s="212"/>
      <c r="D143" s="23"/>
    </row>
    <row r="144" spans="1:4" ht="15.75">
      <c r="A144" s="18" t="s">
        <v>97</v>
      </c>
      <c r="B144" s="65" t="s">
        <v>246</v>
      </c>
      <c r="C144" s="212"/>
      <c r="D144" s="23">
        <v>2138956</v>
      </c>
    </row>
    <row r="145" spans="1:4" ht="15.75">
      <c r="A145" s="18" t="s">
        <v>99</v>
      </c>
      <c r="B145" s="65" t="s">
        <v>247</v>
      </c>
      <c r="C145" s="212">
        <v>86810095</v>
      </c>
      <c r="D145" s="23">
        <v>89838794</v>
      </c>
    </row>
    <row r="146" spans="1:4" ht="15.75">
      <c r="A146" s="18" t="s">
        <v>101</v>
      </c>
      <c r="B146" s="65" t="s">
        <v>248</v>
      </c>
      <c r="C146" s="212"/>
      <c r="D146" s="23"/>
    </row>
    <row r="147" spans="1:4" ht="16.5" thickBot="1">
      <c r="A147" s="55" t="s">
        <v>103</v>
      </c>
      <c r="B147" s="66" t="s">
        <v>249</v>
      </c>
      <c r="C147" s="212"/>
      <c r="D147" s="23"/>
    </row>
    <row r="148" spans="1:4" ht="16.5" thickBot="1">
      <c r="A148" s="15" t="s">
        <v>250</v>
      </c>
      <c r="B148" s="16" t="s">
        <v>251</v>
      </c>
      <c r="C148" s="214">
        <f>C149+C150+C151+C152+C153</f>
        <v>0</v>
      </c>
      <c r="D148" s="67">
        <f>D149+D150+D151+D152+D153</f>
        <v>0</v>
      </c>
    </row>
    <row r="149" spans="1:4" ht="15.75">
      <c r="A149" s="18" t="s">
        <v>107</v>
      </c>
      <c r="B149" s="65" t="s">
        <v>252</v>
      </c>
      <c r="C149" s="212"/>
      <c r="D149" s="23"/>
    </row>
    <row r="150" spans="1:4" ht="15.75">
      <c r="A150" s="18" t="s">
        <v>109</v>
      </c>
      <c r="B150" s="65" t="s">
        <v>253</v>
      </c>
      <c r="C150" s="212"/>
      <c r="D150" s="23"/>
    </row>
    <row r="151" spans="1:4" ht="15.75">
      <c r="A151" s="18" t="s">
        <v>111</v>
      </c>
      <c r="B151" s="65" t="s">
        <v>254</v>
      </c>
      <c r="C151" s="212"/>
      <c r="D151" s="23"/>
    </row>
    <row r="152" spans="1:4" ht="31.5">
      <c r="A152" s="18" t="s">
        <v>113</v>
      </c>
      <c r="B152" s="65" t="s">
        <v>255</v>
      </c>
      <c r="C152" s="212"/>
      <c r="D152" s="23"/>
    </row>
    <row r="153" spans="1:4" ht="16.5" thickBot="1">
      <c r="A153" s="55" t="s">
        <v>256</v>
      </c>
      <c r="B153" s="66" t="s">
        <v>257</v>
      </c>
      <c r="C153" s="213"/>
      <c r="D153" s="27"/>
    </row>
    <row r="154" spans="1:4" ht="16.5" thickBot="1">
      <c r="A154" s="68" t="s">
        <v>115</v>
      </c>
      <c r="B154" s="16" t="s">
        <v>258</v>
      </c>
      <c r="C154" s="214"/>
      <c r="D154" s="67"/>
    </row>
    <row r="155" spans="1:4" ht="16.5" thickBot="1">
      <c r="A155" s="68" t="s">
        <v>125</v>
      </c>
      <c r="B155" s="16" t="s">
        <v>259</v>
      </c>
      <c r="C155" s="214"/>
      <c r="D155" s="67"/>
    </row>
    <row r="156" spans="1:4" ht="16.5" thickBot="1">
      <c r="A156" s="15" t="s">
        <v>260</v>
      </c>
      <c r="B156" s="16" t="s">
        <v>261</v>
      </c>
      <c r="C156" s="215">
        <f>C131+C135+C142+C148+C154+C155</f>
        <v>86810095</v>
      </c>
      <c r="D156" s="69">
        <f>D131+D135+D142+D148+D154+D155</f>
        <v>91977750</v>
      </c>
    </row>
    <row r="157" spans="1:4" ht="16.5" thickBot="1">
      <c r="A157" s="70" t="s">
        <v>262</v>
      </c>
      <c r="B157" s="71" t="s">
        <v>263</v>
      </c>
      <c r="C157" s="215">
        <f>C130+C156</f>
        <v>380154192</v>
      </c>
      <c r="D157" s="69">
        <f>D130+D156</f>
        <v>419321368</v>
      </c>
    </row>
    <row r="158" spans="1:4" ht="16.5" thickBot="1">
      <c r="A158" s="72"/>
      <c r="B158" s="73"/>
      <c r="C158" s="74"/>
      <c r="D158" s="231"/>
    </row>
    <row r="159" spans="1:4" ht="16.5" thickBot="1">
      <c r="A159" s="75" t="s">
        <v>264</v>
      </c>
      <c r="B159" s="76"/>
      <c r="C159" s="216">
        <f>C160+11</f>
        <v>49</v>
      </c>
      <c r="D159" s="180">
        <v>46</v>
      </c>
    </row>
    <row r="160" spans="1:4" ht="16.5" thickBot="1">
      <c r="A160" s="75" t="s">
        <v>265</v>
      </c>
      <c r="B160" s="76"/>
      <c r="C160" s="216">
        <v>38</v>
      </c>
      <c r="D160" s="180">
        <v>30</v>
      </c>
    </row>
  </sheetData>
  <mergeCells count="2">
    <mergeCell ref="A2:D2"/>
    <mergeCell ref="A1:D1"/>
  </mergeCells>
  <pageMargins left="0.31496062992125984" right="0.31496062992125984" top="0.35433070866141736" bottom="0.35433070866141736" header="0.31496062992125984" footer="0.31496062992125984"/>
  <pageSetup paperSize="9" scale="86" orientation="portrait" r:id="rId1"/>
  <rowBreaks count="3" manualBreakCount="3">
    <brk id="50" max="16383" man="1"/>
    <brk id="93" max="16383" man="1"/>
    <brk id="1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D160"/>
  <sheetViews>
    <sheetView zoomScaleNormal="100" workbookViewId="0">
      <selection activeCell="A2" sqref="A2:D2"/>
    </sheetView>
  </sheetViews>
  <sheetFormatPr defaultRowHeight="15"/>
  <cols>
    <col min="1" max="1" width="14.28515625" customWidth="1"/>
    <col min="2" max="2" width="63.7109375" customWidth="1"/>
    <col min="3" max="3" width="15.140625" customWidth="1"/>
    <col min="4" max="4" width="14.7109375" customWidth="1"/>
  </cols>
  <sheetData>
    <row r="1" spans="1:4" ht="15.75">
      <c r="A1" s="239" t="s">
        <v>349</v>
      </c>
      <c r="B1" s="239"/>
      <c r="C1" s="239"/>
      <c r="D1" s="239"/>
    </row>
    <row r="2" spans="1:4" ht="15.75">
      <c r="A2" s="238" t="s">
        <v>412</v>
      </c>
      <c r="B2" s="238"/>
      <c r="C2" s="238"/>
      <c r="D2" s="238"/>
    </row>
    <row r="3" spans="1:4" ht="16.5" thickBot="1">
      <c r="A3" s="79"/>
      <c r="B3" s="79"/>
      <c r="C3" s="79"/>
    </row>
    <row r="4" spans="1:4" ht="15.75">
      <c r="A4" s="2" t="s">
        <v>0</v>
      </c>
      <c r="B4" s="3" t="s">
        <v>1</v>
      </c>
      <c r="C4" s="162"/>
      <c r="D4" s="4"/>
    </row>
    <row r="5" spans="1:4" ht="32.25" thickBot="1">
      <c r="A5" s="82" t="s">
        <v>2</v>
      </c>
      <c r="B5" s="80" t="s">
        <v>269</v>
      </c>
      <c r="C5" s="163"/>
      <c r="D5" s="164"/>
    </row>
    <row r="6" spans="1:4" ht="16.5" thickBot="1">
      <c r="A6" s="119"/>
      <c r="B6" s="6"/>
      <c r="C6" s="241" t="s">
        <v>385</v>
      </c>
      <c r="D6" s="241"/>
    </row>
    <row r="7" spans="1:4" ht="16.5" thickBot="1">
      <c r="A7" s="7" t="s">
        <v>4</v>
      </c>
      <c r="B7" s="8" t="s">
        <v>5</v>
      </c>
      <c r="C7" s="153" t="s">
        <v>6</v>
      </c>
      <c r="D7" s="81" t="s">
        <v>382</v>
      </c>
    </row>
    <row r="8" spans="1:4" ht="16.5" thickBot="1">
      <c r="A8" s="9" t="s">
        <v>7</v>
      </c>
      <c r="B8" s="10" t="s">
        <v>8</v>
      </c>
      <c r="C8" s="154" t="s">
        <v>9</v>
      </c>
      <c r="D8" s="11" t="s">
        <v>271</v>
      </c>
    </row>
    <row r="9" spans="1:4" ht="16.5" thickBot="1">
      <c r="A9" s="12"/>
      <c r="B9" s="13" t="s">
        <v>10</v>
      </c>
      <c r="C9" s="165"/>
      <c r="D9" s="166"/>
    </row>
    <row r="10" spans="1:4" ht="16.5" thickBot="1">
      <c r="A10" s="15" t="s">
        <v>11</v>
      </c>
      <c r="B10" s="16" t="s">
        <v>12</v>
      </c>
      <c r="C10" s="169">
        <f>C11+C12+C13+C14+C15+C16</f>
        <v>53554270</v>
      </c>
      <c r="D10" s="17">
        <f>D11+D12+D13+D14+D15+D16</f>
        <v>56984103</v>
      </c>
    </row>
    <row r="11" spans="1:4" ht="15.75">
      <c r="A11" s="18" t="s">
        <v>13</v>
      </c>
      <c r="B11" s="19" t="s">
        <v>14</v>
      </c>
      <c r="C11" s="204">
        <v>27849630</v>
      </c>
      <c r="D11" s="20">
        <v>27849630</v>
      </c>
    </row>
    <row r="12" spans="1:4" ht="17.25" customHeight="1">
      <c r="A12" s="21" t="s">
        <v>15</v>
      </c>
      <c r="B12" s="22" t="s">
        <v>16</v>
      </c>
      <c r="C12" s="205"/>
      <c r="D12" s="23"/>
    </row>
    <row r="13" spans="1:4" ht="15.75">
      <c r="A13" s="21" t="s">
        <v>17</v>
      </c>
      <c r="B13" s="22" t="s">
        <v>18</v>
      </c>
      <c r="C13" s="205">
        <v>24504640</v>
      </c>
      <c r="D13" s="23">
        <v>24943003</v>
      </c>
    </row>
    <row r="14" spans="1:4" ht="15.75">
      <c r="A14" s="21" t="s">
        <v>19</v>
      </c>
      <c r="B14" s="22" t="s">
        <v>20</v>
      </c>
      <c r="C14" s="205">
        <v>1200000</v>
      </c>
      <c r="D14" s="23">
        <v>1200000</v>
      </c>
    </row>
    <row r="15" spans="1:4" ht="15.75">
      <c r="A15" s="21" t="s">
        <v>21</v>
      </c>
      <c r="B15" s="22" t="s">
        <v>22</v>
      </c>
      <c r="C15" s="205"/>
      <c r="D15" s="23">
        <v>2575490</v>
      </c>
    </row>
    <row r="16" spans="1:4" ht="16.5" thickBot="1">
      <c r="A16" s="24" t="s">
        <v>23</v>
      </c>
      <c r="B16" s="25" t="s">
        <v>24</v>
      </c>
      <c r="C16" s="205"/>
      <c r="D16" s="23">
        <v>415980</v>
      </c>
    </row>
    <row r="17" spans="1:4" ht="32.25" thickBot="1">
      <c r="A17" s="15" t="s">
        <v>25</v>
      </c>
      <c r="B17" s="26" t="s">
        <v>26</v>
      </c>
      <c r="C17" s="169">
        <f>C18+C19+C20+C21+C22</f>
        <v>53509163</v>
      </c>
      <c r="D17" s="17">
        <f>D18+D19+D20+D21+D22</f>
        <v>53509163</v>
      </c>
    </row>
    <row r="18" spans="1:4" ht="15.75">
      <c r="A18" s="18" t="s">
        <v>27</v>
      </c>
      <c r="B18" s="19" t="s">
        <v>28</v>
      </c>
      <c r="C18" s="204"/>
      <c r="D18" s="20"/>
    </row>
    <row r="19" spans="1:4" ht="18" customHeight="1">
      <c r="A19" s="21" t="s">
        <v>29</v>
      </c>
      <c r="B19" s="22" t="s">
        <v>30</v>
      </c>
      <c r="C19" s="205"/>
      <c r="D19" s="23"/>
    </row>
    <row r="20" spans="1:4" ht="15.75">
      <c r="A20" s="21" t="s">
        <v>31</v>
      </c>
      <c r="B20" s="22" t="s">
        <v>32</v>
      </c>
      <c r="C20" s="205"/>
      <c r="D20" s="23"/>
    </row>
    <row r="21" spans="1:4" ht="15.75">
      <c r="A21" s="21" t="s">
        <v>33</v>
      </c>
      <c r="B21" s="22" t="s">
        <v>34</v>
      </c>
      <c r="C21" s="205"/>
      <c r="D21" s="23"/>
    </row>
    <row r="22" spans="1:4" ht="15.75">
      <c r="A22" s="21" t="s">
        <v>35</v>
      </c>
      <c r="B22" s="22" t="s">
        <v>36</v>
      </c>
      <c r="C22" s="205">
        <v>53509163</v>
      </c>
      <c r="D22" s="23">
        <v>53509163</v>
      </c>
    </row>
    <row r="23" spans="1:4" ht="16.5" thickBot="1">
      <c r="A23" s="24" t="s">
        <v>37</v>
      </c>
      <c r="B23" s="25" t="s">
        <v>38</v>
      </c>
      <c r="C23" s="206"/>
      <c r="D23" s="27"/>
    </row>
    <row r="24" spans="1:4" ht="32.25" thickBot="1">
      <c r="A24" s="15" t="s">
        <v>39</v>
      </c>
      <c r="B24" s="16" t="s">
        <v>40</v>
      </c>
      <c r="C24" s="169">
        <f>C25+C26+C27+C28+C29</f>
        <v>0</v>
      </c>
      <c r="D24" s="17">
        <f>D25+D26+D27+D28+D29</f>
        <v>0</v>
      </c>
    </row>
    <row r="25" spans="1:4" ht="15.75">
      <c r="A25" s="18" t="s">
        <v>41</v>
      </c>
      <c r="B25" s="19" t="s">
        <v>42</v>
      </c>
      <c r="C25" s="204"/>
      <c r="D25" s="20"/>
    </row>
    <row r="26" spans="1:4" ht="15.75">
      <c r="A26" s="21" t="s">
        <v>43</v>
      </c>
      <c r="B26" s="22" t="s">
        <v>44</v>
      </c>
      <c r="C26" s="205"/>
      <c r="D26" s="23"/>
    </row>
    <row r="27" spans="1:4" ht="31.5">
      <c r="A27" s="21" t="s">
        <v>45</v>
      </c>
      <c r="B27" s="22" t="s">
        <v>46</v>
      </c>
      <c r="C27" s="205"/>
      <c r="D27" s="23"/>
    </row>
    <row r="28" spans="1:4" ht="31.5">
      <c r="A28" s="21" t="s">
        <v>47</v>
      </c>
      <c r="B28" s="22" t="s">
        <v>48</v>
      </c>
      <c r="C28" s="205"/>
      <c r="D28" s="23"/>
    </row>
    <row r="29" spans="1:4" ht="15.75">
      <c r="A29" s="21" t="s">
        <v>49</v>
      </c>
      <c r="B29" s="22" t="s">
        <v>50</v>
      </c>
      <c r="C29" s="205"/>
      <c r="D29" s="23"/>
    </row>
    <row r="30" spans="1:4" ht="16.5" thickBot="1">
      <c r="A30" s="24" t="s">
        <v>51</v>
      </c>
      <c r="B30" s="25" t="s">
        <v>52</v>
      </c>
      <c r="C30" s="206"/>
      <c r="D30" s="27"/>
    </row>
    <row r="31" spans="1:4" ht="16.5" thickBot="1">
      <c r="A31" s="15" t="s">
        <v>53</v>
      </c>
      <c r="B31" s="16" t="s">
        <v>54</v>
      </c>
      <c r="C31" s="169">
        <f>C32+C36+C37+C38</f>
        <v>142830000</v>
      </c>
      <c r="D31" s="17">
        <f>D32+D36+D37+D38</f>
        <v>152355357</v>
      </c>
    </row>
    <row r="32" spans="1:4" ht="15.75">
      <c r="A32" s="18" t="s">
        <v>55</v>
      </c>
      <c r="B32" s="19" t="s">
        <v>56</v>
      </c>
      <c r="C32" s="207">
        <f>+C33+C34+C35</f>
        <v>141500000</v>
      </c>
      <c r="D32" s="28">
        <f>+D33+D34+D35</f>
        <v>150309912</v>
      </c>
    </row>
    <row r="33" spans="1:4" ht="15.75">
      <c r="A33" s="21" t="s">
        <v>57</v>
      </c>
      <c r="B33" s="22" t="s">
        <v>58</v>
      </c>
      <c r="C33" s="205">
        <v>1500000</v>
      </c>
      <c r="D33" s="23">
        <v>1500000</v>
      </c>
    </row>
    <row r="34" spans="1:4" ht="15.75">
      <c r="A34" s="21" t="s">
        <v>59</v>
      </c>
      <c r="B34" s="22" t="s">
        <v>60</v>
      </c>
      <c r="C34" s="205"/>
      <c r="D34" s="23"/>
    </row>
    <row r="35" spans="1:4" ht="15.75">
      <c r="A35" s="21" t="s">
        <v>61</v>
      </c>
      <c r="B35" s="29" t="s">
        <v>62</v>
      </c>
      <c r="C35" s="205">
        <v>140000000</v>
      </c>
      <c r="D35" s="23">
        <v>148809912</v>
      </c>
    </row>
    <row r="36" spans="1:4" ht="15.75">
      <c r="A36" s="21" t="s">
        <v>63</v>
      </c>
      <c r="B36" s="22" t="s">
        <v>64</v>
      </c>
      <c r="C36" s="205">
        <v>1200000</v>
      </c>
      <c r="D36" s="23">
        <v>1200000</v>
      </c>
    </row>
    <row r="37" spans="1:4" ht="15.75">
      <c r="A37" s="21" t="s">
        <v>65</v>
      </c>
      <c r="B37" s="22" t="s">
        <v>66</v>
      </c>
      <c r="C37" s="205">
        <v>0</v>
      </c>
      <c r="D37" s="23">
        <v>0</v>
      </c>
    </row>
    <row r="38" spans="1:4" ht="16.5" thickBot="1">
      <c r="A38" s="24" t="s">
        <v>67</v>
      </c>
      <c r="B38" s="25" t="s">
        <v>68</v>
      </c>
      <c r="C38" s="206">
        <v>130000</v>
      </c>
      <c r="D38" s="27">
        <v>845445</v>
      </c>
    </row>
    <row r="39" spans="1:4" ht="16.5" thickBot="1">
      <c r="A39" s="15" t="s">
        <v>69</v>
      </c>
      <c r="B39" s="16" t="s">
        <v>70</v>
      </c>
      <c r="C39" s="169">
        <f>SUM(C40:C50)</f>
        <v>7297340</v>
      </c>
      <c r="D39" s="17">
        <f>SUM(D40:D50)</f>
        <v>16202359</v>
      </c>
    </row>
    <row r="40" spans="1:4" ht="15.75">
      <c r="A40" s="18" t="s">
        <v>71</v>
      </c>
      <c r="B40" s="19" t="s">
        <v>72</v>
      </c>
      <c r="C40" s="204">
        <v>1500000</v>
      </c>
      <c r="D40" s="20">
        <v>1500000</v>
      </c>
    </row>
    <row r="41" spans="1:4" ht="15.75">
      <c r="A41" s="21" t="s">
        <v>73</v>
      </c>
      <c r="B41" s="22" t="s">
        <v>74</v>
      </c>
      <c r="C41" s="205"/>
      <c r="D41" s="23">
        <v>30500</v>
      </c>
    </row>
    <row r="42" spans="1:4" ht="15.75">
      <c r="A42" s="21" t="s">
        <v>75</v>
      </c>
      <c r="B42" s="22" t="s">
        <v>76</v>
      </c>
      <c r="C42" s="205"/>
      <c r="D42" s="23">
        <v>280772</v>
      </c>
    </row>
    <row r="43" spans="1:4" ht="15.75">
      <c r="A43" s="21" t="s">
        <v>77</v>
      </c>
      <c r="B43" s="22" t="s">
        <v>78</v>
      </c>
      <c r="C43" s="205">
        <v>4067560</v>
      </c>
      <c r="D43" s="23">
        <v>4067560</v>
      </c>
    </row>
    <row r="44" spans="1:4" ht="15.75">
      <c r="A44" s="21" t="s">
        <v>79</v>
      </c>
      <c r="B44" s="22" t="s">
        <v>80</v>
      </c>
      <c r="C44" s="205">
        <v>1229780</v>
      </c>
      <c r="D44" s="23">
        <v>1229780</v>
      </c>
    </row>
    <row r="45" spans="1:4" ht="15.75">
      <c r="A45" s="21" t="s">
        <v>81</v>
      </c>
      <c r="B45" s="22" t="s">
        <v>82</v>
      </c>
      <c r="C45" s="205">
        <v>490000</v>
      </c>
      <c r="D45" s="23">
        <v>490000</v>
      </c>
    </row>
    <row r="46" spans="1:4" ht="15.75">
      <c r="A46" s="21" t="s">
        <v>83</v>
      </c>
      <c r="B46" s="22" t="s">
        <v>84</v>
      </c>
      <c r="C46" s="205"/>
      <c r="D46" s="23">
        <v>0</v>
      </c>
    </row>
    <row r="47" spans="1:4" ht="15.75">
      <c r="A47" s="21" t="s">
        <v>85</v>
      </c>
      <c r="B47" s="22" t="s">
        <v>86</v>
      </c>
      <c r="C47" s="205">
        <v>10000</v>
      </c>
      <c r="D47" s="23">
        <v>10000</v>
      </c>
    </row>
    <row r="48" spans="1:4" ht="15.75">
      <c r="A48" s="21" t="s">
        <v>87</v>
      </c>
      <c r="B48" s="22" t="s">
        <v>88</v>
      </c>
      <c r="C48" s="205"/>
      <c r="D48" s="23"/>
    </row>
    <row r="49" spans="1:4" ht="15.75">
      <c r="A49" s="24" t="s">
        <v>89</v>
      </c>
      <c r="B49" s="25" t="s">
        <v>90</v>
      </c>
      <c r="C49" s="206"/>
      <c r="D49" s="27"/>
    </row>
    <row r="50" spans="1:4" ht="16.5" thickBot="1">
      <c r="A50" s="24" t="s">
        <v>91</v>
      </c>
      <c r="B50" s="25" t="s">
        <v>92</v>
      </c>
      <c r="C50" s="206"/>
      <c r="D50" s="27">
        <v>8593747</v>
      </c>
    </row>
    <row r="51" spans="1:4" ht="16.5" thickBot="1">
      <c r="A51" s="15" t="s">
        <v>93</v>
      </c>
      <c r="B51" s="16" t="s">
        <v>94</v>
      </c>
      <c r="C51" s="169">
        <f>SUM(C52:C56)</f>
        <v>0</v>
      </c>
      <c r="D51" s="17">
        <f>SUM(D52:D56)</f>
        <v>0</v>
      </c>
    </row>
    <row r="52" spans="1:4" ht="15.75">
      <c r="A52" s="18" t="s">
        <v>95</v>
      </c>
      <c r="B52" s="19" t="s">
        <v>96</v>
      </c>
      <c r="C52" s="204"/>
      <c r="D52" s="20"/>
    </row>
    <row r="53" spans="1:4" ht="15.75">
      <c r="A53" s="21" t="s">
        <v>97</v>
      </c>
      <c r="B53" s="22" t="s">
        <v>98</v>
      </c>
      <c r="C53" s="205"/>
      <c r="D53" s="23"/>
    </row>
    <row r="54" spans="1:4" ht="15.75">
      <c r="A54" s="21" t="s">
        <v>99</v>
      </c>
      <c r="B54" s="22" t="s">
        <v>100</v>
      </c>
      <c r="C54" s="205"/>
      <c r="D54" s="23">
        <v>0</v>
      </c>
    </row>
    <row r="55" spans="1:4" ht="15.75">
      <c r="A55" s="21" t="s">
        <v>101</v>
      </c>
      <c r="B55" s="22" t="s">
        <v>102</v>
      </c>
      <c r="C55" s="205"/>
      <c r="D55" s="23"/>
    </row>
    <row r="56" spans="1:4" ht="16.5" thickBot="1">
      <c r="A56" s="24" t="s">
        <v>103</v>
      </c>
      <c r="B56" s="25" t="s">
        <v>104</v>
      </c>
      <c r="C56" s="206"/>
      <c r="D56" s="27"/>
    </row>
    <row r="57" spans="1:4" ht="16.5" thickBot="1">
      <c r="A57" s="15" t="s">
        <v>105</v>
      </c>
      <c r="B57" s="16" t="s">
        <v>106</v>
      </c>
      <c r="C57" s="169">
        <f>SUM(C58:C60)</f>
        <v>0</v>
      </c>
      <c r="D57" s="17">
        <f>SUM(D58:D60)</f>
        <v>0</v>
      </c>
    </row>
    <row r="58" spans="1:4" ht="31.5">
      <c r="A58" s="18" t="s">
        <v>107</v>
      </c>
      <c r="B58" s="19" t="s">
        <v>108</v>
      </c>
      <c r="C58" s="204"/>
      <c r="D58" s="20"/>
    </row>
    <row r="59" spans="1:4" ht="31.5">
      <c r="A59" s="21" t="s">
        <v>109</v>
      </c>
      <c r="B59" s="22" t="s">
        <v>110</v>
      </c>
      <c r="C59" s="205"/>
      <c r="D59" s="23"/>
    </row>
    <row r="60" spans="1:4" ht="15.75">
      <c r="A60" s="21" t="s">
        <v>111</v>
      </c>
      <c r="B60" s="22" t="s">
        <v>112</v>
      </c>
      <c r="C60" s="205"/>
      <c r="D60" s="23">
        <v>0</v>
      </c>
    </row>
    <row r="61" spans="1:4" ht="16.5" thickBot="1">
      <c r="A61" s="24" t="s">
        <v>113</v>
      </c>
      <c r="B61" s="25" t="s">
        <v>114</v>
      </c>
      <c r="C61" s="206"/>
      <c r="D61" s="27"/>
    </row>
    <row r="62" spans="1:4" ht="16.5" thickBot="1">
      <c r="A62" s="15" t="s">
        <v>115</v>
      </c>
      <c r="B62" s="26" t="s">
        <v>116</v>
      </c>
      <c r="C62" s="169">
        <f>SUM(C63:C65)</f>
        <v>2100000</v>
      </c>
      <c r="D62" s="17">
        <f>SUM(D63:D65)</f>
        <v>2190000</v>
      </c>
    </row>
    <row r="63" spans="1:4" ht="31.5">
      <c r="A63" s="18" t="s">
        <v>117</v>
      </c>
      <c r="B63" s="19" t="s">
        <v>118</v>
      </c>
      <c r="C63" s="205"/>
      <c r="D63" s="23"/>
    </row>
    <row r="64" spans="1:4" ht="31.5">
      <c r="A64" s="21" t="s">
        <v>119</v>
      </c>
      <c r="B64" s="22" t="s">
        <v>120</v>
      </c>
      <c r="C64" s="205">
        <v>2100000</v>
      </c>
      <c r="D64" s="23">
        <v>90000</v>
      </c>
    </row>
    <row r="65" spans="1:4" ht="15.75">
      <c r="A65" s="21" t="s">
        <v>121</v>
      </c>
      <c r="B65" s="22" t="s">
        <v>122</v>
      </c>
      <c r="C65" s="205"/>
      <c r="D65" s="23">
        <v>2100000</v>
      </c>
    </row>
    <row r="66" spans="1:4" ht="16.5" thickBot="1">
      <c r="A66" s="24" t="s">
        <v>123</v>
      </c>
      <c r="B66" s="25" t="s">
        <v>124</v>
      </c>
      <c r="C66" s="205"/>
      <c r="D66" s="23"/>
    </row>
    <row r="67" spans="1:4" ht="16.5" thickBot="1">
      <c r="A67" s="15" t="s">
        <v>125</v>
      </c>
      <c r="B67" s="16" t="s">
        <v>126</v>
      </c>
      <c r="C67" s="169">
        <f>C10+C17+C24+C31+C39+C51+C57+C62</f>
        <v>259290773</v>
      </c>
      <c r="D67" s="17">
        <f>D10+D17+D24+D31+D39+D51+D57+D62</f>
        <v>281240982</v>
      </c>
    </row>
    <row r="68" spans="1:4" ht="16.5" thickBot="1">
      <c r="A68" s="30" t="s">
        <v>127</v>
      </c>
      <c r="B68" s="26" t="s">
        <v>128</v>
      </c>
      <c r="C68" s="169">
        <f>SUM(C69:C71)</f>
        <v>0</v>
      </c>
      <c r="D68" s="17">
        <f>SUM(D69:D71)</f>
        <v>0</v>
      </c>
    </row>
    <row r="69" spans="1:4" ht="15.75">
      <c r="A69" s="18" t="s">
        <v>129</v>
      </c>
      <c r="B69" s="19" t="s">
        <v>130</v>
      </c>
      <c r="C69" s="205"/>
      <c r="D69" s="23"/>
    </row>
    <row r="70" spans="1:4" ht="15.75">
      <c r="A70" s="21" t="s">
        <v>131</v>
      </c>
      <c r="B70" s="22" t="s">
        <v>132</v>
      </c>
      <c r="C70" s="205"/>
      <c r="D70" s="23"/>
    </row>
    <row r="71" spans="1:4" ht="16.5" thickBot="1">
      <c r="A71" s="24" t="s">
        <v>133</v>
      </c>
      <c r="B71" s="31" t="s">
        <v>134</v>
      </c>
      <c r="C71" s="205"/>
      <c r="D71" s="23"/>
    </row>
    <row r="72" spans="1:4" ht="16.5" thickBot="1">
      <c r="A72" s="30" t="s">
        <v>135</v>
      </c>
      <c r="B72" s="26" t="s">
        <v>136</v>
      </c>
      <c r="C72" s="169">
        <f>SUM(C73:C76)</f>
        <v>0</v>
      </c>
      <c r="D72" s="17">
        <f>SUM(D73:D76)</f>
        <v>0</v>
      </c>
    </row>
    <row r="73" spans="1:4" ht="15.75">
      <c r="A73" s="18" t="s">
        <v>137</v>
      </c>
      <c r="B73" s="19" t="s">
        <v>138</v>
      </c>
      <c r="C73" s="205"/>
      <c r="D73" s="23"/>
    </row>
    <row r="74" spans="1:4" ht="15.75">
      <c r="A74" s="21" t="s">
        <v>139</v>
      </c>
      <c r="B74" s="22" t="s">
        <v>140</v>
      </c>
      <c r="C74" s="205"/>
      <c r="D74" s="23"/>
    </row>
    <row r="75" spans="1:4" ht="17.25" customHeight="1">
      <c r="A75" s="21" t="s">
        <v>141</v>
      </c>
      <c r="B75" s="22" t="s">
        <v>142</v>
      </c>
      <c r="C75" s="205"/>
      <c r="D75" s="23"/>
    </row>
    <row r="76" spans="1:4" ht="16.5" thickBot="1">
      <c r="A76" s="24" t="s">
        <v>143</v>
      </c>
      <c r="B76" s="25" t="s">
        <v>144</v>
      </c>
      <c r="C76" s="205"/>
      <c r="D76" s="23"/>
    </row>
    <row r="77" spans="1:4" ht="16.5" thickBot="1">
      <c r="A77" s="30" t="s">
        <v>145</v>
      </c>
      <c r="B77" s="26" t="s">
        <v>146</v>
      </c>
      <c r="C77" s="169">
        <f>SUM(C78:C79)</f>
        <v>120863419</v>
      </c>
      <c r="D77" s="17">
        <f>SUM(D78:D79)</f>
        <v>138080386</v>
      </c>
    </row>
    <row r="78" spans="1:4" ht="15.75">
      <c r="A78" s="18" t="s">
        <v>147</v>
      </c>
      <c r="B78" s="19" t="s">
        <v>148</v>
      </c>
      <c r="C78" s="205">
        <v>120863419</v>
      </c>
      <c r="D78" s="23">
        <v>138080386</v>
      </c>
    </row>
    <row r="79" spans="1:4" ht="16.5" thickBot="1">
      <c r="A79" s="24" t="s">
        <v>149</v>
      </c>
      <c r="B79" s="25" t="s">
        <v>150</v>
      </c>
      <c r="C79" s="205"/>
      <c r="D79" s="23"/>
    </row>
    <row r="80" spans="1:4" ht="16.5" thickBot="1">
      <c r="A80" s="30" t="s">
        <v>151</v>
      </c>
      <c r="B80" s="26" t="s">
        <v>152</v>
      </c>
      <c r="C80" s="169">
        <f>SUM(C81:C83)</f>
        <v>0</v>
      </c>
      <c r="D80" s="17">
        <f>SUM(D81:D83)</f>
        <v>0</v>
      </c>
    </row>
    <row r="81" spans="1:4" ht="15.75">
      <c r="A81" s="18" t="s">
        <v>153</v>
      </c>
      <c r="B81" s="19" t="s">
        <v>154</v>
      </c>
      <c r="C81" s="205"/>
      <c r="D81" s="23">
        <v>0</v>
      </c>
    </row>
    <row r="82" spans="1:4" ht="15.75">
      <c r="A82" s="21" t="s">
        <v>155</v>
      </c>
      <c r="B82" s="22" t="s">
        <v>156</v>
      </c>
      <c r="C82" s="205"/>
      <c r="D82" s="23"/>
    </row>
    <row r="83" spans="1:4" ht="16.5" thickBot="1">
      <c r="A83" s="24" t="s">
        <v>157</v>
      </c>
      <c r="B83" s="25" t="s">
        <v>158</v>
      </c>
      <c r="C83" s="205"/>
      <c r="D83" s="23"/>
    </row>
    <row r="84" spans="1:4" ht="16.5" thickBot="1">
      <c r="A84" s="30" t="s">
        <v>159</v>
      </c>
      <c r="B84" s="26" t="s">
        <v>160</v>
      </c>
      <c r="C84" s="169">
        <f>SUM(C85:C88)</f>
        <v>0</v>
      </c>
      <c r="D84" s="17">
        <f>SUM(D85:D88)</f>
        <v>0</v>
      </c>
    </row>
    <row r="85" spans="1:4" ht="15.75">
      <c r="A85" s="32" t="s">
        <v>161</v>
      </c>
      <c r="B85" s="19" t="s">
        <v>162</v>
      </c>
      <c r="C85" s="205"/>
      <c r="D85" s="23"/>
    </row>
    <row r="86" spans="1:4" ht="17.25" customHeight="1">
      <c r="A86" s="33" t="s">
        <v>163</v>
      </c>
      <c r="B86" s="22" t="s">
        <v>164</v>
      </c>
      <c r="C86" s="205"/>
      <c r="D86" s="23"/>
    </row>
    <row r="87" spans="1:4" ht="15.75">
      <c r="A87" s="33" t="s">
        <v>165</v>
      </c>
      <c r="B87" s="22" t="s">
        <v>166</v>
      </c>
      <c r="C87" s="205"/>
      <c r="D87" s="23"/>
    </row>
    <row r="88" spans="1:4" ht="16.5" thickBot="1">
      <c r="A88" s="34" t="s">
        <v>167</v>
      </c>
      <c r="B88" s="25" t="s">
        <v>168</v>
      </c>
      <c r="C88" s="205"/>
      <c r="D88" s="23"/>
    </row>
    <row r="89" spans="1:4" ht="16.5" thickBot="1">
      <c r="A89" s="30" t="s">
        <v>169</v>
      </c>
      <c r="B89" s="26" t="s">
        <v>170</v>
      </c>
      <c r="C89" s="208"/>
      <c r="D89" s="35"/>
    </row>
    <row r="90" spans="1:4" ht="16.5" thickBot="1">
      <c r="A90" s="30" t="s">
        <v>171</v>
      </c>
      <c r="B90" s="26" t="s">
        <v>172</v>
      </c>
      <c r="C90" s="208"/>
      <c r="D90" s="35"/>
    </row>
    <row r="91" spans="1:4" ht="16.5" thickBot="1">
      <c r="A91" s="30" t="s">
        <v>173</v>
      </c>
      <c r="B91" s="36" t="s">
        <v>174</v>
      </c>
      <c r="C91" s="169">
        <f>C68+C72+C77+C80+C84+C90+C89</f>
        <v>120863419</v>
      </c>
      <c r="D91" s="17">
        <f>D68+D72+D77+D80+D84+D90+D89</f>
        <v>138080386</v>
      </c>
    </row>
    <row r="92" spans="1:4" ht="16.5" thickBot="1">
      <c r="A92" s="37" t="s">
        <v>175</v>
      </c>
      <c r="B92" s="38" t="s">
        <v>176</v>
      </c>
      <c r="C92" s="169">
        <f>C67+C91</f>
        <v>380154192</v>
      </c>
      <c r="D92" s="17">
        <f>D67+D91</f>
        <v>419321368</v>
      </c>
    </row>
    <row r="93" spans="1:4" ht="16.5" thickBot="1">
      <c r="A93" s="39"/>
      <c r="B93" s="40"/>
      <c r="C93" s="41"/>
      <c r="D93" s="165"/>
    </row>
    <row r="94" spans="1:4" ht="16.5" thickBot="1">
      <c r="A94" s="7"/>
      <c r="B94" s="42" t="s">
        <v>177</v>
      </c>
      <c r="C94" s="165"/>
      <c r="D94" s="194"/>
    </row>
    <row r="95" spans="1:4" ht="16.5" thickBot="1">
      <c r="A95" s="44" t="s">
        <v>11</v>
      </c>
      <c r="B95" s="45" t="s">
        <v>322</v>
      </c>
      <c r="C95" s="209">
        <f>C96+C97+C98+C99+C100+C113</f>
        <v>161957498</v>
      </c>
      <c r="D95" s="46">
        <f>D96+D97+D98+D99+D100+D113</f>
        <v>207591368</v>
      </c>
    </row>
    <row r="96" spans="1:4" ht="15.75">
      <c r="A96" s="47" t="s">
        <v>13</v>
      </c>
      <c r="B96" s="48" t="s">
        <v>178</v>
      </c>
      <c r="C96" s="210">
        <v>74501692</v>
      </c>
      <c r="D96" s="49">
        <v>94597389</v>
      </c>
    </row>
    <row r="97" spans="1:4" ht="21" customHeight="1">
      <c r="A97" s="21" t="s">
        <v>15</v>
      </c>
      <c r="B97" s="50" t="s">
        <v>179</v>
      </c>
      <c r="C97" s="205">
        <v>12363304</v>
      </c>
      <c r="D97" s="23">
        <v>16239729</v>
      </c>
    </row>
    <row r="98" spans="1:4" ht="15.75">
      <c r="A98" s="21" t="s">
        <v>17</v>
      </c>
      <c r="B98" s="50" t="s">
        <v>180</v>
      </c>
      <c r="C98" s="206">
        <v>51995346</v>
      </c>
      <c r="D98" s="27">
        <v>58755177</v>
      </c>
    </row>
    <row r="99" spans="1:4" ht="15.75">
      <c r="A99" s="21" t="s">
        <v>19</v>
      </c>
      <c r="B99" s="51" t="s">
        <v>181</v>
      </c>
      <c r="C99" s="206">
        <v>8240000</v>
      </c>
      <c r="D99" s="27">
        <v>11115105</v>
      </c>
    </row>
    <row r="100" spans="1:4" ht="15.75">
      <c r="A100" s="21" t="s">
        <v>182</v>
      </c>
      <c r="B100" s="52" t="s">
        <v>183</v>
      </c>
      <c r="C100" s="206">
        <f>SUM(C101:C112)</f>
        <v>14857156</v>
      </c>
      <c r="D100" s="27">
        <f>SUM(D101:D112)</f>
        <v>26883968</v>
      </c>
    </row>
    <row r="101" spans="1:4" ht="15.75">
      <c r="A101" s="21" t="s">
        <v>23</v>
      </c>
      <c r="B101" s="50" t="s">
        <v>184</v>
      </c>
      <c r="C101" s="206"/>
      <c r="D101" s="27"/>
    </row>
    <row r="102" spans="1:4" ht="15.75">
      <c r="A102" s="21" t="s">
        <v>185</v>
      </c>
      <c r="B102" s="53" t="s">
        <v>186</v>
      </c>
      <c r="C102" s="206"/>
      <c r="D102" s="27"/>
    </row>
    <row r="103" spans="1:4" ht="15.75">
      <c r="A103" s="21" t="s">
        <v>187</v>
      </c>
      <c r="B103" s="53" t="s">
        <v>188</v>
      </c>
      <c r="C103" s="206"/>
      <c r="D103" s="27"/>
    </row>
    <row r="104" spans="1:4" ht="15.75">
      <c r="A104" s="21" t="s">
        <v>189</v>
      </c>
      <c r="B104" s="53" t="s">
        <v>190</v>
      </c>
      <c r="C104" s="206"/>
      <c r="D104" s="27"/>
    </row>
    <row r="105" spans="1:4" ht="31.5">
      <c r="A105" s="21" t="s">
        <v>191</v>
      </c>
      <c r="B105" s="54" t="s">
        <v>192</v>
      </c>
      <c r="C105" s="206"/>
      <c r="D105" s="27"/>
    </row>
    <row r="106" spans="1:4" ht="31.5">
      <c r="A106" s="21" t="s">
        <v>193</v>
      </c>
      <c r="B106" s="54" t="s">
        <v>194</v>
      </c>
      <c r="C106" s="206"/>
      <c r="D106" s="27"/>
    </row>
    <row r="107" spans="1:4" ht="15.75">
      <c r="A107" s="21" t="s">
        <v>195</v>
      </c>
      <c r="B107" s="53" t="s">
        <v>196</v>
      </c>
      <c r="C107" s="206">
        <v>4857156</v>
      </c>
      <c r="D107" s="27">
        <v>5683968</v>
      </c>
    </row>
    <row r="108" spans="1:4" ht="15.75">
      <c r="A108" s="21" t="s">
        <v>197</v>
      </c>
      <c r="B108" s="53" t="s">
        <v>198</v>
      </c>
      <c r="C108" s="206"/>
      <c r="D108" s="27"/>
    </row>
    <row r="109" spans="1:4" ht="31.5">
      <c r="A109" s="21" t="s">
        <v>199</v>
      </c>
      <c r="B109" s="54" t="s">
        <v>200</v>
      </c>
      <c r="C109" s="206"/>
      <c r="D109" s="27"/>
    </row>
    <row r="110" spans="1:4" ht="15.75">
      <c r="A110" s="55" t="s">
        <v>201</v>
      </c>
      <c r="B110" s="56" t="s">
        <v>202</v>
      </c>
      <c r="C110" s="206"/>
      <c r="D110" s="27"/>
    </row>
    <row r="111" spans="1:4" ht="15.75">
      <c r="A111" s="21" t="s">
        <v>203</v>
      </c>
      <c r="B111" s="56" t="s">
        <v>204</v>
      </c>
      <c r="C111" s="206"/>
      <c r="D111" s="27"/>
    </row>
    <row r="112" spans="1:4" ht="31.5">
      <c r="A112" s="21" t="s">
        <v>205</v>
      </c>
      <c r="B112" s="54" t="s">
        <v>206</v>
      </c>
      <c r="C112" s="205">
        <v>10000000</v>
      </c>
      <c r="D112" s="23">
        <v>21200000</v>
      </c>
    </row>
    <row r="113" spans="1:4" ht="15.75">
      <c r="A113" s="21" t="s">
        <v>207</v>
      </c>
      <c r="B113" s="51" t="s">
        <v>208</v>
      </c>
      <c r="C113" s="205"/>
      <c r="D113" s="23"/>
    </row>
    <row r="114" spans="1:4" ht="15.75">
      <c r="A114" s="24" t="s">
        <v>209</v>
      </c>
      <c r="B114" s="50" t="s">
        <v>210</v>
      </c>
      <c r="C114" s="206"/>
      <c r="D114" s="27"/>
    </row>
    <row r="115" spans="1:4" ht="16.5" thickBot="1">
      <c r="A115" s="57" t="s">
        <v>211</v>
      </c>
      <c r="B115" s="58" t="s">
        <v>212</v>
      </c>
      <c r="C115" s="211"/>
      <c r="D115" s="59"/>
    </row>
    <row r="116" spans="1:4" ht="16.5" thickBot="1">
      <c r="A116" s="15" t="s">
        <v>25</v>
      </c>
      <c r="B116" s="60" t="s">
        <v>323</v>
      </c>
      <c r="C116" s="169">
        <f>C117+C119+C121</f>
        <v>131386599</v>
      </c>
      <c r="D116" s="17">
        <f>D117+D119+D121</f>
        <v>119752250</v>
      </c>
    </row>
    <row r="117" spans="1:4" ht="15.75">
      <c r="A117" s="18" t="s">
        <v>27</v>
      </c>
      <c r="B117" s="50" t="s">
        <v>213</v>
      </c>
      <c r="C117" s="204">
        <v>48341296</v>
      </c>
      <c r="D117" s="20">
        <v>50357038</v>
      </c>
    </row>
    <row r="118" spans="1:4" ht="15.75">
      <c r="A118" s="18" t="s">
        <v>29</v>
      </c>
      <c r="B118" s="61" t="s">
        <v>214</v>
      </c>
      <c r="C118" s="204"/>
      <c r="D118" s="20"/>
    </row>
    <row r="119" spans="1:4" ht="15.75">
      <c r="A119" s="18" t="s">
        <v>31</v>
      </c>
      <c r="B119" s="61" t="s">
        <v>215</v>
      </c>
      <c r="C119" s="205">
        <v>81522143</v>
      </c>
      <c r="D119" s="23">
        <v>67622052</v>
      </c>
    </row>
    <row r="120" spans="1:4" ht="15.75">
      <c r="A120" s="18" t="s">
        <v>33</v>
      </c>
      <c r="B120" s="61" t="s">
        <v>216</v>
      </c>
      <c r="C120" s="212"/>
      <c r="D120" s="23"/>
    </row>
    <row r="121" spans="1:4" ht="15.75">
      <c r="A121" s="18" t="s">
        <v>35</v>
      </c>
      <c r="B121" s="62" t="s">
        <v>217</v>
      </c>
      <c r="C121" s="23">
        <f>SUM(C122:C129)</f>
        <v>1523160</v>
      </c>
      <c r="D121" s="23">
        <f>SUM(D122:D129)</f>
        <v>1773160</v>
      </c>
    </row>
    <row r="122" spans="1:4" ht="31.5">
      <c r="A122" s="18" t="s">
        <v>37</v>
      </c>
      <c r="B122" s="63" t="s">
        <v>218</v>
      </c>
      <c r="C122" s="212"/>
      <c r="D122" s="23"/>
    </row>
    <row r="123" spans="1:4" ht="31.5">
      <c r="A123" s="18" t="s">
        <v>219</v>
      </c>
      <c r="B123" s="64" t="s">
        <v>220</v>
      </c>
      <c r="C123" s="212"/>
      <c r="D123" s="23"/>
    </row>
    <row r="124" spans="1:4" ht="31.5">
      <c r="A124" s="18" t="s">
        <v>221</v>
      </c>
      <c r="B124" s="54" t="s">
        <v>194</v>
      </c>
      <c r="C124" s="212"/>
      <c r="D124" s="23"/>
    </row>
    <row r="125" spans="1:4" ht="22.5" customHeight="1">
      <c r="A125" s="18" t="s">
        <v>222</v>
      </c>
      <c r="B125" s="54" t="s">
        <v>223</v>
      </c>
      <c r="C125" s="212">
        <v>1523160</v>
      </c>
      <c r="D125" s="23">
        <v>1523160</v>
      </c>
    </row>
    <row r="126" spans="1:4" ht="15.75">
      <c r="A126" s="18" t="s">
        <v>224</v>
      </c>
      <c r="B126" s="54" t="s">
        <v>225</v>
      </c>
      <c r="C126" s="212"/>
      <c r="D126" s="23"/>
    </row>
    <row r="127" spans="1:4" ht="31.5">
      <c r="A127" s="18" t="s">
        <v>226</v>
      </c>
      <c r="B127" s="54" t="s">
        <v>200</v>
      </c>
      <c r="C127" s="212"/>
      <c r="D127" s="23">
        <v>250000</v>
      </c>
    </row>
    <row r="128" spans="1:4" ht="15.75">
      <c r="A128" s="18" t="s">
        <v>227</v>
      </c>
      <c r="B128" s="54" t="s">
        <v>228</v>
      </c>
      <c r="C128" s="212"/>
      <c r="D128" s="23"/>
    </row>
    <row r="129" spans="1:4" ht="32.25" thickBot="1">
      <c r="A129" s="55" t="s">
        <v>229</v>
      </c>
      <c r="B129" s="54" t="s">
        <v>230</v>
      </c>
      <c r="C129" s="213"/>
      <c r="D129" s="27"/>
    </row>
    <row r="130" spans="1:4" ht="16.5" thickBot="1">
      <c r="A130" s="15" t="s">
        <v>39</v>
      </c>
      <c r="B130" s="16" t="s">
        <v>231</v>
      </c>
      <c r="C130" s="169">
        <f>C95+C116</f>
        <v>293344097</v>
      </c>
      <c r="D130" s="17">
        <f>D95+D116</f>
        <v>327343618</v>
      </c>
    </row>
    <row r="131" spans="1:4" ht="32.25" thickBot="1">
      <c r="A131" s="15" t="s">
        <v>232</v>
      </c>
      <c r="B131" s="16" t="s">
        <v>233</v>
      </c>
      <c r="C131" s="169">
        <f>C132+C133+C134</f>
        <v>0</v>
      </c>
      <c r="D131" s="17">
        <f>D132+D133+D134</f>
        <v>0</v>
      </c>
    </row>
    <row r="132" spans="1:4" ht="15.75">
      <c r="A132" s="18" t="s">
        <v>55</v>
      </c>
      <c r="B132" s="65" t="s">
        <v>234</v>
      </c>
      <c r="C132" s="212"/>
      <c r="D132" s="23"/>
    </row>
    <row r="133" spans="1:4" ht="15.75">
      <c r="A133" s="18" t="s">
        <v>63</v>
      </c>
      <c r="B133" s="65" t="s">
        <v>235</v>
      </c>
      <c r="C133" s="212"/>
      <c r="D133" s="23"/>
    </row>
    <row r="134" spans="1:4" ht="16.5" thickBot="1">
      <c r="A134" s="55" t="s">
        <v>65</v>
      </c>
      <c r="B134" s="66" t="s">
        <v>236</v>
      </c>
      <c r="C134" s="212"/>
      <c r="D134" s="23"/>
    </row>
    <row r="135" spans="1:4" ht="16.5" thickBot="1">
      <c r="A135" s="15" t="s">
        <v>69</v>
      </c>
      <c r="B135" s="16" t="s">
        <v>237</v>
      </c>
      <c r="C135" s="169">
        <f>C136+C137+C138+C139+C140+C141</f>
        <v>0</v>
      </c>
      <c r="D135" s="17">
        <f>D136+D137+D138+D139+D140+D141</f>
        <v>0</v>
      </c>
    </row>
    <row r="136" spans="1:4" ht="15.75">
      <c r="A136" s="18" t="s">
        <v>71</v>
      </c>
      <c r="B136" s="65" t="s">
        <v>238</v>
      </c>
      <c r="C136" s="212"/>
      <c r="D136" s="23"/>
    </row>
    <row r="137" spans="1:4" ht="15.75">
      <c r="A137" s="18" t="s">
        <v>73</v>
      </c>
      <c r="B137" s="65" t="s">
        <v>239</v>
      </c>
      <c r="C137" s="212"/>
      <c r="D137" s="23"/>
    </row>
    <row r="138" spans="1:4" ht="15.75">
      <c r="A138" s="18" t="s">
        <v>75</v>
      </c>
      <c r="B138" s="65" t="s">
        <v>240</v>
      </c>
      <c r="C138" s="212"/>
      <c r="D138" s="23"/>
    </row>
    <row r="139" spans="1:4" ht="15.75">
      <c r="A139" s="18" t="s">
        <v>77</v>
      </c>
      <c r="B139" s="65" t="s">
        <v>241</v>
      </c>
      <c r="C139" s="212"/>
      <c r="D139" s="23"/>
    </row>
    <row r="140" spans="1:4" ht="15.75">
      <c r="A140" s="18" t="s">
        <v>79</v>
      </c>
      <c r="B140" s="65" t="s">
        <v>242</v>
      </c>
      <c r="C140" s="212"/>
      <c r="D140" s="23"/>
    </row>
    <row r="141" spans="1:4" ht="16.5" thickBot="1">
      <c r="A141" s="55" t="s">
        <v>81</v>
      </c>
      <c r="B141" s="66" t="s">
        <v>243</v>
      </c>
      <c r="C141" s="212"/>
      <c r="D141" s="23"/>
    </row>
    <row r="142" spans="1:4" ht="16.5" thickBot="1">
      <c r="A142" s="15" t="s">
        <v>93</v>
      </c>
      <c r="B142" s="16" t="s">
        <v>244</v>
      </c>
      <c r="C142" s="169">
        <f>C143+C144+C146+C147+C145</f>
        <v>86810095</v>
      </c>
      <c r="D142" s="17">
        <f>D143+D144+D146+D147+D145</f>
        <v>91977750</v>
      </c>
    </row>
    <row r="143" spans="1:4" ht="15.75">
      <c r="A143" s="18" t="s">
        <v>95</v>
      </c>
      <c r="B143" s="65" t="s">
        <v>245</v>
      </c>
      <c r="C143" s="212"/>
      <c r="D143" s="23"/>
    </row>
    <row r="144" spans="1:4" ht="15.75">
      <c r="A144" s="18" t="s">
        <v>97</v>
      </c>
      <c r="B144" s="65" t="s">
        <v>246</v>
      </c>
      <c r="C144" s="212"/>
      <c r="D144" s="23">
        <v>2138956</v>
      </c>
    </row>
    <row r="145" spans="1:4" ht="15.75">
      <c r="A145" s="18" t="s">
        <v>99</v>
      </c>
      <c r="B145" s="65" t="s">
        <v>247</v>
      </c>
      <c r="C145" s="212">
        <v>86810095</v>
      </c>
      <c r="D145" s="23">
        <v>89838794</v>
      </c>
    </row>
    <row r="146" spans="1:4" ht="15.75">
      <c r="A146" s="18" t="s">
        <v>101</v>
      </c>
      <c r="B146" s="65" t="s">
        <v>248</v>
      </c>
      <c r="C146" s="212"/>
      <c r="D146" s="23"/>
    </row>
    <row r="147" spans="1:4" ht="16.5" thickBot="1">
      <c r="A147" s="55" t="s">
        <v>103</v>
      </c>
      <c r="B147" s="66" t="s">
        <v>249</v>
      </c>
      <c r="C147" s="212"/>
      <c r="D147" s="23"/>
    </row>
    <row r="148" spans="1:4" ht="16.5" thickBot="1">
      <c r="A148" s="15" t="s">
        <v>250</v>
      </c>
      <c r="B148" s="16" t="s">
        <v>251</v>
      </c>
      <c r="C148" s="214">
        <f>C149+C150+C151+C152+C153</f>
        <v>0</v>
      </c>
      <c r="D148" s="67">
        <f>D149+D150+D151+D152+D153</f>
        <v>0</v>
      </c>
    </row>
    <row r="149" spans="1:4" ht="15.75">
      <c r="A149" s="18" t="s">
        <v>107</v>
      </c>
      <c r="B149" s="65" t="s">
        <v>252</v>
      </c>
      <c r="C149" s="212"/>
      <c r="D149" s="23"/>
    </row>
    <row r="150" spans="1:4" ht="15.75">
      <c r="A150" s="18" t="s">
        <v>109</v>
      </c>
      <c r="B150" s="65" t="s">
        <v>253</v>
      </c>
      <c r="C150" s="212"/>
      <c r="D150" s="23"/>
    </row>
    <row r="151" spans="1:4" ht="15.75">
      <c r="A151" s="18" t="s">
        <v>111</v>
      </c>
      <c r="B151" s="65" t="s">
        <v>254</v>
      </c>
      <c r="C151" s="212"/>
      <c r="D151" s="23"/>
    </row>
    <row r="152" spans="1:4" ht="31.5">
      <c r="A152" s="18" t="s">
        <v>113</v>
      </c>
      <c r="B152" s="65" t="s">
        <v>255</v>
      </c>
      <c r="C152" s="212"/>
      <c r="D152" s="23"/>
    </row>
    <row r="153" spans="1:4" ht="16.5" thickBot="1">
      <c r="A153" s="55" t="s">
        <v>256</v>
      </c>
      <c r="B153" s="66" t="s">
        <v>257</v>
      </c>
      <c r="C153" s="213"/>
      <c r="D153" s="27"/>
    </row>
    <row r="154" spans="1:4" ht="16.5" thickBot="1">
      <c r="A154" s="68" t="s">
        <v>115</v>
      </c>
      <c r="B154" s="16" t="s">
        <v>258</v>
      </c>
      <c r="C154" s="214"/>
      <c r="D154" s="67"/>
    </row>
    <row r="155" spans="1:4" ht="16.5" thickBot="1">
      <c r="A155" s="68" t="s">
        <v>125</v>
      </c>
      <c r="B155" s="16" t="s">
        <v>259</v>
      </c>
      <c r="C155" s="214"/>
      <c r="D155" s="67"/>
    </row>
    <row r="156" spans="1:4" ht="16.5" thickBot="1">
      <c r="A156" s="15" t="s">
        <v>260</v>
      </c>
      <c r="B156" s="16" t="s">
        <v>261</v>
      </c>
      <c r="C156" s="215">
        <f>C131+C135+C142+C148+C154+C155</f>
        <v>86810095</v>
      </c>
      <c r="D156" s="69">
        <f>D131+D135+D142+D148+D154+D155</f>
        <v>91977750</v>
      </c>
    </row>
    <row r="157" spans="1:4" ht="16.5" thickBot="1">
      <c r="A157" s="70" t="s">
        <v>262</v>
      </c>
      <c r="B157" s="71" t="s">
        <v>263</v>
      </c>
      <c r="C157" s="215">
        <f>C130+C156</f>
        <v>380154192</v>
      </c>
      <c r="D157" s="69">
        <f>D130+D156</f>
        <v>419321368</v>
      </c>
    </row>
    <row r="158" spans="1:4" ht="16.5" thickBot="1">
      <c r="A158" s="72"/>
      <c r="B158" s="73"/>
      <c r="C158" s="74"/>
      <c r="D158" s="231"/>
    </row>
    <row r="159" spans="1:4" ht="16.5" thickBot="1">
      <c r="A159" s="75" t="s">
        <v>264</v>
      </c>
      <c r="B159" s="76"/>
      <c r="C159" s="216">
        <v>49</v>
      </c>
      <c r="D159" s="180">
        <v>46</v>
      </c>
    </row>
    <row r="160" spans="1:4" ht="16.5" thickBot="1">
      <c r="A160" s="75" t="s">
        <v>265</v>
      </c>
      <c r="B160" s="76"/>
      <c r="C160" s="216">
        <v>38</v>
      </c>
      <c r="D160" s="180">
        <v>30</v>
      </c>
    </row>
  </sheetData>
  <mergeCells count="3">
    <mergeCell ref="A1:D1"/>
    <mergeCell ref="A2:D2"/>
    <mergeCell ref="C6:D6"/>
  </mergeCells>
  <pageMargins left="0.31496062992125984" right="0.31496062992125984" top="0.35433070866141736" bottom="0.35433070866141736" header="0.31496062992125984" footer="0.31496062992125984"/>
  <pageSetup paperSize="9" scale="90" orientation="portrait" r:id="rId1"/>
  <rowBreaks count="3" manualBreakCount="3">
    <brk id="50" max="16383" man="1"/>
    <brk id="93" max="16383" man="1"/>
    <brk id="13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D62"/>
  <sheetViews>
    <sheetView zoomScaleNormal="100" workbookViewId="0">
      <selection activeCell="A2" sqref="A2:D2"/>
    </sheetView>
  </sheetViews>
  <sheetFormatPr defaultRowHeight="15"/>
  <cols>
    <col min="1" max="1" width="14" customWidth="1"/>
    <col min="2" max="2" width="63.7109375" customWidth="1"/>
    <col min="3" max="3" width="15.140625" customWidth="1"/>
    <col min="4" max="4" width="16" customWidth="1"/>
  </cols>
  <sheetData>
    <row r="1" spans="1:4" ht="15.75">
      <c r="A1" s="239" t="s">
        <v>376</v>
      </c>
      <c r="B1" s="239"/>
      <c r="C1" s="239"/>
      <c r="D1" s="239"/>
    </row>
    <row r="2" spans="1:4" ht="15.75">
      <c r="A2" s="238" t="s">
        <v>412</v>
      </c>
      <c r="B2" s="238"/>
      <c r="C2" s="238"/>
      <c r="D2" s="238"/>
    </row>
    <row r="3" spans="1:4" ht="16.5" thickBot="1">
      <c r="A3" s="79"/>
      <c r="B3" s="79"/>
      <c r="C3" s="79"/>
    </row>
    <row r="4" spans="1:4" ht="15.75">
      <c r="A4" s="2" t="s">
        <v>0</v>
      </c>
      <c r="B4" s="3" t="s">
        <v>380</v>
      </c>
      <c r="C4" s="155"/>
      <c r="D4" s="157"/>
    </row>
    <row r="5" spans="1:4" ht="32.25" thickBot="1">
      <c r="A5" s="82" t="s">
        <v>2</v>
      </c>
      <c r="B5" s="5" t="s">
        <v>3</v>
      </c>
      <c r="C5" s="156"/>
      <c r="D5" s="158"/>
    </row>
    <row r="6" spans="1:4" ht="16.5" thickBot="1">
      <c r="A6" s="119"/>
      <c r="B6" s="6"/>
      <c r="C6" s="241" t="s">
        <v>386</v>
      </c>
      <c r="D6" s="241"/>
    </row>
    <row r="7" spans="1:4" ht="16.5" thickBot="1">
      <c r="A7" s="120" t="s">
        <v>4</v>
      </c>
      <c r="B7" s="121" t="s">
        <v>5</v>
      </c>
      <c r="C7" s="8" t="s">
        <v>6</v>
      </c>
      <c r="D7" s="159" t="s">
        <v>382</v>
      </c>
    </row>
    <row r="8" spans="1:4" ht="16.5" thickBot="1">
      <c r="A8" s="122" t="s">
        <v>7</v>
      </c>
      <c r="B8" s="123" t="s">
        <v>8</v>
      </c>
      <c r="C8" s="10" t="s">
        <v>9</v>
      </c>
      <c r="D8" s="160" t="s">
        <v>271</v>
      </c>
    </row>
    <row r="9" spans="1:4" ht="16.5" thickBot="1">
      <c r="A9" s="124"/>
      <c r="B9" s="125" t="s">
        <v>10</v>
      </c>
      <c r="C9" s="165"/>
      <c r="D9" s="14"/>
    </row>
    <row r="10" spans="1:4" ht="16.5" thickBot="1">
      <c r="A10" s="122" t="s">
        <v>11</v>
      </c>
      <c r="B10" s="126" t="s">
        <v>350</v>
      </c>
      <c r="C10" s="217">
        <f>SUM(C11:C21)</f>
        <v>12007677</v>
      </c>
      <c r="D10" s="181">
        <f>SUM(D11:D21)</f>
        <v>12291756</v>
      </c>
    </row>
    <row r="11" spans="1:4" ht="15.75">
      <c r="A11" s="127" t="s">
        <v>13</v>
      </c>
      <c r="B11" s="128" t="s">
        <v>72</v>
      </c>
      <c r="C11" s="218"/>
      <c r="D11" s="182"/>
    </row>
    <row r="12" spans="1:4" ht="15.75">
      <c r="A12" s="129" t="s">
        <v>15</v>
      </c>
      <c r="B12" s="130" t="s">
        <v>74</v>
      </c>
      <c r="C12" s="219">
        <v>40000</v>
      </c>
      <c r="D12" s="183">
        <v>200000</v>
      </c>
    </row>
    <row r="13" spans="1:4" ht="15.75">
      <c r="A13" s="129" t="s">
        <v>17</v>
      </c>
      <c r="B13" s="130" t="s">
        <v>76</v>
      </c>
      <c r="C13" s="219">
        <v>50000</v>
      </c>
      <c r="D13" s="183">
        <v>80000</v>
      </c>
    </row>
    <row r="14" spans="1:4" ht="15.75">
      <c r="A14" s="129" t="s">
        <v>19</v>
      </c>
      <c r="B14" s="130" t="s">
        <v>78</v>
      </c>
      <c r="C14" s="219"/>
      <c r="D14" s="183"/>
    </row>
    <row r="15" spans="1:4" ht="15.75">
      <c r="A15" s="129" t="s">
        <v>21</v>
      </c>
      <c r="B15" s="130" t="s">
        <v>80</v>
      </c>
      <c r="C15" s="219">
        <v>9383710</v>
      </c>
      <c r="D15" s="183">
        <v>9383710</v>
      </c>
    </row>
    <row r="16" spans="1:4" ht="15.75">
      <c r="A16" s="129" t="s">
        <v>23</v>
      </c>
      <c r="B16" s="130" t="s">
        <v>351</v>
      </c>
      <c r="C16" s="219">
        <v>2532967</v>
      </c>
      <c r="D16" s="183">
        <v>2532967</v>
      </c>
    </row>
    <row r="17" spans="1:4" ht="15.75">
      <c r="A17" s="129" t="s">
        <v>185</v>
      </c>
      <c r="B17" s="131" t="s">
        <v>352</v>
      </c>
      <c r="C17" s="219"/>
      <c r="D17" s="183"/>
    </row>
    <row r="18" spans="1:4" ht="15.75">
      <c r="A18" s="129" t="s">
        <v>187</v>
      </c>
      <c r="B18" s="130" t="s">
        <v>86</v>
      </c>
      <c r="C18" s="220">
        <v>1000</v>
      </c>
      <c r="D18" s="184">
        <v>2000</v>
      </c>
    </row>
    <row r="19" spans="1:4" ht="15.75">
      <c r="A19" s="129" t="s">
        <v>189</v>
      </c>
      <c r="B19" s="130" t="s">
        <v>88</v>
      </c>
      <c r="C19" s="219"/>
      <c r="D19" s="183"/>
    </row>
    <row r="20" spans="1:4" ht="15.75">
      <c r="A20" s="129" t="s">
        <v>191</v>
      </c>
      <c r="B20" s="130" t="s">
        <v>90</v>
      </c>
      <c r="C20" s="221"/>
      <c r="D20" s="185"/>
    </row>
    <row r="21" spans="1:4" ht="16.5" thickBot="1">
      <c r="A21" s="129" t="s">
        <v>193</v>
      </c>
      <c r="B21" s="131" t="s">
        <v>92</v>
      </c>
      <c r="C21" s="221"/>
      <c r="D21" s="185">
        <v>93079</v>
      </c>
    </row>
    <row r="22" spans="1:4" ht="32.25" thickBot="1">
      <c r="A22" s="122" t="s">
        <v>25</v>
      </c>
      <c r="B22" s="126" t="s">
        <v>353</v>
      </c>
      <c r="C22" s="217">
        <f>SUM(C23:C25)</f>
        <v>9706094</v>
      </c>
      <c r="D22" s="181">
        <f>SUM(D23:D25)</f>
        <v>12706091</v>
      </c>
    </row>
    <row r="23" spans="1:4" ht="15.75">
      <c r="A23" s="129" t="s">
        <v>27</v>
      </c>
      <c r="B23" s="132" t="s">
        <v>28</v>
      </c>
      <c r="C23" s="219"/>
      <c r="D23" s="183"/>
    </row>
    <row r="24" spans="1:4" ht="15.75">
      <c r="A24" s="129" t="s">
        <v>29</v>
      </c>
      <c r="B24" s="130" t="s">
        <v>354</v>
      </c>
      <c r="C24" s="219"/>
      <c r="D24" s="183"/>
    </row>
    <row r="25" spans="1:4" ht="15.75">
      <c r="A25" s="129" t="s">
        <v>31</v>
      </c>
      <c r="B25" s="130" t="s">
        <v>355</v>
      </c>
      <c r="C25" s="219">
        <v>9706094</v>
      </c>
      <c r="D25" s="183">
        <v>12706091</v>
      </c>
    </row>
    <row r="26" spans="1:4" ht="16.5" thickBot="1">
      <c r="A26" s="129" t="s">
        <v>33</v>
      </c>
      <c r="B26" s="130" t="s">
        <v>356</v>
      </c>
      <c r="C26" s="219"/>
      <c r="D26" s="183"/>
    </row>
    <row r="27" spans="1:4" ht="16.5" thickBot="1">
      <c r="A27" s="133" t="s">
        <v>39</v>
      </c>
      <c r="B27" s="134" t="s">
        <v>266</v>
      </c>
      <c r="C27" s="222"/>
      <c r="D27" s="186"/>
    </row>
    <row r="28" spans="1:4" ht="32.25" thickBot="1">
      <c r="A28" s="133" t="s">
        <v>232</v>
      </c>
      <c r="B28" s="134" t="s">
        <v>357</v>
      </c>
      <c r="C28" s="217">
        <f>+C29+C30+C31</f>
        <v>0</v>
      </c>
      <c r="D28" s="181">
        <f>+D29+D30+D31</f>
        <v>0</v>
      </c>
    </row>
    <row r="29" spans="1:4" ht="15.75">
      <c r="A29" s="135" t="s">
        <v>55</v>
      </c>
      <c r="B29" s="136" t="s">
        <v>42</v>
      </c>
      <c r="C29" s="223"/>
      <c r="D29" s="187"/>
    </row>
    <row r="30" spans="1:4" ht="15.75">
      <c r="A30" s="135" t="s">
        <v>63</v>
      </c>
      <c r="B30" s="136" t="s">
        <v>354</v>
      </c>
      <c r="C30" s="219"/>
      <c r="D30" s="183"/>
    </row>
    <row r="31" spans="1:4" ht="18" customHeight="1">
      <c r="A31" s="135" t="s">
        <v>65</v>
      </c>
      <c r="B31" s="137" t="s">
        <v>358</v>
      </c>
      <c r="C31" s="219"/>
      <c r="D31" s="183"/>
    </row>
    <row r="32" spans="1:4" ht="16.5" thickBot="1">
      <c r="A32" s="129" t="s">
        <v>67</v>
      </c>
      <c r="B32" s="138" t="s">
        <v>359</v>
      </c>
      <c r="C32" s="224"/>
      <c r="D32" s="188"/>
    </row>
    <row r="33" spans="1:4" ht="16.5" thickBot="1">
      <c r="A33" s="133" t="s">
        <v>69</v>
      </c>
      <c r="B33" s="134" t="s">
        <v>360</v>
      </c>
      <c r="C33" s="217">
        <f>+C34+C35+C36</f>
        <v>0</v>
      </c>
      <c r="D33" s="181">
        <f>+D34+D35+D36</f>
        <v>0</v>
      </c>
    </row>
    <row r="34" spans="1:4" ht="15.75">
      <c r="A34" s="135" t="s">
        <v>71</v>
      </c>
      <c r="B34" s="136" t="s">
        <v>96</v>
      </c>
      <c r="C34" s="223"/>
      <c r="D34" s="187"/>
    </row>
    <row r="35" spans="1:4" ht="15.75">
      <c r="A35" s="135" t="s">
        <v>73</v>
      </c>
      <c r="B35" s="137" t="s">
        <v>98</v>
      </c>
      <c r="C35" s="225"/>
      <c r="D35" s="189"/>
    </row>
    <row r="36" spans="1:4" ht="16.5" thickBot="1">
      <c r="A36" s="129" t="s">
        <v>75</v>
      </c>
      <c r="B36" s="138" t="s">
        <v>100</v>
      </c>
      <c r="C36" s="224"/>
      <c r="D36" s="188"/>
    </row>
    <row r="37" spans="1:4" ht="16.5" thickBot="1">
      <c r="A37" s="133" t="s">
        <v>93</v>
      </c>
      <c r="B37" s="134" t="s">
        <v>267</v>
      </c>
      <c r="C37" s="222"/>
      <c r="D37" s="186">
        <v>1409</v>
      </c>
    </row>
    <row r="38" spans="1:4" ht="16.5" thickBot="1">
      <c r="A38" s="133" t="s">
        <v>250</v>
      </c>
      <c r="B38" s="134" t="s">
        <v>361</v>
      </c>
      <c r="C38" s="226">
        <v>175000</v>
      </c>
      <c r="D38" s="186">
        <v>342000</v>
      </c>
    </row>
    <row r="39" spans="1:4" ht="16.5" thickBot="1">
      <c r="A39" s="122" t="s">
        <v>115</v>
      </c>
      <c r="B39" s="134" t="s">
        <v>362</v>
      </c>
      <c r="C39" s="227">
        <f>+C10+C22+C27+C28+C33+C37+C38</f>
        <v>21888771</v>
      </c>
      <c r="D39" s="181">
        <f>+D10+D22+D27+D28+D33+D37+D38</f>
        <v>25341256</v>
      </c>
    </row>
    <row r="40" spans="1:4" ht="16.5" thickBot="1">
      <c r="A40" s="139" t="s">
        <v>125</v>
      </c>
      <c r="B40" s="134" t="s">
        <v>363</v>
      </c>
      <c r="C40" s="227">
        <f>+C41+C42+C43</f>
        <v>86810095</v>
      </c>
      <c r="D40" s="181">
        <f>+D41+D42+D43</f>
        <v>104015015</v>
      </c>
    </row>
    <row r="41" spans="1:4" ht="15.75">
      <c r="A41" s="135" t="s">
        <v>364</v>
      </c>
      <c r="B41" s="136" t="s">
        <v>268</v>
      </c>
      <c r="C41" s="223"/>
      <c r="D41" s="187">
        <v>14176221</v>
      </c>
    </row>
    <row r="42" spans="1:4" ht="15.75">
      <c r="A42" s="135" t="s">
        <v>365</v>
      </c>
      <c r="B42" s="137" t="s">
        <v>366</v>
      </c>
      <c r="C42" s="225"/>
      <c r="D42" s="189"/>
    </row>
    <row r="43" spans="1:4" ht="16.5" thickBot="1">
      <c r="A43" s="129" t="s">
        <v>367</v>
      </c>
      <c r="B43" s="138" t="s">
        <v>368</v>
      </c>
      <c r="C43" s="224">
        <v>86810095</v>
      </c>
      <c r="D43" s="188">
        <v>89838794</v>
      </c>
    </row>
    <row r="44" spans="1:4" ht="16.5" thickBot="1">
      <c r="A44" s="139" t="s">
        <v>260</v>
      </c>
      <c r="B44" s="140" t="s">
        <v>369</v>
      </c>
      <c r="C44" s="167">
        <f>+C39+C40</f>
        <v>108698866</v>
      </c>
      <c r="D44" s="191">
        <f>+D39+D40</f>
        <v>129356271</v>
      </c>
    </row>
    <row r="45" spans="1:4" ht="16.5" thickBot="1">
      <c r="A45" s="141"/>
      <c r="B45" s="142"/>
      <c r="C45" s="143"/>
    </row>
    <row r="46" spans="1:4" ht="16.5" thickBot="1">
      <c r="A46" s="120"/>
      <c r="B46" s="144" t="s">
        <v>177</v>
      </c>
      <c r="C46" s="165"/>
      <c r="D46" s="43"/>
    </row>
    <row r="47" spans="1:4" ht="16.5" thickBot="1">
      <c r="A47" s="133" t="s">
        <v>11</v>
      </c>
      <c r="B47" s="134" t="s">
        <v>370</v>
      </c>
      <c r="C47" s="217">
        <f>SUM(C48:C52)</f>
        <v>108698866</v>
      </c>
      <c r="D47" s="181">
        <f>SUM(D48:D52)</f>
        <v>128278172</v>
      </c>
    </row>
    <row r="48" spans="1:4" ht="15.75">
      <c r="A48" s="129" t="s">
        <v>13</v>
      </c>
      <c r="B48" s="132" t="s">
        <v>178</v>
      </c>
      <c r="C48" s="223">
        <v>60103930</v>
      </c>
      <c r="D48" s="187">
        <v>73776265</v>
      </c>
    </row>
    <row r="49" spans="1:4" ht="15.75">
      <c r="A49" s="129" t="s">
        <v>15</v>
      </c>
      <c r="B49" s="130" t="s">
        <v>179</v>
      </c>
      <c r="C49" s="228">
        <v>12999355</v>
      </c>
      <c r="D49" s="190">
        <v>16013060</v>
      </c>
    </row>
    <row r="50" spans="1:4" ht="15.75">
      <c r="A50" s="129" t="s">
        <v>17</v>
      </c>
      <c r="B50" s="130" t="s">
        <v>180</v>
      </c>
      <c r="C50" s="228">
        <v>35256581</v>
      </c>
      <c r="D50" s="190">
        <v>38149847</v>
      </c>
    </row>
    <row r="51" spans="1:4" ht="15.75">
      <c r="A51" s="129" t="s">
        <v>19</v>
      </c>
      <c r="B51" s="130" t="s">
        <v>181</v>
      </c>
      <c r="C51" s="228"/>
      <c r="D51" s="190"/>
    </row>
    <row r="52" spans="1:4" ht="16.5" thickBot="1">
      <c r="A52" s="129" t="s">
        <v>21</v>
      </c>
      <c r="B52" s="130" t="s">
        <v>183</v>
      </c>
      <c r="C52" s="228">
        <v>339000</v>
      </c>
      <c r="D52" s="190">
        <v>339000</v>
      </c>
    </row>
    <row r="53" spans="1:4" ht="16.5" thickBot="1">
      <c r="A53" s="133" t="s">
        <v>25</v>
      </c>
      <c r="B53" s="134" t="s">
        <v>371</v>
      </c>
      <c r="C53" s="217">
        <f>SUM(C54:C56)</f>
        <v>0</v>
      </c>
      <c r="D53" s="181">
        <f>SUM(D54:D56)</f>
        <v>1078099</v>
      </c>
    </row>
    <row r="54" spans="1:4" ht="15.75">
      <c r="A54" s="129" t="s">
        <v>27</v>
      </c>
      <c r="B54" s="132" t="s">
        <v>213</v>
      </c>
      <c r="C54" s="223"/>
      <c r="D54" s="187">
        <v>478099</v>
      </c>
    </row>
    <row r="55" spans="1:4" ht="15.75">
      <c r="A55" s="129" t="s">
        <v>29</v>
      </c>
      <c r="B55" s="130" t="s">
        <v>215</v>
      </c>
      <c r="C55" s="228"/>
      <c r="D55" s="190"/>
    </row>
    <row r="56" spans="1:4" ht="15.75">
      <c r="A56" s="129" t="s">
        <v>31</v>
      </c>
      <c r="B56" s="130" t="s">
        <v>387</v>
      </c>
      <c r="C56" s="228"/>
      <c r="D56" s="190">
        <v>600000</v>
      </c>
    </row>
    <row r="57" spans="1:4" ht="32.25" thickBot="1">
      <c r="A57" s="129" t="s">
        <v>33</v>
      </c>
      <c r="B57" s="130" t="s">
        <v>373</v>
      </c>
      <c r="C57" s="228"/>
      <c r="D57" s="190"/>
    </row>
    <row r="58" spans="1:4" ht="16.5" thickBot="1">
      <c r="A58" s="133" t="s">
        <v>39</v>
      </c>
      <c r="B58" s="134" t="s">
        <v>374</v>
      </c>
      <c r="C58" s="222"/>
      <c r="D58" s="186"/>
    </row>
    <row r="59" spans="1:4" ht="16.5" thickBot="1">
      <c r="A59" s="133" t="s">
        <v>232</v>
      </c>
      <c r="B59" s="145" t="s">
        <v>375</v>
      </c>
      <c r="C59" s="229">
        <f>+C47+C53+C58</f>
        <v>108698866</v>
      </c>
      <c r="D59" s="191">
        <f>+D47+D53+D58</f>
        <v>129356271</v>
      </c>
    </row>
    <row r="60" spans="1:4" ht="16.5" thickBot="1">
      <c r="A60" s="146"/>
      <c r="B60" s="147"/>
      <c r="C60" s="148"/>
    </row>
    <row r="61" spans="1:4" ht="16.5" thickBot="1">
      <c r="A61" s="149" t="s">
        <v>264</v>
      </c>
      <c r="B61" s="150"/>
      <c r="C61" s="230">
        <v>21</v>
      </c>
      <c r="D61" s="151">
        <v>26</v>
      </c>
    </row>
    <row r="62" spans="1:4" ht="16.5" thickBot="1">
      <c r="A62" s="149" t="s">
        <v>265</v>
      </c>
      <c r="B62" s="150"/>
      <c r="C62" s="230">
        <v>0</v>
      </c>
      <c r="D62" s="151">
        <v>4</v>
      </c>
    </row>
  </sheetData>
  <mergeCells count="3">
    <mergeCell ref="A1:D1"/>
    <mergeCell ref="A2:D2"/>
    <mergeCell ref="C6:D6"/>
  </mergeCells>
  <pageMargins left="0.47" right="0.42" top="0.75" bottom="0.75" header="0.3" footer="0.3"/>
  <pageSetup paperSize="9" scale="86" orientation="portrait" r:id="rId1"/>
  <rowBreaks count="1" manualBreakCount="1">
    <brk id="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F62"/>
  <sheetViews>
    <sheetView zoomScaleNormal="100" workbookViewId="0">
      <selection activeCell="A2" sqref="A2:C2"/>
    </sheetView>
  </sheetViews>
  <sheetFormatPr defaultRowHeight="15"/>
  <cols>
    <col min="1" max="1" width="14" customWidth="1"/>
    <col min="2" max="2" width="63.7109375" customWidth="1"/>
    <col min="3" max="3" width="15.140625" customWidth="1"/>
    <col min="4" max="4" width="13.42578125" customWidth="1"/>
  </cols>
  <sheetData>
    <row r="1" spans="1:6" ht="15.75">
      <c r="A1" s="79"/>
      <c r="B1" s="79"/>
      <c r="C1" s="239" t="s">
        <v>377</v>
      </c>
      <c r="D1" s="239"/>
      <c r="E1" s="79"/>
      <c r="F1" s="79"/>
    </row>
    <row r="2" spans="1:6" ht="15.75">
      <c r="A2" s="238" t="s">
        <v>412</v>
      </c>
      <c r="B2" s="238"/>
      <c r="C2" s="238"/>
    </row>
    <row r="3" spans="1:6" ht="16.5" thickBot="1">
      <c r="A3" s="79"/>
      <c r="B3" s="79"/>
      <c r="C3" s="79"/>
    </row>
    <row r="4" spans="1:6" ht="15.75">
      <c r="A4" s="2" t="s">
        <v>0</v>
      </c>
      <c r="B4" s="3" t="s">
        <v>380</v>
      </c>
      <c r="C4" s="155"/>
      <c r="D4" s="157"/>
    </row>
    <row r="5" spans="1:6" ht="32.25" thickBot="1">
      <c r="A5" s="82" t="s">
        <v>2</v>
      </c>
      <c r="B5" s="80" t="s">
        <v>269</v>
      </c>
      <c r="C5" s="156"/>
      <c r="D5" s="158"/>
    </row>
    <row r="6" spans="1:6" ht="16.5" thickBot="1">
      <c r="A6" s="119"/>
      <c r="B6" s="6"/>
      <c r="C6" s="241" t="s">
        <v>386</v>
      </c>
      <c r="D6" s="241"/>
    </row>
    <row r="7" spans="1:6" ht="16.5" thickBot="1">
      <c r="A7" s="120" t="s">
        <v>4</v>
      </c>
      <c r="B7" s="121" t="s">
        <v>5</v>
      </c>
      <c r="C7" s="121" t="s">
        <v>6</v>
      </c>
      <c r="D7" s="159" t="s">
        <v>382</v>
      </c>
    </row>
    <row r="8" spans="1:6" ht="16.5" thickBot="1">
      <c r="A8" s="122" t="s">
        <v>7</v>
      </c>
      <c r="B8" s="123" t="s">
        <v>8</v>
      </c>
      <c r="C8" s="123" t="s">
        <v>9</v>
      </c>
      <c r="D8" s="160" t="s">
        <v>271</v>
      </c>
    </row>
    <row r="9" spans="1:6" ht="16.5" thickBot="1">
      <c r="A9" s="124"/>
      <c r="B9" s="125" t="s">
        <v>10</v>
      </c>
      <c r="C9" s="168"/>
      <c r="D9" s="14"/>
    </row>
    <row r="10" spans="1:6" ht="16.5" thickBot="1">
      <c r="A10" s="122" t="s">
        <v>11</v>
      </c>
      <c r="B10" s="126" t="s">
        <v>350</v>
      </c>
      <c r="C10" s="217">
        <f>SUM(C11:C21)</f>
        <v>12007677</v>
      </c>
      <c r="D10" s="181">
        <f>SUM(D11:D21)</f>
        <v>12291756</v>
      </c>
    </row>
    <row r="11" spans="1:6" ht="15.75">
      <c r="A11" s="127" t="s">
        <v>13</v>
      </c>
      <c r="B11" s="128" t="s">
        <v>72</v>
      </c>
      <c r="C11" s="218"/>
      <c r="D11" s="182"/>
    </row>
    <row r="12" spans="1:6" ht="15.75">
      <c r="A12" s="129" t="s">
        <v>15</v>
      </c>
      <c r="B12" s="130" t="s">
        <v>74</v>
      </c>
      <c r="C12" s="219">
        <v>40000</v>
      </c>
      <c r="D12" s="183">
        <v>200000</v>
      </c>
    </row>
    <row r="13" spans="1:6" ht="15.75">
      <c r="A13" s="129" t="s">
        <v>17</v>
      </c>
      <c r="B13" s="130" t="s">
        <v>76</v>
      </c>
      <c r="C13" s="219">
        <v>50000</v>
      </c>
      <c r="D13" s="183">
        <v>80000</v>
      </c>
    </row>
    <row r="14" spans="1:6" ht="15.75">
      <c r="A14" s="129" t="s">
        <v>19</v>
      </c>
      <c r="B14" s="130" t="s">
        <v>78</v>
      </c>
      <c r="C14" s="219"/>
      <c r="D14" s="183"/>
    </row>
    <row r="15" spans="1:6" ht="15.75">
      <c r="A15" s="129" t="s">
        <v>21</v>
      </c>
      <c r="B15" s="130" t="s">
        <v>80</v>
      </c>
      <c r="C15" s="219">
        <v>9383710</v>
      </c>
      <c r="D15" s="183">
        <v>9383710</v>
      </c>
    </row>
    <row r="16" spans="1:6" ht="15.75">
      <c r="A16" s="129" t="s">
        <v>23</v>
      </c>
      <c r="B16" s="130" t="s">
        <v>351</v>
      </c>
      <c r="C16" s="219">
        <v>2532967</v>
      </c>
      <c r="D16" s="183">
        <v>2532967</v>
      </c>
    </row>
    <row r="17" spans="1:4" ht="15.75">
      <c r="A17" s="129" t="s">
        <v>185</v>
      </c>
      <c r="B17" s="131" t="s">
        <v>352</v>
      </c>
      <c r="C17" s="219"/>
      <c r="D17" s="183"/>
    </row>
    <row r="18" spans="1:4" ht="15.75">
      <c r="A18" s="129" t="s">
        <v>187</v>
      </c>
      <c r="B18" s="130" t="s">
        <v>86</v>
      </c>
      <c r="C18" s="220">
        <v>1000</v>
      </c>
      <c r="D18" s="184">
        <v>2000</v>
      </c>
    </row>
    <row r="19" spans="1:4" ht="15.75">
      <c r="A19" s="129" t="s">
        <v>189</v>
      </c>
      <c r="B19" s="130" t="s">
        <v>88</v>
      </c>
      <c r="C19" s="219"/>
      <c r="D19" s="183"/>
    </row>
    <row r="20" spans="1:4" ht="15.75">
      <c r="A20" s="129" t="s">
        <v>191</v>
      </c>
      <c r="B20" s="130" t="s">
        <v>90</v>
      </c>
      <c r="C20" s="221"/>
      <c r="D20" s="185"/>
    </row>
    <row r="21" spans="1:4" ht="16.5" thickBot="1">
      <c r="A21" s="129" t="s">
        <v>193</v>
      </c>
      <c r="B21" s="131" t="s">
        <v>92</v>
      </c>
      <c r="C21" s="221"/>
      <c r="D21" s="185">
        <v>93079</v>
      </c>
    </row>
    <row r="22" spans="1:4" ht="32.25" thickBot="1">
      <c r="A22" s="122" t="s">
        <v>25</v>
      </c>
      <c r="B22" s="126" t="s">
        <v>353</v>
      </c>
      <c r="C22" s="217">
        <f>SUM(C23:C25)</f>
        <v>9706094</v>
      </c>
      <c r="D22" s="181">
        <f>SUM(D23:D25)</f>
        <v>12706091</v>
      </c>
    </row>
    <row r="23" spans="1:4" ht="15.75">
      <c r="A23" s="129" t="s">
        <v>27</v>
      </c>
      <c r="B23" s="132" t="s">
        <v>28</v>
      </c>
      <c r="C23" s="219"/>
      <c r="D23" s="183"/>
    </row>
    <row r="24" spans="1:4" ht="15.75">
      <c r="A24" s="129" t="s">
        <v>29</v>
      </c>
      <c r="B24" s="130" t="s">
        <v>354</v>
      </c>
      <c r="C24" s="219"/>
      <c r="D24" s="183"/>
    </row>
    <row r="25" spans="1:4" ht="15.75">
      <c r="A25" s="129" t="s">
        <v>31</v>
      </c>
      <c r="B25" s="130" t="s">
        <v>355</v>
      </c>
      <c r="C25" s="219">
        <v>9706094</v>
      </c>
      <c r="D25" s="183">
        <v>12706091</v>
      </c>
    </row>
    <row r="26" spans="1:4" ht="16.5" thickBot="1">
      <c r="A26" s="129" t="s">
        <v>33</v>
      </c>
      <c r="B26" s="130" t="s">
        <v>356</v>
      </c>
      <c r="C26" s="219"/>
      <c r="D26" s="183"/>
    </row>
    <row r="27" spans="1:4" ht="16.5" thickBot="1">
      <c r="A27" s="133" t="s">
        <v>39</v>
      </c>
      <c r="B27" s="134" t="s">
        <v>266</v>
      </c>
      <c r="C27" s="222"/>
      <c r="D27" s="186"/>
    </row>
    <row r="28" spans="1:4" ht="32.25" thickBot="1">
      <c r="A28" s="133" t="s">
        <v>232</v>
      </c>
      <c r="B28" s="134" t="s">
        <v>357</v>
      </c>
      <c r="C28" s="217">
        <f>+C29+C30+C31</f>
        <v>0</v>
      </c>
      <c r="D28" s="181">
        <f>+D29+D30+D31</f>
        <v>0</v>
      </c>
    </row>
    <row r="29" spans="1:4" ht="15.75">
      <c r="A29" s="135" t="s">
        <v>55</v>
      </c>
      <c r="B29" s="136" t="s">
        <v>42</v>
      </c>
      <c r="C29" s="223"/>
      <c r="D29" s="187"/>
    </row>
    <row r="30" spans="1:4" ht="15.75">
      <c r="A30" s="135" t="s">
        <v>63</v>
      </c>
      <c r="B30" s="136" t="s">
        <v>354</v>
      </c>
      <c r="C30" s="219"/>
      <c r="D30" s="183"/>
    </row>
    <row r="31" spans="1:4" ht="17.25" customHeight="1">
      <c r="A31" s="135" t="s">
        <v>65</v>
      </c>
      <c r="B31" s="137" t="s">
        <v>358</v>
      </c>
      <c r="C31" s="219"/>
      <c r="D31" s="183"/>
    </row>
    <row r="32" spans="1:4" ht="16.5" thickBot="1">
      <c r="A32" s="129" t="s">
        <v>67</v>
      </c>
      <c r="B32" s="138" t="s">
        <v>359</v>
      </c>
      <c r="C32" s="224"/>
      <c r="D32" s="188"/>
    </row>
    <row r="33" spans="1:4" ht="16.5" thickBot="1">
      <c r="A33" s="133" t="s">
        <v>69</v>
      </c>
      <c r="B33" s="134" t="s">
        <v>360</v>
      </c>
      <c r="C33" s="217">
        <f>+C34+C35+C36</f>
        <v>0</v>
      </c>
      <c r="D33" s="181">
        <f>+D34+D35+D36</f>
        <v>0</v>
      </c>
    </row>
    <row r="34" spans="1:4" ht="15.75">
      <c r="A34" s="135" t="s">
        <v>71</v>
      </c>
      <c r="B34" s="136" t="s">
        <v>96</v>
      </c>
      <c r="C34" s="223"/>
      <c r="D34" s="187"/>
    </row>
    <row r="35" spans="1:4" ht="15.75">
      <c r="A35" s="135" t="s">
        <v>73</v>
      </c>
      <c r="B35" s="137" t="s">
        <v>98</v>
      </c>
      <c r="C35" s="225"/>
      <c r="D35" s="189"/>
    </row>
    <row r="36" spans="1:4" ht="16.5" thickBot="1">
      <c r="A36" s="129" t="s">
        <v>75</v>
      </c>
      <c r="B36" s="138" t="s">
        <v>100</v>
      </c>
      <c r="C36" s="224"/>
      <c r="D36" s="188"/>
    </row>
    <row r="37" spans="1:4" ht="16.5" thickBot="1">
      <c r="A37" s="133" t="s">
        <v>93</v>
      </c>
      <c r="B37" s="134" t="s">
        <v>267</v>
      </c>
      <c r="C37" s="222"/>
      <c r="D37" s="186">
        <v>1409</v>
      </c>
    </row>
    <row r="38" spans="1:4" ht="16.5" thickBot="1">
      <c r="A38" s="133" t="s">
        <v>250</v>
      </c>
      <c r="B38" s="134" t="s">
        <v>361</v>
      </c>
      <c r="C38" s="226">
        <v>175000</v>
      </c>
      <c r="D38" s="186">
        <v>342000</v>
      </c>
    </row>
    <row r="39" spans="1:4" ht="16.5" thickBot="1">
      <c r="A39" s="122" t="s">
        <v>115</v>
      </c>
      <c r="B39" s="134" t="s">
        <v>362</v>
      </c>
      <c r="C39" s="227">
        <f>+C10+C22+C27+C28+C33+C37+C38</f>
        <v>21888771</v>
      </c>
      <c r="D39" s="181">
        <f>+D10+D22+D27+D28+D33+D37+D38</f>
        <v>25341256</v>
      </c>
    </row>
    <row r="40" spans="1:4" ht="16.5" thickBot="1">
      <c r="A40" s="139" t="s">
        <v>125</v>
      </c>
      <c r="B40" s="134" t="s">
        <v>363</v>
      </c>
      <c r="C40" s="227">
        <f>+C41+C42+C43</f>
        <v>86810095</v>
      </c>
      <c r="D40" s="181">
        <f>+D41+D42+D43</f>
        <v>104015015</v>
      </c>
    </row>
    <row r="41" spans="1:4" ht="15.75">
      <c r="A41" s="135" t="s">
        <v>364</v>
      </c>
      <c r="B41" s="136" t="s">
        <v>268</v>
      </c>
      <c r="C41" s="223"/>
      <c r="D41" s="187">
        <v>14176221</v>
      </c>
    </row>
    <row r="42" spans="1:4" ht="15.75">
      <c r="A42" s="135" t="s">
        <v>365</v>
      </c>
      <c r="B42" s="137" t="s">
        <v>366</v>
      </c>
      <c r="C42" s="225"/>
      <c r="D42" s="189"/>
    </row>
    <row r="43" spans="1:4" ht="16.5" thickBot="1">
      <c r="A43" s="129" t="s">
        <v>367</v>
      </c>
      <c r="B43" s="138" t="s">
        <v>368</v>
      </c>
      <c r="C43" s="224">
        <v>86810095</v>
      </c>
      <c r="D43" s="188">
        <v>89838794</v>
      </c>
    </row>
    <row r="44" spans="1:4" ht="16.5" thickBot="1">
      <c r="A44" s="139" t="s">
        <v>260</v>
      </c>
      <c r="B44" s="140" t="s">
        <v>369</v>
      </c>
      <c r="C44" s="167">
        <f>+C39+C40</f>
        <v>108698866</v>
      </c>
      <c r="D44" s="191">
        <f>+D39+D40</f>
        <v>129356271</v>
      </c>
    </row>
    <row r="45" spans="1:4" ht="16.5" thickBot="1">
      <c r="A45" s="141"/>
      <c r="B45" s="142"/>
      <c r="C45" s="143"/>
    </row>
    <row r="46" spans="1:4" ht="16.5" thickBot="1">
      <c r="A46" s="120"/>
      <c r="B46" s="144" t="s">
        <v>177</v>
      </c>
      <c r="C46" s="167"/>
      <c r="D46" s="43"/>
    </row>
    <row r="47" spans="1:4" ht="16.5" thickBot="1">
      <c r="A47" s="133" t="s">
        <v>11</v>
      </c>
      <c r="B47" s="134" t="s">
        <v>370</v>
      </c>
      <c r="C47" s="217">
        <f>SUM(C48:C52)</f>
        <v>108698866</v>
      </c>
      <c r="D47" s="181">
        <f>SUM(D48:D52)</f>
        <v>128278172</v>
      </c>
    </row>
    <row r="48" spans="1:4" ht="15.75">
      <c r="A48" s="129" t="s">
        <v>13</v>
      </c>
      <c r="B48" s="132" t="s">
        <v>178</v>
      </c>
      <c r="C48" s="223">
        <v>60103930</v>
      </c>
      <c r="D48" s="187">
        <v>73776265</v>
      </c>
    </row>
    <row r="49" spans="1:4" ht="15.75">
      <c r="A49" s="129" t="s">
        <v>15</v>
      </c>
      <c r="B49" s="130" t="s">
        <v>179</v>
      </c>
      <c r="C49" s="228">
        <v>12999355</v>
      </c>
      <c r="D49" s="190">
        <v>16013060</v>
      </c>
    </row>
    <row r="50" spans="1:4" ht="15.75">
      <c r="A50" s="129" t="s">
        <v>17</v>
      </c>
      <c r="B50" s="130" t="s">
        <v>180</v>
      </c>
      <c r="C50" s="228">
        <v>35256581</v>
      </c>
      <c r="D50" s="190">
        <v>38149847</v>
      </c>
    </row>
    <row r="51" spans="1:4" ht="15.75">
      <c r="A51" s="129" t="s">
        <v>19</v>
      </c>
      <c r="B51" s="130" t="s">
        <v>181</v>
      </c>
      <c r="C51" s="228"/>
      <c r="D51" s="190"/>
    </row>
    <row r="52" spans="1:4" ht="16.5" thickBot="1">
      <c r="A52" s="129" t="s">
        <v>21</v>
      </c>
      <c r="B52" s="130" t="s">
        <v>183</v>
      </c>
      <c r="C52" s="228">
        <v>339000</v>
      </c>
      <c r="D52" s="190">
        <v>339000</v>
      </c>
    </row>
    <row r="53" spans="1:4" ht="16.5" thickBot="1">
      <c r="A53" s="133" t="s">
        <v>25</v>
      </c>
      <c r="B53" s="134" t="s">
        <v>371</v>
      </c>
      <c r="C53" s="217">
        <f>SUM(C54:C56)</f>
        <v>0</v>
      </c>
      <c r="D53" s="181">
        <f>SUM(D54:D56)</f>
        <v>1078099</v>
      </c>
    </row>
    <row r="54" spans="1:4" ht="15.75">
      <c r="A54" s="129" t="s">
        <v>27</v>
      </c>
      <c r="B54" s="132" t="s">
        <v>213</v>
      </c>
      <c r="C54" s="223"/>
      <c r="D54" s="187">
        <v>478099</v>
      </c>
    </row>
    <row r="55" spans="1:4" ht="15.75">
      <c r="A55" s="129" t="s">
        <v>29</v>
      </c>
      <c r="B55" s="130" t="s">
        <v>215</v>
      </c>
      <c r="C55" s="228"/>
      <c r="D55" s="190"/>
    </row>
    <row r="56" spans="1:4" ht="15.75">
      <c r="A56" s="129" t="s">
        <v>31</v>
      </c>
      <c r="B56" s="130" t="s">
        <v>372</v>
      </c>
      <c r="C56" s="228"/>
      <c r="D56" s="190">
        <v>600000</v>
      </c>
    </row>
    <row r="57" spans="1:4" ht="32.25" thickBot="1">
      <c r="A57" s="129" t="s">
        <v>33</v>
      </c>
      <c r="B57" s="130" t="s">
        <v>373</v>
      </c>
      <c r="C57" s="228"/>
      <c r="D57" s="190"/>
    </row>
    <row r="58" spans="1:4" ht="16.5" thickBot="1">
      <c r="A58" s="133" t="s">
        <v>39</v>
      </c>
      <c r="B58" s="134" t="s">
        <v>374</v>
      </c>
      <c r="C58" s="222"/>
      <c r="D58" s="186"/>
    </row>
    <row r="59" spans="1:4" ht="16.5" thickBot="1">
      <c r="A59" s="133" t="s">
        <v>232</v>
      </c>
      <c r="B59" s="145" t="s">
        <v>375</v>
      </c>
      <c r="C59" s="229">
        <f>+C47+C53+C58</f>
        <v>108698866</v>
      </c>
      <c r="D59" s="191">
        <f>+D47+D53+D58</f>
        <v>129356271</v>
      </c>
    </row>
    <row r="60" spans="1:4" ht="16.5" thickBot="1">
      <c r="A60" s="146"/>
      <c r="B60" s="147"/>
      <c r="C60" s="148"/>
    </row>
    <row r="61" spans="1:4" ht="16.5" thickBot="1">
      <c r="A61" s="149" t="s">
        <v>264</v>
      </c>
      <c r="B61" s="150"/>
      <c r="C61" s="230">
        <v>21</v>
      </c>
      <c r="D61" s="151">
        <v>26</v>
      </c>
    </row>
    <row r="62" spans="1:4" ht="16.5" thickBot="1">
      <c r="A62" s="149" t="s">
        <v>265</v>
      </c>
      <c r="B62" s="150"/>
      <c r="C62" s="230">
        <v>0</v>
      </c>
      <c r="D62" s="151">
        <v>4</v>
      </c>
    </row>
  </sheetData>
  <mergeCells count="3">
    <mergeCell ref="A2:C2"/>
    <mergeCell ref="C6:D6"/>
    <mergeCell ref="C1:D1"/>
  </mergeCells>
  <pageMargins left="0.52" right="0.36" top="0.75" bottom="0.75" header="0.3" footer="0.3"/>
  <pageSetup paperSize="9" scale="88" orientation="portrait" r:id="rId1"/>
  <rowBreaks count="1" manualBreakCount="1">
    <brk id="4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G28"/>
  <sheetViews>
    <sheetView zoomScaleNormal="100" workbookViewId="0">
      <selection activeCell="A2" sqref="A2:G2"/>
    </sheetView>
  </sheetViews>
  <sheetFormatPr defaultRowHeight="15"/>
  <cols>
    <col min="1" max="1" width="6.7109375" customWidth="1"/>
    <col min="2" max="2" width="41.5703125" bestFit="1" customWidth="1"/>
    <col min="3" max="4" width="14.85546875" bestFit="1" customWidth="1"/>
    <col min="5" max="5" width="35.140625" bestFit="1" customWidth="1"/>
    <col min="6" max="6" width="15.85546875" customWidth="1"/>
    <col min="7" max="7" width="15.42578125" customWidth="1"/>
  </cols>
  <sheetData>
    <row r="1" spans="1:7" ht="15.75">
      <c r="A1" s="239" t="s">
        <v>378</v>
      </c>
      <c r="B1" s="239"/>
      <c r="C1" s="239"/>
      <c r="D1" s="239"/>
      <c r="E1" s="239"/>
      <c r="F1" s="239"/>
      <c r="G1" s="239"/>
    </row>
    <row r="2" spans="1:7" ht="15.75">
      <c r="A2" s="238" t="s">
        <v>412</v>
      </c>
      <c r="B2" s="238"/>
      <c r="C2" s="238"/>
      <c r="D2" s="238"/>
      <c r="E2" s="238"/>
      <c r="F2" s="238"/>
      <c r="G2" s="238"/>
    </row>
    <row r="3" spans="1:7" ht="15.75">
      <c r="A3" s="79"/>
      <c r="B3" s="79"/>
      <c r="C3" s="79"/>
      <c r="D3" s="79"/>
      <c r="E3" s="1"/>
      <c r="F3" s="1"/>
    </row>
    <row r="4" spans="1:7" ht="24" customHeight="1">
      <c r="A4" s="244" t="s">
        <v>341</v>
      </c>
      <c r="B4" s="244"/>
      <c r="C4" s="244"/>
      <c r="D4" s="244"/>
      <c r="E4" s="244"/>
      <c r="F4" s="244"/>
      <c r="G4" s="244"/>
    </row>
    <row r="5" spans="1:7" ht="16.5" thickBot="1">
      <c r="A5" s="83"/>
      <c r="B5" s="84"/>
      <c r="C5" s="83"/>
      <c r="D5" s="83"/>
      <c r="E5" s="83"/>
      <c r="F5" s="245" t="s">
        <v>385</v>
      </c>
      <c r="G5" s="245"/>
    </row>
    <row r="6" spans="1:7" ht="16.5" thickBot="1">
      <c r="A6" s="242" t="s">
        <v>270</v>
      </c>
      <c r="B6" s="85" t="s">
        <v>10</v>
      </c>
      <c r="C6" s="86"/>
      <c r="D6" s="170"/>
      <c r="E6" s="85" t="s">
        <v>177</v>
      </c>
      <c r="F6" s="87"/>
      <c r="G6" s="87"/>
    </row>
    <row r="7" spans="1:7" ht="16.5" thickBot="1">
      <c r="A7" s="243"/>
      <c r="B7" s="88" t="s">
        <v>0</v>
      </c>
      <c r="C7" s="89" t="s">
        <v>6</v>
      </c>
      <c r="D7" s="171" t="s">
        <v>382</v>
      </c>
      <c r="E7" s="88" t="s">
        <v>0</v>
      </c>
      <c r="F7" s="89" t="s">
        <v>6</v>
      </c>
      <c r="G7" s="90" t="s">
        <v>382</v>
      </c>
    </row>
    <row r="8" spans="1:7" ht="16.5" thickBot="1">
      <c r="A8" s="91" t="s">
        <v>7</v>
      </c>
      <c r="B8" s="88" t="s">
        <v>8</v>
      </c>
      <c r="C8" s="89" t="s">
        <v>9</v>
      </c>
      <c r="D8" s="171" t="s">
        <v>271</v>
      </c>
      <c r="E8" s="88" t="s">
        <v>272</v>
      </c>
      <c r="F8" s="89" t="s">
        <v>383</v>
      </c>
      <c r="G8" s="176" t="s">
        <v>384</v>
      </c>
    </row>
    <row r="9" spans="1:7" ht="15.75">
      <c r="A9" s="114" t="s">
        <v>11</v>
      </c>
      <c r="B9" s="92" t="s">
        <v>273</v>
      </c>
      <c r="C9" s="93">
        <v>53554270</v>
      </c>
      <c r="D9" s="172">
        <v>56984103</v>
      </c>
      <c r="E9" s="92" t="s">
        <v>274</v>
      </c>
      <c r="F9" s="232">
        <v>74501692</v>
      </c>
      <c r="G9" s="235">
        <v>94597389</v>
      </c>
    </row>
    <row r="10" spans="1:7" ht="31.5">
      <c r="A10" s="115" t="s">
        <v>25</v>
      </c>
      <c r="B10" s="94" t="s">
        <v>275</v>
      </c>
      <c r="C10" s="95">
        <v>53509163</v>
      </c>
      <c r="D10" s="173">
        <v>53509163</v>
      </c>
      <c r="E10" s="94" t="s">
        <v>179</v>
      </c>
      <c r="F10" s="97">
        <v>12363304</v>
      </c>
      <c r="G10" s="193">
        <v>16239729</v>
      </c>
    </row>
    <row r="11" spans="1:7" ht="15.75">
      <c r="A11" s="115" t="s">
        <v>39</v>
      </c>
      <c r="B11" s="94" t="s">
        <v>276</v>
      </c>
      <c r="C11" s="95"/>
      <c r="D11" s="173"/>
      <c r="E11" s="94" t="s">
        <v>277</v>
      </c>
      <c r="F11" s="97">
        <v>51995346</v>
      </c>
      <c r="G11" s="193">
        <v>58755177</v>
      </c>
    </row>
    <row r="12" spans="1:7" ht="15.75">
      <c r="A12" s="115" t="s">
        <v>232</v>
      </c>
      <c r="B12" s="94" t="s">
        <v>266</v>
      </c>
      <c r="C12" s="95">
        <v>142830000</v>
      </c>
      <c r="D12" s="173">
        <v>152355357</v>
      </c>
      <c r="E12" s="94" t="s">
        <v>181</v>
      </c>
      <c r="F12" s="97">
        <v>8240000</v>
      </c>
      <c r="G12" s="193">
        <v>11115105</v>
      </c>
    </row>
    <row r="13" spans="1:7" ht="15.75">
      <c r="A13" s="115" t="s">
        <v>69</v>
      </c>
      <c r="B13" s="96" t="s">
        <v>278</v>
      </c>
      <c r="C13" s="95">
        <v>7297340</v>
      </c>
      <c r="D13" s="173">
        <v>16202359</v>
      </c>
      <c r="E13" s="94" t="s">
        <v>183</v>
      </c>
      <c r="F13" s="97">
        <v>14857156</v>
      </c>
      <c r="G13" s="193">
        <v>26883968</v>
      </c>
    </row>
    <row r="14" spans="1:7" ht="15.75">
      <c r="A14" s="115" t="s">
        <v>93</v>
      </c>
      <c r="B14" s="94" t="s">
        <v>267</v>
      </c>
      <c r="C14" s="97"/>
      <c r="D14" s="174">
        <v>0</v>
      </c>
      <c r="E14" s="94" t="s">
        <v>208</v>
      </c>
      <c r="F14" s="97"/>
      <c r="G14" s="193"/>
    </row>
    <row r="15" spans="1:7" ht="16.5" thickBot="1">
      <c r="A15" s="115" t="s">
        <v>250</v>
      </c>
      <c r="B15" s="94" t="s">
        <v>279</v>
      </c>
      <c r="C15" s="95"/>
      <c r="D15" s="173"/>
      <c r="E15" s="98"/>
      <c r="F15" s="97"/>
      <c r="G15" s="193"/>
    </row>
    <row r="16" spans="1:7" ht="32.25" thickBot="1">
      <c r="A16" s="91" t="s">
        <v>115</v>
      </c>
      <c r="B16" s="99" t="s">
        <v>330</v>
      </c>
      <c r="C16" s="100">
        <f>SUM(C9:C10,C12:C14)</f>
        <v>257190773</v>
      </c>
      <c r="D16" s="100">
        <f>SUM(D9:D10,D12:D14)</f>
        <v>279050982</v>
      </c>
      <c r="E16" s="99" t="s">
        <v>329</v>
      </c>
      <c r="F16" s="233">
        <f>SUM(F9:F14)</f>
        <v>161957498</v>
      </c>
      <c r="G16" s="194">
        <f>SUM(G9:G14)</f>
        <v>207591368</v>
      </c>
    </row>
    <row r="17" spans="1:7" ht="31.5">
      <c r="A17" s="116" t="s">
        <v>125</v>
      </c>
      <c r="B17" s="101" t="s">
        <v>327</v>
      </c>
      <c r="C17" s="102">
        <f>C18+C19+C20+C21</f>
        <v>0</v>
      </c>
      <c r="D17" s="177">
        <f>D18+D19+D20+D21</f>
        <v>20518136</v>
      </c>
      <c r="E17" s="94" t="s">
        <v>283</v>
      </c>
      <c r="F17" s="234"/>
      <c r="G17" s="195"/>
    </row>
    <row r="18" spans="1:7" ht="15.75">
      <c r="A18" s="117" t="s">
        <v>260</v>
      </c>
      <c r="B18" s="94" t="s">
        <v>285</v>
      </c>
      <c r="C18" s="95"/>
      <c r="D18" s="173">
        <v>20518136</v>
      </c>
      <c r="E18" s="94" t="s">
        <v>286</v>
      </c>
      <c r="F18" s="97"/>
      <c r="G18" s="193"/>
    </row>
    <row r="19" spans="1:7" ht="15.75">
      <c r="A19" s="117" t="s">
        <v>262</v>
      </c>
      <c r="B19" s="94" t="s">
        <v>288</v>
      </c>
      <c r="C19" s="95"/>
      <c r="D19" s="173"/>
      <c r="E19" s="94" t="s">
        <v>289</v>
      </c>
      <c r="F19" s="97"/>
      <c r="G19" s="193"/>
    </row>
    <row r="20" spans="1:7" ht="15.75">
      <c r="A20" s="117" t="s">
        <v>280</v>
      </c>
      <c r="B20" s="94" t="s">
        <v>291</v>
      </c>
      <c r="C20" s="95"/>
      <c r="D20" s="173"/>
      <c r="E20" s="94" t="s">
        <v>292</v>
      </c>
      <c r="F20" s="97"/>
      <c r="G20" s="193"/>
    </row>
    <row r="21" spans="1:7" ht="15.75">
      <c r="A21" s="117" t="s">
        <v>281</v>
      </c>
      <c r="B21" s="94" t="s">
        <v>294</v>
      </c>
      <c r="C21" s="95"/>
      <c r="D21" s="175"/>
      <c r="E21" s="101" t="s">
        <v>295</v>
      </c>
      <c r="F21" s="97"/>
      <c r="G21" s="193"/>
    </row>
    <row r="22" spans="1:7" ht="31.5">
      <c r="A22" s="117" t="s">
        <v>282</v>
      </c>
      <c r="B22" s="94" t="s">
        <v>326</v>
      </c>
      <c r="C22" s="103">
        <f>C23+C24</f>
        <v>0</v>
      </c>
      <c r="D22" s="103">
        <f>D23+D24</f>
        <v>0</v>
      </c>
      <c r="E22" s="94" t="s">
        <v>297</v>
      </c>
      <c r="F22" s="97"/>
      <c r="G22" s="193"/>
    </row>
    <row r="23" spans="1:7" ht="31.5">
      <c r="A23" s="116" t="s">
        <v>284</v>
      </c>
      <c r="B23" s="101" t="s">
        <v>299</v>
      </c>
      <c r="C23" s="104"/>
      <c r="D23" s="175"/>
      <c r="E23" s="92" t="s">
        <v>248</v>
      </c>
      <c r="F23" s="234"/>
      <c r="G23" s="195"/>
    </row>
    <row r="24" spans="1:7" ht="31.5">
      <c r="A24" s="117" t="s">
        <v>287</v>
      </c>
      <c r="B24" s="94" t="s">
        <v>301</v>
      </c>
      <c r="C24" s="95"/>
      <c r="D24" s="173"/>
      <c r="E24" s="94" t="s">
        <v>388</v>
      </c>
      <c r="F24" s="97"/>
      <c r="G24" s="193">
        <v>2138956</v>
      </c>
    </row>
    <row r="25" spans="1:7" ht="15.75">
      <c r="A25" s="115" t="s">
        <v>290</v>
      </c>
      <c r="B25" s="94" t="s">
        <v>170</v>
      </c>
      <c r="C25" s="95"/>
      <c r="D25" s="173"/>
      <c r="E25" s="94" t="s">
        <v>259</v>
      </c>
      <c r="F25" s="97"/>
      <c r="G25" s="193"/>
    </row>
    <row r="26" spans="1:7" ht="32.25" thickBot="1">
      <c r="A26" s="118" t="s">
        <v>293</v>
      </c>
      <c r="B26" s="101" t="s">
        <v>172</v>
      </c>
      <c r="C26" s="104"/>
      <c r="D26" s="175"/>
      <c r="E26" s="105" t="s">
        <v>247</v>
      </c>
      <c r="F26" s="234">
        <v>86810095</v>
      </c>
      <c r="G26" s="195">
        <v>89838794</v>
      </c>
    </row>
    <row r="27" spans="1:7" ht="32.25" thickBot="1">
      <c r="A27" s="91" t="s">
        <v>296</v>
      </c>
      <c r="B27" s="99" t="s">
        <v>328</v>
      </c>
      <c r="C27" s="100">
        <f>C17+C22+C25+C26</f>
        <v>0</v>
      </c>
      <c r="D27" s="100">
        <f>D17+D22+D25+D26</f>
        <v>20518136</v>
      </c>
      <c r="E27" s="99" t="s">
        <v>381</v>
      </c>
      <c r="F27" s="233">
        <f>SUM(F17:F26)</f>
        <v>86810095</v>
      </c>
      <c r="G27" s="194">
        <f>SUM(G17:G26)</f>
        <v>91977750</v>
      </c>
    </row>
    <row r="28" spans="1:7" ht="16.5" thickBot="1">
      <c r="A28" s="91" t="s">
        <v>298</v>
      </c>
      <c r="B28" s="99" t="s">
        <v>331</v>
      </c>
      <c r="C28" s="165">
        <f>+C16+C27</f>
        <v>257190773</v>
      </c>
      <c r="D28" s="194">
        <f>+D16+D27</f>
        <v>299569118</v>
      </c>
      <c r="E28" s="99" t="s">
        <v>332</v>
      </c>
      <c r="F28" s="165">
        <f>F16+F27</f>
        <v>248767593</v>
      </c>
      <c r="G28" s="194">
        <f>G16+G27</f>
        <v>299569118</v>
      </c>
    </row>
  </sheetData>
  <mergeCells count="5">
    <mergeCell ref="A6:A7"/>
    <mergeCell ref="A1:G1"/>
    <mergeCell ref="A4:G4"/>
    <mergeCell ref="F5:G5"/>
    <mergeCell ref="A2:G2"/>
  </mergeCells>
  <pageMargins left="1.19" right="0.70866141732283472" top="0.35433070866141736" bottom="0.35433070866141736" header="0.31496062992125984" footer="0.31496062992125984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9"/>
  <sheetViews>
    <sheetView zoomScaleNormal="100" workbookViewId="0">
      <selection activeCell="A2" sqref="A2:G2"/>
    </sheetView>
  </sheetViews>
  <sheetFormatPr defaultRowHeight="15"/>
  <cols>
    <col min="1" max="1" width="6.7109375" customWidth="1"/>
    <col min="2" max="2" width="41.85546875" customWidth="1"/>
    <col min="3" max="3" width="13.85546875" customWidth="1"/>
    <col min="4" max="4" width="16.140625" customWidth="1"/>
    <col min="5" max="5" width="35.28515625" bestFit="1" customWidth="1"/>
    <col min="6" max="6" width="14.5703125" customWidth="1"/>
    <col min="7" max="7" width="14.85546875" bestFit="1" customWidth="1"/>
  </cols>
  <sheetData>
    <row r="1" spans="1:7" ht="15.75">
      <c r="A1" s="239" t="s">
        <v>379</v>
      </c>
      <c r="B1" s="239"/>
      <c r="C1" s="239"/>
      <c r="D1" s="239"/>
      <c r="E1" s="239"/>
      <c r="F1" s="239"/>
      <c r="G1" s="239"/>
    </row>
    <row r="2" spans="1:7" ht="15.75">
      <c r="A2" s="238" t="s">
        <v>412</v>
      </c>
      <c r="B2" s="238"/>
      <c r="C2" s="238"/>
      <c r="D2" s="238"/>
      <c r="E2" s="238"/>
      <c r="F2" s="238"/>
      <c r="G2" s="238"/>
    </row>
    <row r="3" spans="1:7" ht="15.75">
      <c r="A3" s="77"/>
      <c r="B3" s="77"/>
      <c r="C3" s="77"/>
      <c r="D3" s="77"/>
      <c r="E3" s="77"/>
      <c r="F3" s="77"/>
    </row>
    <row r="4" spans="1:7" ht="15.75" customHeight="1">
      <c r="A4" s="244" t="s">
        <v>342</v>
      </c>
      <c r="B4" s="244"/>
      <c r="C4" s="244"/>
      <c r="D4" s="244"/>
      <c r="E4" s="244"/>
      <c r="F4" s="244"/>
      <c r="G4" s="244"/>
    </row>
    <row r="5" spans="1:7" ht="16.5" thickBot="1">
      <c r="A5" s="83"/>
      <c r="B5" s="84"/>
      <c r="C5" s="83"/>
      <c r="D5" s="83"/>
      <c r="E5" s="83"/>
      <c r="F5" s="245" t="s">
        <v>386</v>
      </c>
      <c r="G5" s="245"/>
    </row>
    <row r="6" spans="1:7" ht="16.5" thickBot="1">
      <c r="A6" s="246" t="s">
        <v>270</v>
      </c>
      <c r="B6" s="85" t="s">
        <v>10</v>
      </c>
      <c r="C6" s="86"/>
      <c r="D6" s="170"/>
      <c r="E6" s="85" t="s">
        <v>177</v>
      </c>
      <c r="F6" s="87"/>
      <c r="G6" s="87"/>
    </row>
    <row r="7" spans="1:7" ht="16.5" thickBot="1">
      <c r="A7" s="247"/>
      <c r="B7" s="88" t="s">
        <v>0</v>
      </c>
      <c r="C7" s="89" t="s">
        <v>6</v>
      </c>
      <c r="D7" s="171" t="s">
        <v>382</v>
      </c>
      <c r="E7" s="88" t="s">
        <v>0</v>
      </c>
      <c r="F7" s="89" t="s">
        <v>6</v>
      </c>
      <c r="G7" s="90" t="s">
        <v>382</v>
      </c>
    </row>
    <row r="8" spans="1:7" ht="16.5" thickBot="1">
      <c r="A8" s="91" t="s">
        <v>7</v>
      </c>
      <c r="B8" s="88" t="s">
        <v>8</v>
      </c>
      <c r="C8" s="89" t="s">
        <v>9</v>
      </c>
      <c r="D8" s="171" t="s">
        <v>271</v>
      </c>
      <c r="E8" s="88" t="s">
        <v>272</v>
      </c>
      <c r="F8" s="89" t="s">
        <v>383</v>
      </c>
      <c r="G8" s="176" t="s">
        <v>384</v>
      </c>
    </row>
    <row r="9" spans="1:7" ht="31.5">
      <c r="A9" s="114" t="s">
        <v>11</v>
      </c>
      <c r="B9" s="92" t="s">
        <v>302</v>
      </c>
      <c r="C9" s="93">
        <v>2100000</v>
      </c>
      <c r="D9" s="93"/>
      <c r="E9" s="92" t="s">
        <v>213</v>
      </c>
      <c r="F9" s="232">
        <v>48341296</v>
      </c>
      <c r="G9" s="235">
        <v>50357038</v>
      </c>
    </row>
    <row r="10" spans="1:7" ht="31.5">
      <c r="A10" s="115" t="s">
        <v>25</v>
      </c>
      <c r="B10" s="94" t="s">
        <v>303</v>
      </c>
      <c r="C10" s="95"/>
      <c r="D10" s="95"/>
      <c r="E10" s="94" t="s">
        <v>304</v>
      </c>
      <c r="F10" s="97"/>
      <c r="G10" s="193"/>
    </row>
    <row r="11" spans="1:7" ht="15.75">
      <c r="A11" s="115" t="s">
        <v>39</v>
      </c>
      <c r="B11" s="94" t="s">
        <v>305</v>
      </c>
      <c r="C11" s="95"/>
      <c r="D11" s="95"/>
      <c r="E11" s="94" t="s">
        <v>215</v>
      </c>
      <c r="F11" s="97">
        <v>81522143</v>
      </c>
      <c r="G11" s="193">
        <v>67622052</v>
      </c>
    </row>
    <row r="12" spans="1:7" ht="31.5">
      <c r="A12" s="115" t="s">
        <v>232</v>
      </c>
      <c r="B12" s="94" t="s">
        <v>306</v>
      </c>
      <c r="C12" s="95"/>
      <c r="D12" s="95">
        <v>2190000</v>
      </c>
      <c r="E12" s="94" t="s">
        <v>307</v>
      </c>
      <c r="F12" s="97"/>
      <c r="G12" s="193"/>
    </row>
    <row r="13" spans="1:7" ht="15.75">
      <c r="A13" s="115" t="s">
        <v>69</v>
      </c>
      <c r="B13" s="94" t="s">
        <v>308</v>
      </c>
      <c r="C13" s="95"/>
      <c r="D13" s="95"/>
      <c r="E13" s="94" t="s">
        <v>217</v>
      </c>
      <c r="F13" s="97">
        <v>1523160</v>
      </c>
      <c r="G13" s="193">
        <v>1773160</v>
      </c>
    </row>
    <row r="14" spans="1:7" ht="16.5" thickBot="1">
      <c r="A14" s="115" t="s">
        <v>93</v>
      </c>
      <c r="B14" s="94" t="s">
        <v>309</v>
      </c>
      <c r="C14" s="97"/>
      <c r="D14" s="97"/>
      <c r="E14" s="101" t="s">
        <v>208</v>
      </c>
      <c r="F14" s="97"/>
      <c r="G14" s="193"/>
    </row>
    <row r="15" spans="1:7" ht="32.25" thickBot="1">
      <c r="A15" s="91" t="s">
        <v>250</v>
      </c>
      <c r="B15" s="99" t="s">
        <v>333</v>
      </c>
      <c r="C15" s="100">
        <f>C9+C11+C12+C14</f>
        <v>2100000</v>
      </c>
      <c r="D15" s="100">
        <f>D9+D11+D12+D14</f>
        <v>2190000</v>
      </c>
      <c r="E15" s="99" t="s">
        <v>334</v>
      </c>
      <c r="F15" s="233">
        <f>F9+F11+F13+F14</f>
        <v>131386599</v>
      </c>
      <c r="G15" s="194">
        <f>G9+G11+G13+G14</f>
        <v>119752250</v>
      </c>
    </row>
    <row r="16" spans="1:7" ht="31.5">
      <c r="A16" s="114" t="s">
        <v>115</v>
      </c>
      <c r="B16" s="106" t="s">
        <v>335</v>
      </c>
      <c r="C16" s="107">
        <f>SUM(C17:C21)</f>
        <v>120863419</v>
      </c>
      <c r="D16" s="107">
        <f>SUM(D17:D21)</f>
        <v>117562250</v>
      </c>
      <c r="E16" s="94" t="s">
        <v>283</v>
      </c>
      <c r="F16" s="232"/>
      <c r="G16" s="192"/>
    </row>
    <row r="17" spans="1:7" ht="15.75">
      <c r="A17" s="115" t="s">
        <v>125</v>
      </c>
      <c r="B17" s="108" t="s">
        <v>268</v>
      </c>
      <c r="C17" s="95">
        <v>120863419</v>
      </c>
      <c r="D17" s="95">
        <v>117562250</v>
      </c>
      <c r="E17" s="94" t="s">
        <v>310</v>
      </c>
      <c r="F17" s="97"/>
      <c r="G17" s="193"/>
    </row>
    <row r="18" spans="1:7" ht="15.75">
      <c r="A18" s="114" t="s">
        <v>260</v>
      </c>
      <c r="B18" s="108" t="s">
        <v>311</v>
      </c>
      <c r="C18" s="95"/>
      <c r="D18" s="95"/>
      <c r="E18" s="94" t="s">
        <v>289</v>
      </c>
      <c r="F18" s="97"/>
      <c r="G18" s="193"/>
    </row>
    <row r="19" spans="1:7" ht="15.75">
      <c r="A19" s="115" t="s">
        <v>262</v>
      </c>
      <c r="B19" s="108" t="s">
        <v>312</v>
      </c>
      <c r="C19" s="95"/>
      <c r="D19" s="95"/>
      <c r="E19" s="94" t="s">
        <v>292</v>
      </c>
      <c r="F19" s="97"/>
      <c r="G19" s="193"/>
    </row>
    <row r="20" spans="1:7" ht="15.75">
      <c r="A20" s="114" t="s">
        <v>280</v>
      </c>
      <c r="B20" s="108" t="s">
        <v>313</v>
      </c>
      <c r="C20" s="95"/>
      <c r="D20" s="95"/>
      <c r="E20" s="101" t="s">
        <v>295</v>
      </c>
      <c r="F20" s="97"/>
      <c r="G20" s="193"/>
    </row>
    <row r="21" spans="1:7" ht="31.5">
      <c r="A21" s="115" t="s">
        <v>281</v>
      </c>
      <c r="B21" s="109" t="s">
        <v>314</v>
      </c>
      <c r="C21" s="95"/>
      <c r="D21" s="95"/>
      <c r="E21" s="94" t="s">
        <v>315</v>
      </c>
      <c r="F21" s="97"/>
      <c r="G21" s="193"/>
    </row>
    <row r="22" spans="1:7" ht="31.5">
      <c r="A22" s="114" t="s">
        <v>282</v>
      </c>
      <c r="B22" s="110" t="s">
        <v>336</v>
      </c>
      <c r="C22" s="103">
        <f>C23+C24+C25+C26+C27</f>
        <v>0</v>
      </c>
      <c r="D22" s="103">
        <f>D23+D24+D25+D26+D27</f>
        <v>0</v>
      </c>
      <c r="E22" s="92" t="s">
        <v>316</v>
      </c>
      <c r="F22" s="97"/>
      <c r="G22" s="193"/>
    </row>
    <row r="23" spans="1:7" ht="15.75">
      <c r="A23" s="115" t="s">
        <v>284</v>
      </c>
      <c r="B23" s="109" t="s">
        <v>317</v>
      </c>
      <c r="C23" s="95"/>
      <c r="D23" s="95"/>
      <c r="E23" s="92" t="s">
        <v>249</v>
      </c>
      <c r="F23" s="97"/>
      <c r="G23" s="193"/>
    </row>
    <row r="24" spans="1:7" ht="15.75">
      <c r="A24" s="114" t="s">
        <v>287</v>
      </c>
      <c r="B24" s="109" t="s">
        <v>318</v>
      </c>
      <c r="C24" s="95"/>
      <c r="D24" s="95"/>
      <c r="E24" s="111"/>
      <c r="F24" s="97"/>
      <c r="G24" s="193"/>
    </row>
    <row r="25" spans="1:7" ht="15.75">
      <c r="A25" s="115" t="s">
        <v>290</v>
      </c>
      <c r="B25" s="108" t="s">
        <v>319</v>
      </c>
      <c r="C25" s="95"/>
      <c r="D25" s="95"/>
      <c r="E25" s="111"/>
      <c r="F25" s="97"/>
      <c r="G25" s="193"/>
    </row>
    <row r="26" spans="1:7" ht="19.5" customHeight="1">
      <c r="A26" s="114" t="s">
        <v>293</v>
      </c>
      <c r="B26" s="112" t="s">
        <v>320</v>
      </c>
      <c r="C26" s="95"/>
      <c r="D26" s="95"/>
      <c r="E26" s="98"/>
      <c r="F26" s="97"/>
      <c r="G26" s="193"/>
    </row>
    <row r="27" spans="1:7" ht="16.5" thickBot="1">
      <c r="A27" s="115" t="s">
        <v>296</v>
      </c>
      <c r="B27" s="113" t="s">
        <v>321</v>
      </c>
      <c r="C27" s="95"/>
      <c r="D27" s="95"/>
      <c r="E27" s="111"/>
      <c r="F27" s="97"/>
      <c r="G27" s="193"/>
    </row>
    <row r="28" spans="1:7" ht="48" thickBot="1">
      <c r="A28" s="91" t="s">
        <v>298</v>
      </c>
      <c r="B28" s="99" t="s">
        <v>337</v>
      </c>
      <c r="C28" s="100">
        <f>C16+C22</f>
        <v>120863419</v>
      </c>
      <c r="D28" s="100">
        <f>D16+D22</f>
        <v>117562250</v>
      </c>
      <c r="E28" s="99" t="s">
        <v>338</v>
      </c>
      <c r="F28" s="233">
        <f>SUM(F16:F23)</f>
        <v>0</v>
      </c>
      <c r="G28" s="194">
        <f>SUM(G16:G23)</f>
        <v>0</v>
      </c>
    </row>
    <row r="29" spans="1:7" ht="16.5" thickBot="1">
      <c r="A29" s="91" t="s">
        <v>300</v>
      </c>
      <c r="B29" s="99" t="s">
        <v>339</v>
      </c>
      <c r="C29" s="165">
        <f>C15+C28</f>
        <v>122963419</v>
      </c>
      <c r="D29" s="194">
        <f>D15+D28</f>
        <v>119752250</v>
      </c>
      <c r="E29" s="99" t="s">
        <v>340</v>
      </c>
      <c r="F29" s="165">
        <f>F15+F28</f>
        <v>131386599</v>
      </c>
      <c r="G29" s="194">
        <f>G15+G28</f>
        <v>119752250</v>
      </c>
    </row>
    <row r="36" spans="3:7">
      <c r="C36" s="179"/>
      <c r="D36" s="179"/>
      <c r="F36" s="179"/>
      <c r="G36" s="179"/>
    </row>
    <row r="39" spans="3:7">
      <c r="C39" s="179"/>
      <c r="D39" s="179"/>
      <c r="E39" s="179"/>
      <c r="F39" s="179"/>
      <c r="G39" s="179"/>
    </row>
  </sheetData>
  <mergeCells count="5">
    <mergeCell ref="A6:A7"/>
    <mergeCell ref="A1:G1"/>
    <mergeCell ref="A2:G2"/>
    <mergeCell ref="A4:G4"/>
    <mergeCell ref="F5:G5"/>
  </mergeCells>
  <pageMargins left="1.44" right="0.70866141732283472" top="0.35433070866141736" bottom="0.35433070866141736" header="0.31496062992125984" footer="0.31496062992125984"/>
  <pageSetup paperSize="9" scale="8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35"/>
  <sheetViews>
    <sheetView tabSelected="1" workbookViewId="0">
      <selection activeCell="F8" sqref="F8"/>
    </sheetView>
  </sheetViews>
  <sheetFormatPr defaultRowHeight="15"/>
  <cols>
    <col min="1" max="1" width="3.28515625" bestFit="1" customWidth="1"/>
    <col min="2" max="2" width="53.28515625" customWidth="1"/>
    <col min="3" max="3" width="14.28515625" bestFit="1" customWidth="1"/>
    <col min="4" max="4" width="15.7109375" customWidth="1"/>
  </cols>
  <sheetData>
    <row r="1" spans="1:4" ht="15.75">
      <c r="A1" s="1"/>
      <c r="B1" s="239" t="s">
        <v>389</v>
      </c>
      <c r="C1" s="239"/>
      <c r="D1" s="239"/>
    </row>
    <row r="2" spans="1:4" ht="15.75">
      <c r="A2" s="238" t="s">
        <v>412</v>
      </c>
      <c r="B2" s="238"/>
      <c r="C2" s="238"/>
      <c r="D2" s="238"/>
    </row>
    <row r="3" spans="1:4" ht="15.75">
      <c r="A3" s="1"/>
      <c r="B3" s="1"/>
      <c r="C3" s="1"/>
    </row>
    <row r="4" spans="1:4" ht="15.75" customHeight="1">
      <c r="A4" s="252" t="s">
        <v>390</v>
      </c>
      <c r="B4" s="252"/>
      <c r="C4" s="252"/>
      <c r="D4" s="252"/>
    </row>
    <row r="5" spans="1:4" ht="15.75">
      <c r="A5" s="1"/>
      <c r="B5" s="1"/>
      <c r="C5" s="1"/>
    </row>
    <row r="6" spans="1:4" ht="15.75">
      <c r="A6" s="1"/>
      <c r="B6" s="1"/>
      <c r="C6" s="196"/>
      <c r="D6" s="196" t="s">
        <v>385</v>
      </c>
    </row>
    <row r="7" spans="1:4" ht="15.75">
      <c r="A7" s="1"/>
      <c r="B7" s="1"/>
      <c r="C7" s="201" t="s">
        <v>411</v>
      </c>
      <c r="D7" s="201" t="s">
        <v>382</v>
      </c>
    </row>
    <row r="8" spans="1:4" ht="15.75">
      <c r="A8" s="197">
        <v>1</v>
      </c>
      <c r="B8" s="200" t="s">
        <v>391</v>
      </c>
      <c r="C8" s="198">
        <v>141200000</v>
      </c>
      <c r="D8" s="236">
        <v>150309912</v>
      </c>
    </row>
    <row r="9" spans="1:4" ht="31.5">
      <c r="A9" s="197">
        <v>2</v>
      </c>
      <c r="B9" s="200" t="s">
        <v>392</v>
      </c>
      <c r="C9" s="198">
        <v>1500000</v>
      </c>
      <c r="D9" s="236">
        <v>4067560</v>
      </c>
    </row>
    <row r="10" spans="1:4" ht="15.75">
      <c r="A10" s="197">
        <v>3</v>
      </c>
      <c r="B10" s="200" t="s">
        <v>393</v>
      </c>
      <c r="C10" s="198">
        <v>0</v>
      </c>
      <c r="D10" s="198">
        <v>0</v>
      </c>
    </row>
    <row r="11" spans="1:4" ht="31.5">
      <c r="A11" s="197">
        <v>4</v>
      </c>
      <c r="B11" s="200" t="s">
        <v>394</v>
      </c>
      <c r="C11" s="198">
        <v>0</v>
      </c>
      <c r="D11" s="198">
        <v>0</v>
      </c>
    </row>
    <row r="12" spans="1:4" ht="15.75">
      <c r="A12" s="197">
        <v>5</v>
      </c>
      <c r="B12" s="200" t="s">
        <v>395</v>
      </c>
      <c r="C12" s="198">
        <v>0</v>
      </c>
      <c r="D12" s="198">
        <v>0</v>
      </c>
    </row>
    <row r="13" spans="1:4" ht="15.75">
      <c r="A13" s="197">
        <v>6</v>
      </c>
      <c r="B13" s="200" t="s">
        <v>396</v>
      </c>
      <c r="C13" s="198">
        <v>0</v>
      </c>
      <c r="D13" s="198">
        <v>0</v>
      </c>
    </row>
    <row r="14" spans="1:4" ht="15.75">
      <c r="A14" s="250" t="s">
        <v>397</v>
      </c>
      <c r="B14" s="251"/>
      <c r="C14" s="199">
        <f>SUM(C8:C13)</f>
        <v>142700000</v>
      </c>
      <c r="D14" s="199">
        <f>SUM(D8:D13)</f>
        <v>154377472</v>
      </c>
    </row>
    <row r="15" spans="1:4" ht="15.75">
      <c r="A15" s="250" t="s">
        <v>398</v>
      </c>
      <c r="B15" s="251"/>
      <c r="C15" s="202">
        <f t="shared" ref="C15:D15" si="0">C14/2</f>
        <v>71350000</v>
      </c>
      <c r="D15" s="202">
        <f t="shared" si="0"/>
        <v>77188736</v>
      </c>
    </row>
    <row r="16" spans="1:4" ht="15.75">
      <c r="A16" s="248" t="s">
        <v>399</v>
      </c>
      <c r="B16" s="249"/>
      <c r="C16" s="203">
        <f t="shared" ref="C16:D16" si="1">SUM(C17:C24)</f>
        <v>0</v>
      </c>
      <c r="D16" s="203">
        <f t="shared" si="1"/>
        <v>0</v>
      </c>
    </row>
    <row r="17" spans="1:4" ht="15.75">
      <c r="A17" s="197">
        <v>7</v>
      </c>
      <c r="B17" s="200" t="s">
        <v>400</v>
      </c>
      <c r="C17" s="198">
        <v>0</v>
      </c>
      <c r="D17" s="198">
        <v>0</v>
      </c>
    </row>
    <row r="18" spans="1:4" ht="15.75">
      <c r="A18" s="197">
        <v>8</v>
      </c>
      <c r="B18" s="200" t="s">
        <v>401</v>
      </c>
      <c r="C18" s="198">
        <v>0</v>
      </c>
      <c r="D18" s="198">
        <v>0</v>
      </c>
    </row>
    <row r="19" spans="1:4" ht="15.75">
      <c r="A19" s="197">
        <v>9</v>
      </c>
      <c r="B19" s="200" t="s">
        <v>402</v>
      </c>
      <c r="C19" s="198">
        <v>0</v>
      </c>
      <c r="D19" s="198">
        <v>0</v>
      </c>
    </row>
    <row r="20" spans="1:4" ht="15.75">
      <c r="A20" s="197">
        <v>10</v>
      </c>
      <c r="B20" s="200" t="s">
        <v>403</v>
      </c>
      <c r="C20" s="198">
        <v>0</v>
      </c>
      <c r="D20" s="198">
        <v>0</v>
      </c>
    </row>
    <row r="21" spans="1:4" ht="15.75">
      <c r="A21" s="197">
        <v>11</v>
      </c>
      <c r="B21" s="200" t="s">
        <v>404</v>
      </c>
      <c r="C21" s="198">
        <v>0</v>
      </c>
      <c r="D21" s="198">
        <v>0</v>
      </c>
    </row>
    <row r="22" spans="1:4" ht="15.75">
      <c r="A22" s="197">
        <v>12</v>
      </c>
      <c r="B22" s="200" t="s">
        <v>405</v>
      </c>
      <c r="C22" s="198"/>
      <c r="D22" s="198"/>
    </row>
    <row r="23" spans="1:4" ht="15.75">
      <c r="A23" s="197">
        <v>13</v>
      </c>
      <c r="B23" s="200" t="s">
        <v>406</v>
      </c>
      <c r="C23" s="198">
        <v>0</v>
      </c>
      <c r="D23" s="198">
        <v>0</v>
      </c>
    </row>
    <row r="24" spans="1:4" ht="15.75">
      <c r="A24" s="197">
        <v>14</v>
      </c>
      <c r="B24" s="200" t="s">
        <v>407</v>
      </c>
      <c r="C24" s="198">
        <v>0</v>
      </c>
      <c r="D24" s="198">
        <v>0</v>
      </c>
    </row>
    <row r="25" spans="1:4" ht="15.75">
      <c r="A25" s="248" t="s">
        <v>408</v>
      </c>
      <c r="B25" s="249"/>
      <c r="C25" s="203">
        <f t="shared" ref="C25:D25" si="2">SUM(C26:C33)</f>
        <v>0</v>
      </c>
      <c r="D25" s="203">
        <f t="shared" si="2"/>
        <v>0</v>
      </c>
    </row>
    <row r="26" spans="1:4" ht="15.75">
      <c r="A26" s="197">
        <v>15</v>
      </c>
      <c r="B26" s="200" t="s">
        <v>400</v>
      </c>
      <c r="C26" s="198">
        <v>0</v>
      </c>
      <c r="D26" s="198">
        <v>0</v>
      </c>
    </row>
    <row r="27" spans="1:4" ht="15.75">
      <c r="A27" s="197">
        <v>16</v>
      </c>
      <c r="B27" s="200" t="s">
        <v>401</v>
      </c>
      <c r="C27" s="198">
        <v>0</v>
      </c>
      <c r="D27" s="198">
        <v>0</v>
      </c>
    </row>
    <row r="28" spans="1:4" ht="15.75">
      <c r="A28" s="197">
        <v>17</v>
      </c>
      <c r="B28" s="200" t="s">
        <v>402</v>
      </c>
      <c r="C28" s="198">
        <v>0</v>
      </c>
      <c r="D28" s="198">
        <v>0</v>
      </c>
    </row>
    <row r="29" spans="1:4" ht="15.75">
      <c r="A29" s="197">
        <v>18</v>
      </c>
      <c r="B29" s="200" t="s">
        <v>403</v>
      </c>
      <c r="C29" s="198">
        <v>0</v>
      </c>
      <c r="D29" s="198">
        <v>0</v>
      </c>
    </row>
    <row r="30" spans="1:4" ht="15.75">
      <c r="A30" s="197">
        <v>19</v>
      </c>
      <c r="B30" s="200" t="s">
        <v>404</v>
      </c>
      <c r="C30" s="198">
        <v>0</v>
      </c>
      <c r="D30" s="198">
        <v>0</v>
      </c>
    </row>
    <row r="31" spans="1:4" ht="15.75">
      <c r="A31" s="197">
        <v>20</v>
      </c>
      <c r="B31" s="200" t="s">
        <v>405</v>
      </c>
      <c r="C31" s="198">
        <v>0</v>
      </c>
      <c r="D31" s="198">
        <v>0</v>
      </c>
    </row>
    <row r="32" spans="1:4" ht="15.75">
      <c r="A32" s="197">
        <v>21</v>
      </c>
      <c r="B32" s="200" t="s">
        <v>406</v>
      </c>
      <c r="C32" s="198">
        <v>0</v>
      </c>
      <c r="D32" s="198">
        <v>0</v>
      </c>
    </row>
    <row r="33" spans="1:4" ht="15.75">
      <c r="A33" s="197">
        <v>22</v>
      </c>
      <c r="B33" s="200" t="s">
        <v>407</v>
      </c>
      <c r="C33" s="198">
        <v>0</v>
      </c>
      <c r="D33" s="198">
        <v>0</v>
      </c>
    </row>
    <row r="34" spans="1:4" ht="15.75">
      <c r="A34" s="250" t="s">
        <v>409</v>
      </c>
      <c r="B34" s="251"/>
      <c r="C34" s="199">
        <f t="shared" ref="C34:D34" si="3">SUM(C16,C25)</f>
        <v>0</v>
      </c>
      <c r="D34" s="199">
        <f t="shared" si="3"/>
        <v>0</v>
      </c>
    </row>
    <row r="35" spans="1:4" ht="15.75">
      <c r="A35" s="250" t="s">
        <v>410</v>
      </c>
      <c r="B35" s="251"/>
      <c r="C35" s="199">
        <f t="shared" ref="C35:D35" si="4">C15-C34</f>
        <v>71350000</v>
      </c>
      <c r="D35" s="199">
        <f t="shared" si="4"/>
        <v>77188736</v>
      </c>
    </row>
  </sheetData>
  <mergeCells count="9">
    <mergeCell ref="B1:D1"/>
    <mergeCell ref="A2:D2"/>
    <mergeCell ref="A4:D4"/>
    <mergeCell ref="A25:B25"/>
    <mergeCell ref="A34:B34"/>
    <mergeCell ref="A35:B35"/>
    <mergeCell ref="A14:B14"/>
    <mergeCell ref="A15:B15"/>
    <mergeCell ref="A16:B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8</vt:i4>
      </vt:variant>
      <vt:variant>
        <vt:lpstr>Névvel ellátott tartományok</vt:lpstr>
      </vt:variant>
      <vt:variant>
        <vt:i4>1</vt:i4>
      </vt:variant>
    </vt:vector>
  </HeadingPairs>
  <TitlesOfParts>
    <vt:vector size="9" baseType="lpstr">
      <vt:lpstr>1</vt:lpstr>
      <vt:lpstr>2</vt:lpstr>
      <vt:lpstr>3-a</vt:lpstr>
      <vt:lpstr>4</vt:lpstr>
      <vt:lpstr>5-a</vt:lpstr>
      <vt:lpstr>6-a</vt:lpstr>
      <vt:lpstr>6-b</vt:lpstr>
      <vt:lpstr>7</vt:lpstr>
      <vt:lpstr>'5-a'!Nyomtatási_terület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betti</dc:creator>
  <cp:lastModifiedBy>konyveles</cp:lastModifiedBy>
  <cp:lastPrinted>2018-05-28T06:26:55Z</cp:lastPrinted>
  <dcterms:created xsi:type="dcterms:W3CDTF">2015-02-23T07:05:39Z</dcterms:created>
  <dcterms:modified xsi:type="dcterms:W3CDTF">2018-05-28T06:27:06Z</dcterms:modified>
</cp:coreProperties>
</file>