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4915" windowHeight="12090"/>
  </bookViews>
  <sheets>
    <sheet name="8.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N45" i="1"/>
  <c r="O44"/>
  <c r="N44"/>
  <c r="M44"/>
  <c r="L44"/>
  <c r="K44"/>
  <c r="J44"/>
  <c r="H44"/>
  <c r="G44"/>
  <c r="F44"/>
  <c r="E44"/>
  <c r="D44"/>
  <c r="C44"/>
  <c r="P43"/>
  <c r="P42"/>
  <c r="P41"/>
  <c r="P44" s="1"/>
  <c r="I41"/>
  <c r="I44" s="1"/>
  <c r="F27" s="1"/>
  <c r="I27" s="1"/>
  <c r="O39"/>
  <c r="L39"/>
  <c r="J39"/>
  <c r="H39"/>
  <c r="G39"/>
  <c r="F39"/>
  <c r="E39"/>
  <c r="D39"/>
  <c r="C39"/>
  <c r="P38"/>
  <c r="I38"/>
  <c r="I39" s="1"/>
  <c r="M39" s="1"/>
  <c r="O30"/>
  <c r="O45" s="1"/>
  <c r="N30"/>
  <c r="K30"/>
  <c r="K45" s="1"/>
  <c r="G30"/>
  <c r="G45" s="1"/>
  <c r="P29"/>
  <c r="P28"/>
  <c r="I28"/>
  <c r="P27"/>
  <c r="M26"/>
  <c r="P26" s="1"/>
  <c r="I26"/>
  <c r="P25"/>
  <c r="F25"/>
  <c r="I25" s="1"/>
  <c r="I24"/>
  <c r="M24" s="1"/>
  <c r="P24" s="1"/>
  <c r="P23"/>
  <c r="I23"/>
  <c r="P22"/>
  <c r="I22"/>
  <c r="P21"/>
  <c r="H21"/>
  <c r="H30" s="1"/>
  <c r="H45" s="1"/>
  <c r="E21"/>
  <c r="D21"/>
  <c r="C21"/>
  <c r="I21" s="1"/>
  <c r="L20"/>
  <c r="J20"/>
  <c r="P20" s="1"/>
  <c r="E20"/>
  <c r="D20"/>
  <c r="C20"/>
  <c r="I20" s="1"/>
  <c r="P19"/>
  <c r="I19"/>
  <c r="P18"/>
  <c r="I18"/>
  <c r="I17"/>
  <c r="M17" s="1"/>
  <c r="P17" s="1"/>
  <c r="P16"/>
  <c r="I16"/>
  <c r="P15"/>
  <c r="I15"/>
  <c r="P14"/>
  <c r="I14"/>
  <c r="P13"/>
  <c r="I13"/>
  <c r="P12"/>
  <c r="O12"/>
  <c r="M12"/>
  <c r="L12"/>
  <c r="L30" s="1"/>
  <c r="L45" s="1"/>
  <c r="F12"/>
  <c r="F30" s="1"/>
  <c r="F45" s="1"/>
  <c r="E12"/>
  <c r="D12"/>
  <c r="D30" s="1"/>
  <c r="D45" s="1"/>
  <c r="C12"/>
  <c r="C30" s="1"/>
  <c r="C45" s="1"/>
  <c r="P11"/>
  <c r="I11"/>
  <c r="M10"/>
  <c r="P10" s="1"/>
  <c r="I10"/>
  <c r="I9"/>
  <c r="M9" s="1"/>
  <c r="P8"/>
  <c r="E8"/>
  <c r="E30" s="1"/>
  <c r="E45" s="1"/>
  <c r="P7"/>
  <c r="I7"/>
  <c r="M30" l="1"/>
  <c r="M45" s="1"/>
  <c r="P9"/>
  <c r="P39"/>
  <c r="P30"/>
  <c r="J30"/>
  <c r="J45" s="1"/>
  <c r="I8"/>
  <c r="I12"/>
  <c r="P45" l="1"/>
  <c r="I30"/>
  <c r="I45" s="1"/>
</calcChain>
</file>

<file path=xl/sharedStrings.xml><?xml version="1.0" encoding="utf-8"?>
<sst xmlns="http://schemas.openxmlformats.org/spreadsheetml/2006/main" count="72" uniqueCount="70">
  <si>
    <t>8. melléklet a 4/2021. (II. 17.) önkormányzati rendelethez</t>
  </si>
  <si>
    <t>2/1</t>
  </si>
  <si>
    <t>8. melléklet az  1/2020. (II.20.) önkormányzati rendelethez</t>
  </si>
  <si>
    <t>ezer forint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</si>
  <si>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</si>
  <si>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</si>
  <si>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</si>
  <si>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</si>
  <si>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</si>
  <si>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</si>
  <si>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</si>
  <si>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</si>
  <si>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</si>
  <si>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</si>
  <si>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</si>
  <si>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</si>
  <si>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</si>
  <si>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</si>
  <si>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Feladatok</t>
  </si>
  <si>
    <t>Kiadások</t>
  </si>
  <si>
    <t>Feladatra fordított bevételek</t>
  </si>
  <si>
    <t>megnevezés</t>
  </si>
  <si>
    <t>Személyi juttatások</t>
  </si>
  <si>
    <t>Munkaadókat terhelő járulékok</t>
  </si>
  <si>
    <t>Dologi kiadások</t>
  </si>
  <si>
    <t>Támogatások</t>
  </si>
  <si>
    <t>Felhalmozási kiadások</t>
  </si>
  <si>
    <t>Egyéb kiadások</t>
  </si>
  <si>
    <t>Összes kiadás</t>
  </si>
  <si>
    <t>Állami támogatás -beszámítás</t>
  </si>
  <si>
    <t>Átvett pénzeszközök</t>
  </si>
  <si>
    <t>Saját bevételek</t>
  </si>
  <si>
    <t>Adóbevételek</t>
  </si>
  <si>
    <t>Finanszírozási bevételek</t>
  </si>
  <si>
    <t>Feladatra fordított  bevétel összesen</t>
  </si>
  <si>
    <t>Települési  hulladékok kezelése</t>
  </si>
  <si>
    <t>Közutak, hidak, alagutak üzemeltetése, fenntartása</t>
  </si>
  <si>
    <t>Egyéb pénzügyi tevékenység</t>
  </si>
  <si>
    <t>Az önkormányzati vagyonnal való gazd.  feladatok</t>
  </si>
  <si>
    <t>Zöldterületkezelés</t>
  </si>
  <si>
    <t>Önkormányzati jogalkotás</t>
  </si>
  <si>
    <t>Közvilágítás</t>
  </si>
  <si>
    <t>Város-, községgazdálkodási m.n.s. szolgáltatások</t>
  </si>
  <si>
    <t>Család- és növédelmi, egészségügyi gondozás</t>
  </si>
  <si>
    <t>Helyi közösségi szolgáltató tér biztosítása, működtetése</t>
  </si>
  <si>
    <t>Segélyek, ellátottak pénzbeli jutt.</t>
  </si>
  <si>
    <t>Közmunka</t>
  </si>
  <si>
    <t>Köztemető fenntartás és működtetés</t>
  </si>
  <si>
    <t xml:space="preserve">Tüdérkert Óvoda </t>
  </si>
  <si>
    <t xml:space="preserve">Közös Hivatal </t>
  </si>
  <si>
    <t>Általános tartalék</t>
  </si>
  <si>
    <t>Központi ügyelet támogatása</t>
  </si>
  <si>
    <t>Családsegítés</t>
  </si>
  <si>
    <t xml:space="preserve">Gyermekjóléti szolgálat </t>
  </si>
  <si>
    <t>Szoc étkeztetés</t>
  </si>
  <si>
    <t>Egyéb kötelező önkormányzai feladat</t>
  </si>
  <si>
    <t>Települési önk. Szociális feladat</t>
  </si>
  <si>
    <t>Technikai szám (az állami tám. korrekciója az előirányzathoz)</t>
  </si>
  <si>
    <t>Kötelező feladatok összesen:</t>
  </si>
  <si>
    <t>Az önkormányzat 2021.évi bevételei és kiadásiai, kötelező, és önkét,vállalat és állami feladatok szerinti megosztásban</t>
  </si>
  <si>
    <t xml:space="preserve">Állami feladat </t>
  </si>
  <si>
    <t>Iskola működtetés támogatása</t>
  </si>
  <si>
    <t>Állami feladat összesen:</t>
  </si>
  <si>
    <t xml:space="preserve">Önként vállalt feladatok </t>
  </si>
  <si>
    <t>Civil szervezetek támogatása</t>
  </si>
  <si>
    <t>Bursa Hungarica</t>
  </si>
  <si>
    <t xml:space="preserve">  </t>
  </si>
  <si>
    <t>Céltartalék pályázati önrész, Környezetvédelmi-és Víziközmű Alap</t>
  </si>
  <si>
    <t>Önként vállalt feladatok összesen:</t>
  </si>
  <si>
    <t>Mindösszesen:</t>
  </si>
</sst>
</file>

<file path=xl/styles.xml><?xml version="1.0" encoding="utf-8"?>
<styleSheet xmlns="http://schemas.openxmlformats.org/spreadsheetml/2006/main">
  <numFmts count="2">
    <numFmt numFmtId="164" formatCode="_-* #,##0.00\ _F_t_-;\-* #,##0.00\ _F_t_-;_-* \-??\ _F_t_-;_-@_-"/>
    <numFmt numFmtId="165" formatCode="_-* #,##0\ _F_t_-;\-* #,##0\ _F_t_-;_-* \-??\ _F_t_-;_-@_-"/>
  </numFmts>
  <fonts count="11">
    <font>
      <sz val="10"/>
      <name val="Arial CE"/>
      <charset val="238"/>
    </font>
    <font>
      <sz val="10"/>
      <name val="Arial CE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41"/>
      </patternFill>
    </fill>
    <fill>
      <patternFill patternType="solid">
        <fgColor indexed="13"/>
        <bgColor indexed="34"/>
      </patternFill>
    </fill>
    <fill>
      <patternFill patternType="solid">
        <fgColor indexed="51"/>
        <bgColor indexed="13"/>
      </patternFill>
    </fill>
    <fill>
      <patternFill patternType="solid">
        <fgColor indexed="50"/>
        <bgColor indexed="51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164" fontId="1" fillId="0" borderId="0" applyFill="0" applyBorder="0" applyAlignment="0" applyProtection="0"/>
    <xf numFmtId="0" fontId="9" fillId="0" borderId="0"/>
  </cellStyleXfs>
  <cellXfs count="72">
    <xf numFmtId="0" fontId="0" fillId="0" borderId="0" xfId="0"/>
    <xf numFmtId="0" fontId="2" fillId="0" borderId="0" xfId="0" applyFont="1" applyAlignment="1">
      <alignment horizontal="left"/>
    </xf>
    <xf numFmtId="49" fontId="0" fillId="0" borderId="0" xfId="0" applyNumberFormat="1"/>
    <xf numFmtId="0" fontId="0" fillId="0" borderId="1" xfId="0" applyFont="1" applyBorder="1"/>
    <xf numFmtId="0" fontId="3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Font="1" applyBorder="1"/>
    <xf numFmtId="3" fontId="4" fillId="0" borderId="5" xfId="0" applyNumberFormat="1" applyFont="1" applyBorder="1" applyAlignment="1">
      <alignment horizontal="center" wrapText="1"/>
    </xf>
    <xf numFmtId="0" fontId="0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textRotation="180" wrapText="1"/>
    </xf>
    <xf numFmtId="3" fontId="4" fillId="0" borderId="8" xfId="0" applyNumberFormat="1" applyFont="1" applyBorder="1" applyAlignment="1">
      <alignment horizontal="center" vertical="center" textRotation="180" wrapText="1"/>
    </xf>
    <xf numFmtId="0" fontId="0" fillId="0" borderId="0" xfId="0" applyFont="1" applyAlignment="1">
      <alignment horizontal="center" vertical="center"/>
    </xf>
    <xf numFmtId="0" fontId="0" fillId="0" borderId="9" xfId="0" applyFont="1" applyBorder="1"/>
    <xf numFmtId="0" fontId="6" fillId="0" borderId="10" xfId="0" applyFont="1" applyFill="1" applyBorder="1" applyAlignment="1">
      <alignment wrapText="1"/>
    </xf>
    <xf numFmtId="3" fontId="7" fillId="0" borderId="11" xfId="0" applyNumberFormat="1" applyFont="1" applyFill="1" applyBorder="1"/>
    <xf numFmtId="3" fontId="4" fillId="0" borderId="12" xfId="0" applyNumberFormat="1" applyFont="1" applyBorder="1"/>
    <xf numFmtId="3" fontId="4" fillId="0" borderId="13" xfId="0" applyNumberFormat="1" applyFont="1" applyBorder="1"/>
    <xf numFmtId="0" fontId="6" fillId="0" borderId="14" xfId="0" applyFont="1" applyFill="1" applyBorder="1" applyAlignment="1">
      <alignment wrapText="1"/>
    </xf>
    <xf numFmtId="3" fontId="7" fillId="0" borderId="15" xfId="0" applyNumberFormat="1" applyFont="1" applyFill="1" applyBorder="1"/>
    <xf numFmtId="0" fontId="8" fillId="0" borderId="14" xfId="0" applyFont="1" applyFill="1" applyBorder="1" applyAlignment="1">
      <alignment wrapText="1"/>
    </xf>
    <xf numFmtId="0" fontId="9" fillId="0" borderId="14" xfId="2" applyFont="1" applyBorder="1"/>
    <xf numFmtId="0" fontId="0" fillId="2" borderId="1" xfId="0" applyFont="1" applyFill="1" applyBorder="1"/>
    <xf numFmtId="0" fontId="6" fillId="3" borderId="14" xfId="0" applyFont="1" applyFill="1" applyBorder="1" applyAlignment="1">
      <alignment wrapText="1"/>
    </xf>
    <xf numFmtId="3" fontId="7" fillId="2" borderId="15" xfId="0" applyNumberFormat="1" applyFont="1" applyFill="1" applyBorder="1"/>
    <xf numFmtId="3" fontId="4" fillId="2" borderId="15" xfId="0" applyNumberFormat="1" applyFont="1" applyFill="1" applyBorder="1"/>
    <xf numFmtId="0" fontId="0" fillId="2" borderId="0" xfId="0" applyFill="1"/>
    <xf numFmtId="0" fontId="6" fillId="0" borderId="14" xfId="0" applyFont="1" applyBorder="1" applyAlignment="1">
      <alignment wrapText="1"/>
    </xf>
    <xf numFmtId="0" fontId="6" fillId="0" borderId="14" xfId="0" applyFont="1" applyBorder="1"/>
    <xf numFmtId="0" fontId="0" fillId="0" borderId="0" xfId="0" applyFill="1"/>
    <xf numFmtId="0" fontId="6" fillId="0" borderId="6" xfId="0" applyFont="1" applyFill="1" applyBorder="1" applyAlignment="1">
      <alignment wrapText="1"/>
    </xf>
    <xf numFmtId="3" fontId="7" fillId="0" borderId="0" xfId="0" applyNumberFormat="1" applyFont="1" applyFill="1" applyBorder="1"/>
    <xf numFmtId="3" fontId="4" fillId="0" borderId="0" xfId="0" applyNumberFormat="1" applyFont="1" applyBorder="1"/>
    <xf numFmtId="0" fontId="5" fillId="4" borderId="1" xfId="0" applyFont="1" applyFill="1" applyBorder="1" applyAlignment="1">
      <alignment wrapText="1"/>
    </xf>
    <xf numFmtId="3" fontId="4" fillId="4" borderId="1" xfId="0" applyNumberFormat="1" applyFont="1" applyFill="1" applyBorder="1"/>
    <xf numFmtId="3" fontId="4" fillId="4" borderId="4" xfId="0" applyNumberFormat="1" applyFont="1" applyFill="1" applyBorder="1"/>
    <xf numFmtId="0" fontId="0" fillId="0" borderId="0" xfId="0" applyFill="1" applyBorder="1"/>
    <xf numFmtId="0" fontId="5" fillId="0" borderId="0" xfId="0" applyFont="1" applyFill="1" applyBorder="1" applyAlignment="1">
      <alignment wrapText="1"/>
    </xf>
    <xf numFmtId="3" fontId="4" fillId="0" borderId="0" xfId="0" applyNumberFormat="1" applyFont="1" applyFill="1" applyBorder="1"/>
    <xf numFmtId="165" fontId="10" fillId="0" borderId="0" xfId="1" applyNumberFormat="1" applyFont="1" applyFill="1" applyBorder="1" applyAlignment="1" applyProtection="1"/>
    <xf numFmtId="3" fontId="0" fillId="0" borderId="0" xfId="0" applyNumberFormat="1"/>
    <xf numFmtId="0" fontId="0" fillId="0" borderId="9" xfId="0" applyBorder="1"/>
    <xf numFmtId="0" fontId="6" fillId="0" borderId="17" xfId="0" applyFont="1" applyFill="1" applyBorder="1" applyAlignment="1">
      <alignment wrapText="1"/>
    </xf>
    <xf numFmtId="3" fontId="7" fillId="0" borderId="18" xfId="0" applyNumberFormat="1" applyFont="1" applyFill="1" applyBorder="1"/>
    <xf numFmtId="0" fontId="7" fillId="0" borderId="18" xfId="0" applyFont="1" applyFill="1" applyBorder="1"/>
    <xf numFmtId="3" fontId="4" fillId="0" borderId="19" xfId="0" applyNumberFormat="1" applyFont="1" applyFill="1" applyBorder="1"/>
    <xf numFmtId="3" fontId="4" fillId="0" borderId="20" xfId="0" applyNumberFormat="1" applyFont="1" applyFill="1" applyBorder="1"/>
    <xf numFmtId="3" fontId="4" fillId="0" borderId="17" xfId="0" applyNumberFormat="1" applyFont="1" applyFill="1" applyBorder="1"/>
    <xf numFmtId="0" fontId="4" fillId="0" borderId="18" xfId="0" applyFont="1" applyFill="1" applyBorder="1"/>
    <xf numFmtId="3" fontId="4" fillId="0" borderId="21" xfId="0" applyNumberFormat="1" applyFont="1" applyFill="1" applyBorder="1"/>
    <xf numFmtId="0" fontId="5" fillId="5" borderId="22" xfId="0" applyFont="1" applyFill="1" applyBorder="1" applyAlignment="1">
      <alignment wrapText="1"/>
    </xf>
    <xf numFmtId="3" fontId="4" fillId="5" borderId="23" xfId="0" applyNumberFormat="1" applyFont="1" applyFill="1" applyBorder="1"/>
    <xf numFmtId="3" fontId="4" fillId="5" borderId="24" xfId="0" applyNumberFormat="1" applyFont="1" applyFill="1" applyBorder="1"/>
    <xf numFmtId="0" fontId="6" fillId="0" borderId="26" xfId="0" applyFont="1" applyFill="1" applyBorder="1" applyAlignment="1">
      <alignment wrapText="1"/>
    </xf>
    <xf numFmtId="0" fontId="7" fillId="0" borderId="15" xfId="0" applyFont="1" applyFill="1" applyBorder="1"/>
    <xf numFmtId="0" fontId="4" fillId="0" borderId="15" xfId="0" applyFont="1" applyFill="1" applyBorder="1"/>
    <xf numFmtId="3" fontId="4" fillId="0" borderId="27" xfId="0" applyNumberFormat="1" applyFont="1" applyFill="1" applyBorder="1"/>
    <xf numFmtId="3" fontId="7" fillId="0" borderId="28" xfId="0" applyNumberFormat="1" applyFont="1" applyFill="1" applyBorder="1"/>
    <xf numFmtId="3" fontId="7" fillId="0" borderId="26" xfId="0" applyNumberFormat="1" applyFont="1" applyFill="1" applyBorder="1"/>
    <xf numFmtId="3" fontId="4" fillId="0" borderId="29" xfId="0" applyNumberFormat="1" applyFont="1" applyFill="1" applyBorder="1"/>
    <xf numFmtId="0" fontId="6" fillId="0" borderId="30" xfId="0" applyFont="1" applyFill="1" applyBorder="1" applyAlignment="1">
      <alignment wrapText="1"/>
    </xf>
    <xf numFmtId="0" fontId="5" fillId="6" borderId="2" xfId="0" applyFont="1" applyFill="1" applyBorder="1" applyAlignment="1">
      <alignment wrapText="1"/>
    </xf>
    <xf numFmtId="3" fontId="4" fillId="6" borderId="1" xfId="0" applyNumberFormat="1" applyFont="1" applyFill="1" applyBorder="1"/>
    <xf numFmtId="0" fontId="10" fillId="0" borderId="0" xfId="0" applyFont="1" applyFill="1"/>
    <xf numFmtId="0" fontId="5" fillId="0" borderId="31" xfId="0" applyFont="1" applyBorder="1" applyAlignment="1">
      <alignment wrapText="1"/>
    </xf>
    <xf numFmtId="3" fontId="4" fillId="0" borderId="4" xfId="0" applyNumberFormat="1" applyFont="1" applyBorder="1"/>
    <xf numFmtId="3" fontId="4" fillId="0" borderId="25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3" fontId="4" fillId="0" borderId="16" xfId="0" applyNumberFormat="1" applyFont="1" applyBorder="1" applyAlignment="1">
      <alignment horizontal="center"/>
    </xf>
  </cellXfs>
  <cellStyles count="3">
    <cellStyle name="Ezres" xfId="1" builtinId="3"/>
    <cellStyle name="Normál" xfId="0" builtinId="0"/>
    <cellStyle name="Normál_2007.féléviképv.t._2011.III.néiközig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8;rhida%20k&#246;lts.vet&#233;si%20rendelet%20m&#243;d%20mell&#233;kletek%20(10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"/>
      <sheetName val="3"/>
      <sheetName val="4-5."/>
      <sheetName val="6."/>
      <sheetName val="7."/>
      <sheetName val="8."/>
      <sheetName val="9."/>
      <sheetName val="10."/>
      <sheetName val="11."/>
      <sheetName val="12."/>
      <sheetName val="13."/>
    </sheetNames>
    <sheetDataSet>
      <sheetData sheetId="0"/>
      <sheetData sheetId="1">
        <row r="21">
          <cell r="F21">
            <v>36880000</v>
          </cell>
        </row>
        <row r="29">
          <cell r="C29">
            <v>12954000</v>
          </cell>
          <cell r="E29">
            <v>16671000</v>
          </cell>
        </row>
        <row r="61">
          <cell r="F61">
            <v>386116482</v>
          </cell>
        </row>
      </sheetData>
      <sheetData sheetId="2">
        <row r="9">
          <cell r="D9">
            <v>68499472</v>
          </cell>
          <cell r="E9">
            <v>82489000</v>
          </cell>
        </row>
        <row r="10">
          <cell r="D10">
            <v>9900550</v>
          </cell>
          <cell r="E10">
            <v>13372000</v>
          </cell>
        </row>
        <row r="11">
          <cell r="D11">
            <v>13000000</v>
          </cell>
          <cell r="E11">
            <v>30532000</v>
          </cell>
        </row>
        <row r="13">
          <cell r="D13">
            <v>3183460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>
        <row r="10">
          <cell r="C10">
            <v>1791000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tabSelected="1" view="pageBreakPreview" topLeftCell="A10" zoomScale="70" zoomScaleNormal="75" zoomScaleSheetLayoutView="70" workbookViewId="0">
      <selection activeCell="B32" sqref="B32"/>
    </sheetView>
  </sheetViews>
  <sheetFormatPr defaultColWidth="9" defaultRowHeight="12.75"/>
  <cols>
    <col min="1" max="1" width="3.5703125" customWidth="1"/>
    <col min="2" max="2" width="47.5703125" customWidth="1"/>
    <col min="3" max="3" width="14.7109375" bestFit="1" customWidth="1"/>
    <col min="4" max="4" width="15.42578125" customWidth="1"/>
    <col min="5" max="5" width="15.140625" customWidth="1"/>
    <col min="6" max="6" width="14.42578125" customWidth="1"/>
    <col min="7" max="7" width="14.7109375" bestFit="1" customWidth="1"/>
    <col min="8" max="8" width="16.85546875" customWidth="1"/>
    <col min="9" max="9" width="15.28515625" customWidth="1"/>
    <col min="10" max="11" width="19" customWidth="1"/>
    <col min="12" max="12" width="14.7109375" customWidth="1"/>
    <col min="13" max="13" width="17.28515625" customWidth="1"/>
    <col min="14" max="14" width="15" customWidth="1"/>
    <col min="15" max="15" width="15.7109375" customWidth="1"/>
    <col min="16" max="16" width="18" customWidth="1"/>
  </cols>
  <sheetData>
    <row r="1" spans="1:16" ht="15.75">
      <c r="B1" s="1" t="s">
        <v>0</v>
      </c>
      <c r="P1" s="2" t="s">
        <v>1</v>
      </c>
    </row>
    <row r="2" spans="1:16" ht="15.75">
      <c r="B2" s="67" t="s">
        <v>2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6">
      <c r="O3" s="68" t="s">
        <v>3</v>
      </c>
      <c r="P3" s="68"/>
    </row>
    <row r="4" spans="1:16" ht="15.75">
      <c r="A4" s="3"/>
      <c r="B4" s="4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5" t="s">
        <v>12</v>
      </c>
      <c r="K4" s="5"/>
      <c r="L4" s="5" t="s">
        <v>13</v>
      </c>
      <c r="M4" s="5" t="s">
        <v>14</v>
      </c>
      <c r="N4" s="5" t="s">
        <v>15</v>
      </c>
      <c r="O4" s="5" t="s">
        <v>16</v>
      </c>
      <c r="P4" s="5" t="s">
        <v>17</v>
      </c>
    </row>
    <row r="5" spans="1:16" ht="15.75" customHeight="1">
      <c r="A5" s="7"/>
      <c r="B5" s="8" t="s">
        <v>18</v>
      </c>
      <c r="C5" s="69" t="s">
        <v>19</v>
      </c>
      <c r="D5" s="69"/>
      <c r="E5" s="69"/>
      <c r="F5" s="69"/>
      <c r="G5" s="69"/>
      <c r="H5" s="69"/>
      <c r="I5" s="69"/>
      <c r="J5" s="70" t="s">
        <v>20</v>
      </c>
      <c r="K5" s="70"/>
      <c r="L5" s="70"/>
      <c r="M5" s="70"/>
      <c r="N5" s="70"/>
      <c r="O5" s="70"/>
      <c r="P5" s="70"/>
    </row>
    <row r="6" spans="1:16" s="12" customFormat="1" ht="60">
      <c r="A6" s="9"/>
      <c r="B6" s="10" t="s">
        <v>21</v>
      </c>
      <c r="C6" s="11" t="s">
        <v>22</v>
      </c>
      <c r="D6" s="10" t="s">
        <v>23</v>
      </c>
      <c r="E6" s="10" t="s">
        <v>24</v>
      </c>
      <c r="F6" s="10" t="s">
        <v>25</v>
      </c>
      <c r="G6" s="10" t="s">
        <v>26</v>
      </c>
      <c r="H6" s="10" t="s">
        <v>27</v>
      </c>
      <c r="I6" s="10" t="s">
        <v>28</v>
      </c>
      <c r="J6" s="10" t="s">
        <v>29</v>
      </c>
      <c r="K6" s="10" t="s">
        <v>30</v>
      </c>
      <c r="L6" s="10" t="s">
        <v>31</v>
      </c>
      <c r="M6" s="10" t="s">
        <v>32</v>
      </c>
      <c r="N6" s="10" t="s">
        <v>25</v>
      </c>
      <c r="O6" s="10" t="s">
        <v>33</v>
      </c>
      <c r="P6" s="10" t="s">
        <v>34</v>
      </c>
    </row>
    <row r="7" spans="1:16" ht="15.75">
      <c r="A7" s="13">
        <v>3</v>
      </c>
      <c r="B7" s="14" t="s">
        <v>35</v>
      </c>
      <c r="C7" s="15"/>
      <c r="D7" s="15"/>
      <c r="E7" s="15"/>
      <c r="F7" s="15"/>
      <c r="G7" s="15"/>
      <c r="H7" s="15"/>
      <c r="I7" s="16">
        <f t="shared" ref="I7:I28" si="0">SUM(C7:H7)</f>
        <v>0</v>
      </c>
      <c r="J7" s="15"/>
      <c r="K7" s="15"/>
      <c r="L7" s="15"/>
      <c r="M7" s="15"/>
      <c r="N7" s="15"/>
      <c r="O7" s="15"/>
      <c r="P7" s="17">
        <f t="shared" ref="P7:P29" si="1">SUM(J7:O7)</f>
        <v>0</v>
      </c>
    </row>
    <row r="8" spans="1:16" ht="15.75">
      <c r="A8" s="3">
        <v>4</v>
      </c>
      <c r="B8" s="18" t="s">
        <v>36</v>
      </c>
      <c r="C8" s="19"/>
      <c r="D8" s="19"/>
      <c r="E8" s="19">
        <f>+J8</f>
        <v>7994940</v>
      </c>
      <c r="F8" s="19"/>
      <c r="G8" s="19">
        <v>335495000</v>
      </c>
      <c r="H8" s="19"/>
      <c r="I8" s="16">
        <f t="shared" si="0"/>
        <v>343489940</v>
      </c>
      <c r="J8" s="19">
        <v>7994940</v>
      </c>
      <c r="K8" s="19"/>
      <c r="L8" s="19"/>
      <c r="M8" s="19"/>
      <c r="N8" s="19"/>
      <c r="O8" s="19"/>
      <c r="P8" s="17">
        <f t="shared" si="1"/>
        <v>7994940</v>
      </c>
    </row>
    <row r="9" spans="1:16" ht="15.75">
      <c r="A9" s="3">
        <v>5</v>
      </c>
      <c r="B9" s="18" t="s">
        <v>37</v>
      </c>
      <c r="C9" s="19"/>
      <c r="D9" s="19"/>
      <c r="E9" s="19"/>
      <c r="F9" s="19"/>
      <c r="G9" s="19"/>
      <c r="H9" s="19"/>
      <c r="I9" s="16">
        <f t="shared" si="0"/>
        <v>0</v>
      </c>
      <c r="J9" s="19"/>
      <c r="K9" s="19"/>
      <c r="L9" s="19"/>
      <c r="M9" s="19">
        <f>I9-J9-L9-N9-O9</f>
        <v>0</v>
      </c>
      <c r="N9" s="19"/>
      <c r="O9" s="19"/>
      <c r="P9" s="17">
        <f t="shared" si="1"/>
        <v>0</v>
      </c>
    </row>
    <row r="10" spans="1:16" ht="15.75">
      <c r="A10" s="3">
        <v>6</v>
      </c>
      <c r="B10" s="20" t="s">
        <v>38</v>
      </c>
      <c r="C10" s="19"/>
      <c r="D10" s="19"/>
      <c r="E10" s="19"/>
      <c r="F10" s="19"/>
      <c r="G10" s="19"/>
      <c r="H10" s="19"/>
      <c r="I10" s="16">
        <f t="shared" si="0"/>
        <v>0</v>
      </c>
      <c r="J10" s="19"/>
      <c r="K10" s="19">
        <v>290000000</v>
      </c>
      <c r="L10" s="19"/>
      <c r="M10" s="19">
        <f>I10-J10-L10-N10-O10</f>
        <v>0</v>
      </c>
      <c r="N10" s="19"/>
      <c r="O10" s="19"/>
      <c r="P10" s="17">
        <f t="shared" si="1"/>
        <v>290000000</v>
      </c>
    </row>
    <row r="11" spans="1:16" ht="15.75">
      <c r="A11" s="3">
        <v>10</v>
      </c>
      <c r="B11" s="18" t="s">
        <v>39</v>
      </c>
      <c r="C11" s="19"/>
      <c r="D11" s="19"/>
      <c r="E11" s="19"/>
      <c r="F11" s="19"/>
      <c r="G11" s="19"/>
      <c r="H11" s="19"/>
      <c r="I11" s="16">
        <f t="shared" si="0"/>
        <v>0</v>
      </c>
      <c r="J11" s="19">
        <v>9974160</v>
      </c>
      <c r="K11" s="19"/>
      <c r="L11" s="19"/>
      <c r="M11" s="19"/>
      <c r="N11" s="19"/>
      <c r="O11" s="19"/>
      <c r="P11" s="17">
        <f t="shared" si="1"/>
        <v>9974160</v>
      </c>
    </row>
    <row r="12" spans="1:16" ht="15.75">
      <c r="A12" s="3">
        <v>11</v>
      </c>
      <c r="B12" s="18" t="s">
        <v>40</v>
      </c>
      <c r="C12" s="19">
        <f>1155000+8580000</f>
        <v>9735000</v>
      </c>
      <c r="D12" s="19">
        <f>2156000-195000</f>
        <v>1961000</v>
      </c>
      <c r="E12" s="19">
        <f>20567000+8947000+1123950-4130890</f>
        <v>26507060</v>
      </c>
      <c r="F12" s="19">
        <f>5947000+199947681-137130000+15998000</f>
        <v>84762681</v>
      </c>
      <c r="G12" s="19"/>
      <c r="H12" s="19">
        <v>849252</v>
      </c>
      <c r="I12" s="16">
        <f t="shared" si="0"/>
        <v>123814993</v>
      </c>
      <c r="J12" s="19">
        <v>8000000</v>
      </c>
      <c r="K12" s="19"/>
      <c r="L12" s="19">
        <f>+'[1]2'!C29</f>
        <v>12954000</v>
      </c>
      <c r="M12" s="19">
        <f>+'[1]2'!F21</f>
        <v>36880000</v>
      </c>
      <c r="N12" s="19"/>
      <c r="O12" s="19">
        <f>+'[1]2'!F61</f>
        <v>386116482</v>
      </c>
      <c r="P12" s="17">
        <f t="shared" si="1"/>
        <v>443950482</v>
      </c>
    </row>
    <row r="13" spans="1:16" ht="15.75">
      <c r="A13" s="3">
        <v>12</v>
      </c>
      <c r="B13" s="18" t="s">
        <v>41</v>
      </c>
      <c r="C13" s="19"/>
      <c r="D13" s="19"/>
      <c r="E13" s="19">
        <v>4572000</v>
      </c>
      <c r="F13" s="19"/>
      <c r="G13" s="19">
        <v>3000000</v>
      </c>
      <c r="H13" s="19"/>
      <c r="I13" s="16">
        <f t="shared" si="0"/>
        <v>7572000</v>
      </c>
      <c r="J13" s="19">
        <v>7232000</v>
      </c>
      <c r="K13" s="19"/>
      <c r="L13" s="19"/>
      <c r="M13" s="19"/>
      <c r="N13" s="19"/>
      <c r="O13" s="19"/>
      <c r="P13" s="17">
        <f t="shared" si="1"/>
        <v>7232000</v>
      </c>
    </row>
    <row r="14" spans="1:16" ht="15.75">
      <c r="A14" s="3">
        <v>13</v>
      </c>
      <c r="B14" s="18" t="s">
        <v>42</v>
      </c>
      <c r="C14" s="19"/>
      <c r="D14" s="19">
        <v>195000</v>
      </c>
      <c r="E14" s="19">
        <v>2602000</v>
      </c>
      <c r="F14" s="19"/>
      <c r="G14" s="19"/>
      <c r="H14" s="19"/>
      <c r="I14" s="16">
        <f t="shared" si="0"/>
        <v>2797000</v>
      </c>
      <c r="J14" s="19"/>
      <c r="K14" s="19"/>
      <c r="L14" s="19"/>
      <c r="M14" s="19"/>
      <c r="N14" s="19"/>
      <c r="O14" s="19"/>
      <c r="P14" s="17">
        <f t="shared" si="1"/>
        <v>0</v>
      </c>
    </row>
    <row r="15" spans="1:16" ht="15.75">
      <c r="A15" s="3">
        <v>17</v>
      </c>
      <c r="B15" s="18" t="s">
        <v>43</v>
      </c>
      <c r="C15" s="19">
        <v>7375000</v>
      </c>
      <c r="D15" s="19">
        <v>1214000</v>
      </c>
      <c r="E15" s="19">
        <v>0</v>
      </c>
      <c r="F15" s="19"/>
      <c r="G15" s="19"/>
      <c r="H15" s="19"/>
      <c r="I15" s="16">
        <f t="shared" si="0"/>
        <v>8589000</v>
      </c>
      <c r="J15" s="19"/>
      <c r="K15" s="19">
        <v>6300000</v>
      </c>
      <c r="L15" s="19"/>
      <c r="M15" s="19"/>
      <c r="N15" s="19"/>
      <c r="O15" s="19"/>
      <c r="P15" s="17">
        <f t="shared" si="1"/>
        <v>6300000</v>
      </c>
    </row>
    <row r="16" spans="1:16" ht="29.45" customHeight="1">
      <c r="A16" s="3">
        <v>18</v>
      </c>
      <c r="B16" s="18" t="s">
        <v>44</v>
      </c>
      <c r="C16" s="19">
        <v>3068000</v>
      </c>
      <c r="D16" s="19">
        <v>525000</v>
      </c>
      <c r="E16" s="19"/>
      <c r="F16" s="19"/>
      <c r="G16" s="19"/>
      <c r="H16" s="19"/>
      <c r="I16" s="16">
        <f t="shared" si="0"/>
        <v>3593000</v>
      </c>
      <c r="J16" s="19">
        <v>5663700</v>
      </c>
      <c r="K16" s="19"/>
      <c r="L16" s="19"/>
      <c r="M16" s="19"/>
      <c r="N16" s="19"/>
      <c r="O16" s="19"/>
      <c r="P16" s="17">
        <f t="shared" si="1"/>
        <v>5663700</v>
      </c>
    </row>
    <row r="17" spans="1:16" ht="15.75">
      <c r="A17" s="3">
        <v>19</v>
      </c>
      <c r="B17" s="18" t="s">
        <v>45</v>
      </c>
      <c r="C17" s="19"/>
      <c r="D17" s="19"/>
      <c r="E17" s="19"/>
      <c r="F17" s="19"/>
      <c r="G17" s="19"/>
      <c r="H17" s="19"/>
      <c r="I17" s="16">
        <f t="shared" si="0"/>
        <v>0</v>
      </c>
      <c r="J17" s="19"/>
      <c r="K17" s="19"/>
      <c r="L17" s="19"/>
      <c r="M17" s="19">
        <f>I17-J17-L17-N17-O17</f>
        <v>0</v>
      </c>
      <c r="N17" s="19"/>
      <c r="O17" s="19"/>
      <c r="P17" s="17">
        <f t="shared" si="1"/>
        <v>0</v>
      </c>
    </row>
    <row r="18" spans="1:16" ht="15.75">
      <c r="A18" s="3">
        <v>20</v>
      </c>
      <c r="B18" s="21" t="s">
        <v>46</v>
      </c>
      <c r="C18" s="19"/>
      <c r="D18" s="19"/>
      <c r="E18" s="19"/>
      <c r="F18" s="19"/>
      <c r="G18" s="19"/>
      <c r="H18" s="19"/>
      <c r="I18" s="16">
        <f t="shared" si="0"/>
        <v>0</v>
      </c>
      <c r="J18" s="19"/>
      <c r="K18" s="19">
        <v>3570000</v>
      </c>
      <c r="L18" s="19"/>
      <c r="M18" s="19"/>
      <c r="N18" s="19"/>
      <c r="O18" s="19"/>
      <c r="P18" s="17">
        <f t="shared" si="1"/>
        <v>3570000</v>
      </c>
    </row>
    <row r="19" spans="1:16" ht="15.75">
      <c r="A19" s="3">
        <v>22</v>
      </c>
      <c r="B19" s="18" t="s">
        <v>47</v>
      </c>
      <c r="C19" s="19">
        <v>1970000</v>
      </c>
      <c r="D19" s="19">
        <v>296000</v>
      </c>
      <c r="E19" s="19">
        <v>676000</v>
      </c>
      <c r="F19" s="19"/>
      <c r="G19" s="19"/>
      <c r="H19" s="19"/>
      <c r="I19" s="16">
        <f t="shared" si="0"/>
        <v>2942000</v>
      </c>
      <c r="J19" s="19">
        <v>1860768</v>
      </c>
      <c r="K19" s="19"/>
      <c r="L19" s="19"/>
      <c r="M19" s="19"/>
      <c r="N19" s="19"/>
      <c r="O19" s="19"/>
      <c r="P19" s="17">
        <f t="shared" si="1"/>
        <v>1860768</v>
      </c>
    </row>
    <row r="20" spans="1:16" s="26" customFormat="1" ht="15.75">
      <c r="A20" s="22">
        <v>26</v>
      </c>
      <c r="B20" s="23" t="s">
        <v>48</v>
      </c>
      <c r="C20" s="24">
        <f>+'[1]3'!E9</f>
        <v>82489000</v>
      </c>
      <c r="D20" s="24">
        <f>+'[1]3'!E10</f>
        <v>13372000</v>
      </c>
      <c r="E20" s="24">
        <f>+'[1]3'!E11</f>
        <v>30532000</v>
      </c>
      <c r="F20" s="24"/>
      <c r="G20" s="24"/>
      <c r="H20" s="24"/>
      <c r="I20" s="25">
        <f t="shared" si="0"/>
        <v>126393000</v>
      </c>
      <c r="J20" s="24">
        <f>15109234+70995500+12780000</f>
        <v>98884734</v>
      </c>
      <c r="K20" s="24"/>
      <c r="L20" s="24">
        <f>+'[1]2'!E29</f>
        <v>16671000</v>
      </c>
      <c r="M20" s="24"/>
      <c r="N20" s="24"/>
      <c r="O20" s="24"/>
      <c r="P20" s="17">
        <f t="shared" si="1"/>
        <v>115555734</v>
      </c>
    </row>
    <row r="21" spans="1:16" s="26" customFormat="1" ht="15.75">
      <c r="A21" s="22">
        <v>27</v>
      </c>
      <c r="B21" s="23" t="s">
        <v>49</v>
      </c>
      <c r="C21" s="24">
        <f>+'[1]3'!D9</f>
        <v>68499472</v>
      </c>
      <c r="D21" s="24">
        <f>+'[1]3'!D10</f>
        <v>9900550</v>
      </c>
      <c r="E21" s="24">
        <f>+'[1]3'!D11</f>
        <v>13000000</v>
      </c>
      <c r="F21" s="24"/>
      <c r="G21" s="24"/>
      <c r="H21" s="24">
        <f>+'[1]3'!D13</f>
        <v>3183460</v>
      </c>
      <c r="I21" s="25">
        <f t="shared" si="0"/>
        <v>94583482</v>
      </c>
      <c r="J21" s="24">
        <v>94583482</v>
      </c>
      <c r="K21" s="24"/>
      <c r="L21" s="24"/>
      <c r="M21" s="24"/>
      <c r="N21" s="24"/>
      <c r="O21" s="24"/>
      <c r="P21" s="17">
        <f t="shared" si="1"/>
        <v>94583482</v>
      </c>
    </row>
    <row r="22" spans="1:16" ht="15.75">
      <c r="A22" s="3">
        <v>28</v>
      </c>
      <c r="B22" s="27" t="s">
        <v>50</v>
      </c>
      <c r="C22" s="19"/>
      <c r="D22" s="19"/>
      <c r="E22" s="19"/>
      <c r="F22" s="19"/>
      <c r="G22" s="19"/>
      <c r="H22" s="19"/>
      <c r="I22" s="16">
        <f t="shared" si="0"/>
        <v>0</v>
      </c>
      <c r="J22" s="19"/>
      <c r="K22" s="19"/>
      <c r="L22" s="19"/>
      <c r="M22" s="19"/>
      <c r="N22" s="19"/>
      <c r="O22" s="19"/>
      <c r="P22" s="17">
        <f t="shared" si="1"/>
        <v>0</v>
      </c>
    </row>
    <row r="23" spans="1:16" ht="15.75">
      <c r="A23" s="3">
        <v>29</v>
      </c>
      <c r="B23" s="28" t="s">
        <v>51</v>
      </c>
      <c r="C23" s="19"/>
      <c r="D23" s="19"/>
      <c r="E23" s="19"/>
      <c r="F23" s="19">
        <v>1640000</v>
      </c>
      <c r="G23" s="19"/>
      <c r="H23" s="19"/>
      <c r="I23" s="16">
        <f t="shared" si="0"/>
        <v>1640000</v>
      </c>
      <c r="J23" s="19"/>
      <c r="K23" s="19"/>
      <c r="L23" s="19"/>
      <c r="M23" s="19"/>
      <c r="N23" s="19"/>
      <c r="O23" s="19"/>
      <c r="P23" s="17">
        <f t="shared" si="1"/>
        <v>0</v>
      </c>
    </row>
    <row r="24" spans="1:16" ht="15.75">
      <c r="A24" s="3">
        <v>30</v>
      </c>
      <c r="B24" s="27" t="s">
        <v>52</v>
      </c>
      <c r="C24" s="19"/>
      <c r="D24" s="19"/>
      <c r="E24" s="19"/>
      <c r="F24" s="19"/>
      <c r="G24" s="19"/>
      <c r="H24" s="19"/>
      <c r="I24" s="16">
        <f t="shared" si="0"/>
        <v>0</v>
      </c>
      <c r="J24" s="19"/>
      <c r="K24" s="19"/>
      <c r="L24" s="19"/>
      <c r="M24" s="19">
        <f>I24-J24-L24-N24-O24</f>
        <v>0</v>
      </c>
      <c r="N24" s="19"/>
      <c r="O24" s="19"/>
      <c r="P24" s="17">
        <f t="shared" si="1"/>
        <v>0</v>
      </c>
    </row>
    <row r="25" spans="1:16" ht="15.75">
      <c r="A25" s="3">
        <v>31</v>
      </c>
      <c r="B25" s="27" t="s">
        <v>53</v>
      </c>
      <c r="C25" s="19"/>
      <c r="D25" s="19"/>
      <c r="E25" s="19"/>
      <c r="F25" s="19">
        <f>'[1]12.'!C10</f>
        <v>1791000</v>
      </c>
      <c r="G25" s="19"/>
      <c r="H25" s="19"/>
      <c r="I25" s="16">
        <f t="shared" si="0"/>
        <v>1791000</v>
      </c>
      <c r="J25" s="19"/>
      <c r="K25" s="19"/>
      <c r="L25" s="19"/>
      <c r="M25" s="19"/>
      <c r="N25" s="19"/>
      <c r="O25" s="19"/>
      <c r="P25" s="17">
        <f t="shared" si="1"/>
        <v>0</v>
      </c>
    </row>
    <row r="26" spans="1:16" s="29" customFormat="1" ht="15.75">
      <c r="A26" s="3">
        <v>32</v>
      </c>
      <c r="B26" s="18" t="s">
        <v>54</v>
      </c>
      <c r="C26" s="19"/>
      <c r="D26" s="19"/>
      <c r="E26" s="19"/>
      <c r="F26" s="19"/>
      <c r="G26" s="19"/>
      <c r="H26" s="19"/>
      <c r="I26" s="16">
        <f t="shared" si="0"/>
        <v>0</v>
      </c>
      <c r="J26" s="19"/>
      <c r="K26" s="19"/>
      <c r="L26" s="19"/>
      <c r="M26" s="19">
        <f>I26-J26-L26-N26-O26</f>
        <v>0</v>
      </c>
      <c r="N26" s="19"/>
      <c r="O26" s="19"/>
      <c r="P26" s="17">
        <f t="shared" si="1"/>
        <v>0</v>
      </c>
    </row>
    <row r="27" spans="1:16" ht="15.75">
      <c r="A27" s="3">
        <v>33</v>
      </c>
      <c r="B27" s="18" t="s">
        <v>55</v>
      </c>
      <c r="C27" s="19"/>
      <c r="D27" s="19"/>
      <c r="E27" s="19"/>
      <c r="F27" s="19">
        <f>235334063-I44+6514313-4614746+25210221</f>
        <v>125313851</v>
      </c>
      <c r="G27" s="19"/>
      <c r="H27" s="19">
        <v>7036000</v>
      </c>
      <c r="I27" s="16">
        <f t="shared" si="0"/>
        <v>132349851</v>
      </c>
      <c r="J27" s="19"/>
      <c r="K27" s="19"/>
      <c r="L27" s="19"/>
      <c r="M27" s="19">
        <v>0</v>
      </c>
      <c r="N27" s="19"/>
      <c r="O27" s="19"/>
      <c r="P27" s="17">
        <f t="shared" si="1"/>
        <v>0</v>
      </c>
    </row>
    <row r="28" spans="1:16" ht="15.75">
      <c r="A28" s="3">
        <v>34</v>
      </c>
      <c r="B28" s="18" t="s">
        <v>56</v>
      </c>
      <c r="C28" s="19"/>
      <c r="D28" s="19"/>
      <c r="E28" s="19"/>
      <c r="F28" s="19"/>
      <c r="G28" s="19"/>
      <c r="H28" s="19">
        <v>8579000</v>
      </c>
      <c r="I28" s="16">
        <f t="shared" si="0"/>
        <v>8579000</v>
      </c>
      <c r="J28" s="19">
        <v>8579000</v>
      </c>
      <c r="K28" s="19"/>
      <c r="L28" s="19"/>
      <c r="M28" s="19"/>
      <c r="N28" s="19"/>
      <c r="O28" s="19"/>
      <c r="P28" s="17">
        <f t="shared" si="1"/>
        <v>8579000</v>
      </c>
    </row>
    <row r="29" spans="1:16" ht="26.25">
      <c r="A29" s="3"/>
      <c r="B29" s="30" t="s">
        <v>57</v>
      </c>
      <c r="C29" s="31"/>
      <c r="D29" s="31"/>
      <c r="E29" s="31"/>
      <c r="F29" s="31"/>
      <c r="G29" s="31"/>
      <c r="H29" s="31"/>
      <c r="I29" s="32"/>
      <c r="J29" s="31"/>
      <c r="K29" s="31"/>
      <c r="L29" s="31"/>
      <c r="M29" s="31"/>
      <c r="N29" s="31"/>
      <c r="O29" s="31"/>
      <c r="P29" s="17">
        <f t="shared" si="1"/>
        <v>0</v>
      </c>
    </row>
    <row r="30" spans="1:16" ht="15.75">
      <c r="A30" s="3">
        <v>37</v>
      </c>
      <c r="B30" s="33" t="s">
        <v>58</v>
      </c>
      <c r="C30" s="34">
        <f t="shared" ref="C30:I30" si="2">SUM(C7:C28)</f>
        <v>173136472</v>
      </c>
      <c r="D30" s="35">
        <f t="shared" si="2"/>
        <v>27463550</v>
      </c>
      <c r="E30" s="34">
        <f t="shared" si="2"/>
        <v>85884000</v>
      </c>
      <c r="F30" s="34">
        <f t="shared" si="2"/>
        <v>213507532</v>
      </c>
      <c r="G30" s="34">
        <f t="shared" si="2"/>
        <v>338495000</v>
      </c>
      <c r="H30" s="34">
        <f t="shared" si="2"/>
        <v>19647712</v>
      </c>
      <c r="I30" s="34">
        <f t="shared" si="2"/>
        <v>858134266</v>
      </c>
      <c r="J30" s="34">
        <f t="shared" ref="J30:O30" si="3">SUM(J7:J29)</f>
        <v>242772784</v>
      </c>
      <c r="K30" s="34">
        <f t="shared" si="3"/>
        <v>299870000</v>
      </c>
      <c r="L30" s="34">
        <f t="shared" si="3"/>
        <v>29625000</v>
      </c>
      <c r="M30" s="34">
        <f t="shared" si="3"/>
        <v>36880000</v>
      </c>
      <c r="N30" s="34">
        <f t="shared" si="3"/>
        <v>0</v>
      </c>
      <c r="O30" s="34">
        <f t="shared" si="3"/>
        <v>386116482</v>
      </c>
      <c r="P30" s="34">
        <f>SUM(P7:P29)-P44</f>
        <v>858134266</v>
      </c>
    </row>
    <row r="31" spans="1:16" s="36" customFormat="1" ht="15.75">
      <c r="B31" s="37"/>
      <c r="C31" s="38"/>
      <c r="D31" s="39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</row>
    <row r="32" spans="1:16" s="36" customFormat="1" ht="15.75">
      <c r="B32" s="1" t="s">
        <v>0</v>
      </c>
      <c r="C32"/>
      <c r="D32" s="40"/>
      <c r="E32"/>
      <c r="F32"/>
      <c r="G32"/>
      <c r="H32" s="40"/>
      <c r="I32" s="39"/>
      <c r="J32" s="40"/>
      <c r="K32"/>
      <c r="L32" s="40"/>
      <c r="M32" s="40"/>
      <c r="N32"/>
      <c r="O32" s="40"/>
      <c r="P32" s="2"/>
    </row>
    <row r="33" spans="1:16" s="36" customFormat="1" ht="15.75">
      <c r="B33" s="67" t="s">
        <v>59</v>
      </c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1:16" s="36" customFormat="1" ht="15.75"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</row>
    <row r="35" spans="1:16" s="36" customFormat="1" ht="15.75">
      <c r="B35" s="37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</row>
    <row r="36" spans="1:16" s="36" customFormat="1" ht="15.75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</row>
    <row r="37" spans="1:16" ht="16.5" customHeight="1" thickBot="1">
      <c r="A37" s="41">
        <v>38</v>
      </c>
      <c r="B37" s="71" t="s">
        <v>60</v>
      </c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</row>
    <row r="38" spans="1:16" s="29" customFormat="1" ht="15.75">
      <c r="A38" s="3">
        <v>39</v>
      </c>
      <c r="B38" s="42" t="s">
        <v>61</v>
      </c>
      <c r="C38" s="43">
        <v>0</v>
      </c>
      <c r="D38" s="44"/>
      <c r="E38" s="43"/>
      <c r="F38" s="43"/>
      <c r="G38" s="43"/>
      <c r="H38" s="43"/>
      <c r="I38" s="45">
        <f>SUM(C38:H38)</f>
        <v>0</v>
      </c>
      <c r="J38" s="46"/>
      <c r="K38" s="47"/>
      <c r="L38" s="48"/>
      <c r="M38" s="43"/>
      <c r="N38" s="48"/>
      <c r="O38" s="48"/>
      <c r="P38" s="49">
        <f>SUM(J38:O38)</f>
        <v>0</v>
      </c>
    </row>
    <row r="39" spans="1:16" s="29" customFormat="1" ht="16.5" thickBot="1">
      <c r="A39" s="3">
        <v>40</v>
      </c>
      <c r="B39" s="50" t="s">
        <v>62</v>
      </c>
      <c r="C39" s="51">
        <f t="shared" ref="C39:L39" si="4">SUM(C38)</f>
        <v>0</v>
      </c>
      <c r="D39" s="51">
        <f t="shared" si="4"/>
        <v>0</v>
      </c>
      <c r="E39" s="51">
        <f t="shared" si="4"/>
        <v>0</v>
      </c>
      <c r="F39" s="51">
        <f t="shared" si="4"/>
        <v>0</v>
      </c>
      <c r="G39" s="51">
        <f t="shared" si="4"/>
        <v>0</v>
      </c>
      <c r="H39" s="51">
        <f t="shared" si="4"/>
        <v>0</v>
      </c>
      <c r="I39" s="51">
        <f t="shared" si="4"/>
        <v>0</v>
      </c>
      <c r="J39" s="51">
        <f t="shared" si="4"/>
        <v>0</v>
      </c>
      <c r="K39" s="51"/>
      <c r="L39" s="51">
        <f t="shared" si="4"/>
        <v>0</v>
      </c>
      <c r="M39" s="51">
        <f>I39-J39-L39-N39-O39</f>
        <v>0</v>
      </c>
      <c r="N39" s="51"/>
      <c r="O39" s="51">
        <f>SUM(O38)</f>
        <v>0</v>
      </c>
      <c r="P39" s="52">
        <f>SUM(J39:O39)</f>
        <v>0</v>
      </c>
    </row>
    <row r="40" spans="1:16" ht="12.75" customHeight="1">
      <c r="A40" s="3">
        <v>41</v>
      </c>
      <c r="B40" s="66" t="s">
        <v>63</v>
      </c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</row>
    <row r="41" spans="1:16" ht="15.75">
      <c r="A41" s="3">
        <v>42</v>
      </c>
      <c r="B41" s="53" t="s">
        <v>64</v>
      </c>
      <c r="C41" s="19">
        <v>0</v>
      </c>
      <c r="D41" s="54"/>
      <c r="E41" s="55"/>
      <c r="F41" s="19"/>
      <c r="G41" s="54"/>
      <c r="H41" s="54"/>
      <c r="I41" s="56">
        <f>SUM(C41:H41)</f>
        <v>0</v>
      </c>
      <c r="J41" s="57"/>
      <c r="K41" s="58"/>
      <c r="L41" s="54"/>
      <c r="M41" s="54"/>
      <c r="N41" s="55"/>
      <c r="O41" s="19">
        <v>0</v>
      </c>
      <c r="P41" s="59">
        <f>SUM(J41:O41)</f>
        <v>0</v>
      </c>
    </row>
    <row r="42" spans="1:16" s="29" customFormat="1" ht="15.75">
      <c r="A42" s="3">
        <v>47</v>
      </c>
      <c r="B42" s="53" t="s">
        <v>65</v>
      </c>
      <c r="C42" s="19"/>
      <c r="D42" s="54"/>
      <c r="E42" s="55"/>
      <c r="F42" s="54" t="s">
        <v>66</v>
      </c>
      <c r="G42" s="54"/>
      <c r="H42" s="19"/>
      <c r="I42" s="56">
        <v>0</v>
      </c>
      <c r="J42" s="57">
        <v>0</v>
      </c>
      <c r="K42" s="58"/>
      <c r="L42" s="54"/>
      <c r="M42" s="54"/>
      <c r="N42" s="55"/>
      <c r="O42" s="54"/>
      <c r="P42" s="59">
        <f>SUM(J42:O42)</f>
        <v>0</v>
      </c>
    </row>
    <row r="43" spans="1:16" s="29" customFormat="1" ht="26.25">
      <c r="A43" s="3">
        <v>49</v>
      </c>
      <c r="B43" s="60" t="s">
        <v>67</v>
      </c>
      <c r="C43" s="19"/>
      <c r="D43" s="54"/>
      <c r="E43" s="55"/>
      <c r="F43" s="54"/>
      <c r="G43" s="54"/>
      <c r="H43" s="19">
        <v>137130000</v>
      </c>
      <c r="I43" s="56">
        <v>137130000</v>
      </c>
      <c r="J43" s="57">
        <v>137130000</v>
      </c>
      <c r="K43" s="58"/>
      <c r="L43" s="54"/>
      <c r="M43" s="54"/>
      <c r="N43" s="55"/>
      <c r="O43" s="19">
        <v>0</v>
      </c>
      <c r="P43" s="59">
        <f>+J43</f>
        <v>137130000</v>
      </c>
    </row>
    <row r="44" spans="1:16" s="63" customFormat="1" ht="15.75">
      <c r="A44" s="3">
        <v>50</v>
      </c>
      <c r="B44" s="61" t="s">
        <v>68</v>
      </c>
      <c r="C44" s="62">
        <f t="shared" ref="C44:P44" si="5">SUM(C41:C43)</f>
        <v>0</v>
      </c>
      <c r="D44" s="62">
        <f t="shared" si="5"/>
        <v>0</v>
      </c>
      <c r="E44" s="62">
        <f t="shared" si="5"/>
        <v>0</v>
      </c>
      <c r="F44" s="62">
        <f t="shared" si="5"/>
        <v>0</v>
      </c>
      <c r="G44" s="62">
        <f t="shared" si="5"/>
        <v>0</v>
      </c>
      <c r="H44" s="62">
        <f t="shared" si="5"/>
        <v>137130000</v>
      </c>
      <c r="I44" s="62">
        <f t="shared" si="5"/>
        <v>137130000</v>
      </c>
      <c r="J44" s="62">
        <f t="shared" si="5"/>
        <v>137130000</v>
      </c>
      <c r="K44" s="62">
        <f t="shared" si="5"/>
        <v>0</v>
      </c>
      <c r="L44" s="62">
        <f t="shared" si="5"/>
        <v>0</v>
      </c>
      <c r="M44" s="62">
        <f t="shared" si="5"/>
        <v>0</v>
      </c>
      <c r="N44" s="62">
        <f t="shared" si="5"/>
        <v>0</v>
      </c>
      <c r="O44" s="62">
        <f t="shared" si="5"/>
        <v>0</v>
      </c>
      <c r="P44" s="62">
        <f t="shared" si="5"/>
        <v>137130000</v>
      </c>
    </row>
    <row r="45" spans="1:16" ht="15.75">
      <c r="A45" s="3">
        <v>51</v>
      </c>
      <c r="B45" s="64" t="s">
        <v>69</v>
      </c>
      <c r="C45" s="65">
        <f t="shared" ref="C45:H45" si="6">C30+C39+C44</f>
        <v>173136472</v>
      </c>
      <c r="D45" s="65">
        <f t="shared" si="6"/>
        <v>27463550</v>
      </c>
      <c r="E45" s="65">
        <f t="shared" si="6"/>
        <v>85884000</v>
      </c>
      <c r="F45" s="65">
        <f t="shared" si="6"/>
        <v>213507532</v>
      </c>
      <c r="G45" s="65">
        <f t="shared" si="6"/>
        <v>338495000</v>
      </c>
      <c r="H45" s="65">
        <f t="shared" si="6"/>
        <v>156777712</v>
      </c>
      <c r="I45" s="65">
        <f t="shared" ref="I45:O45" si="7">+I30+I44</f>
        <v>995264266</v>
      </c>
      <c r="J45" s="65">
        <f t="shared" si="7"/>
        <v>379902784</v>
      </c>
      <c r="K45" s="65">
        <f t="shared" si="7"/>
        <v>299870000</v>
      </c>
      <c r="L45" s="65">
        <f t="shared" si="7"/>
        <v>29625000</v>
      </c>
      <c r="M45" s="65">
        <f t="shared" si="7"/>
        <v>36880000</v>
      </c>
      <c r="N45" s="65">
        <f t="shared" si="7"/>
        <v>0</v>
      </c>
      <c r="O45" s="65">
        <f t="shared" si="7"/>
        <v>386116482</v>
      </c>
      <c r="P45" s="65">
        <f>P30+P39+P44</f>
        <v>995264266</v>
      </c>
    </row>
  </sheetData>
  <sheetProtection selectLockedCells="1" selectUnlockedCells="1"/>
  <mergeCells count="7">
    <mergeCell ref="B40:P40"/>
    <mergeCell ref="B2:P2"/>
    <mergeCell ref="O3:P3"/>
    <mergeCell ref="C5:I5"/>
    <mergeCell ref="J5:P5"/>
    <mergeCell ref="B33:P33"/>
    <mergeCell ref="B37:P37"/>
  </mergeCells>
  <pageMargins left="0.25" right="0.25" top="0.75" bottom="0.75" header="0.51180555555555551" footer="0.51180555555555551"/>
  <pageSetup paperSize="9" scale="52" firstPageNumber="0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Windows-felhasználó</cp:lastModifiedBy>
  <cp:lastPrinted>2021-02-24T12:42:07Z</cp:lastPrinted>
  <dcterms:created xsi:type="dcterms:W3CDTF">2021-02-24T12:23:08Z</dcterms:created>
  <dcterms:modified xsi:type="dcterms:W3CDTF">2021-02-24T12:42:28Z</dcterms:modified>
</cp:coreProperties>
</file>