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özös\2019 költségvetés\2019. évi I. rend.mód\"/>
    </mc:Choice>
  </mc:AlternateContent>
  <xr:revisionPtr revIDLastSave="0" documentId="13_ncr:1_{9FA57440-7B55-4356-8E64-4137CDA462F2}" xr6:coauthVersionLast="45" xr6:coauthVersionMax="45" xr10:uidLastSave="{00000000-0000-0000-0000-000000000000}"/>
  <bookViews>
    <workbookView xWindow="-120" yWindow="-120" windowWidth="29040" windowHeight="15840" activeTab="6" xr2:uid="{00000000-000D-0000-FFFF-FFFF00000000}"/>
  </bookViews>
  <sheets>
    <sheet name="1. 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</sheets>
  <externalReferences>
    <externalReference r:id="rId8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7" l="1"/>
  <c r="E29" i="7"/>
  <c r="E28" i="7"/>
  <c r="O26" i="7"/>
  <c r="O31" i="7" s="1"/>
  <c r="N26" i="7"/>
  <c r="N31" i="7" s="1"/>
  <c r="M26" i="7"/>
  <c r="M31" i="7" s="1"/>
  <c r="L26" i="7"/>
  <c r="L31" i="7" s="1"/>
  <c r="K26" i="7"/>
  <c r="K31" i="7" s="1"/>
  <c r="H26" i="7"/>
  <c r="H31" i="7" s="1"/>
  <c r="G26" i="7"/>
  <c r="G31" i="7" s="1"/>
  <c r="F26" i="7"/>
  <c r="F31" i="7" s="1"/>
  <c r="E26" i="7"/>
  <c r="D26" i="7"/>
  <c r="D31" i="7" s="1"/>
  <c r="O17" i="7"/>
  <c r="O21" i="7" s="1"/>
  <c r="N17" i="7"/>
  <c r="N21" i="7" s="1"/>
  <c r="M17" i="7"/>
  <c r="M21" i="7" s="1"/>
  <c r="L17" i="7"/>
  <c r="L21" i="7" s="1"/>
  <c r="K17" i="7"/>
  <c r="K21" i="7" s="1"/>
  <c r="H17" i="7"/>
  <c r="H21" i="7" s="1"/>
  <c r="G17" i="7"/>
  <c r="G21" i="7" s="1"/>
  <c r="F17" i="7"/>
  <c r="F21" i="7" s="1"/>
  <c r="E17" i="7"/>
  <c r="E21" i="7" s="1"/>
  <c r="D17" i="7"/>
  <c r="D21" i="7" s="1"/>
  <c r="F25" i="6"/>
  <c r="O24" i="6"/>
  <c r="O23" i="6"/>
  <c r="O22" i="6"/>
  <c r="L21" i="6"/>
  <c r="J21" i="6"/>
  <c r="H21" i="6"/>
  <c r="J20" i="6"/>
  <c r="O20" i="6" s="1"/>
  <c r="M19" i="6"/>
  <c r="L19" i="6"/>
  <c r="H19" i="6"/>
  <c r="G19" i="6"/>
  <c r="M18" i="6"/>
  <c r="K18" i="6"/>
  <c r="J18" i="6"/>
  <c r="C18" i="6"/>
  <c r="N17" i="6"/>
  <c r="N25" i="6" s="1"/>
  <c r="M17" i="6"/>
  <c r="L17" i="6"/>
  <c r="I17" i="6"/>
  <c r="I25" i="6" s="1"/>
  <c r="H17" i="6"/>
  <c r="E17" i="6"/>
  <c r="E25" i="6" s="1"/>
  <c r="D17" i="6"/>
  <c r="C17" i="6"/>
  <c r="K16" i="6"/>
  <c r="K17" i="6" s="1"/>
  <c r="K25" i="6" s="1"/>
  <c r="J16" i="6"/>
  <c r="G16" i="6"/>
  <c r="G17" i="6" s="1"/>
  <c r="G25" i="6" s="1"/>
  <c r="O15" i="6"/>
  <c r="N14" i="6"/>
  <c r="M14" i="6"/>
  <c r="L14" i="6"/>
  <c r="I14" i="6"/>
  <c r="G14" i="6"/>
  <c r="F14" i="6"/>
  <c r="E14" i="6"/>
  <c r="D14" i="6"/>
  <c r="C14" i="6"/>
  <c r="O13" i="6"/>
  <c r="O12" i="6"/>
  <c r="O11" i="6"/>
  <c r="O10" i="6"/>
  <c r="O9" i="6"/>
  <c r="J8" i="6"/>
  <c r="J14" i="6" s="1"/>
  <c r="K7" i="6"/>
  <c r="K14" i="6" s="1"/>
  <c r="H6" i="6"/>
  <c r="H14" i="6" s="1"/>
  <c r="O5" i="6"/>
  <c r="C30" i="5"/>
  <c r="D29" i="5"/>
  <c r="D28" i="5"/>
  <c r="G27" i="5"/>
  <c r="F27" i="5"/>
  <c r="D27" i="5"/>
  <c r="D26" i="5"/>
  <c r="G25" i="5"/>
  <c r="G24" i="5" s="1"/>
  <c r="G30" i="5" s="1"/>
  <c r="D25" i="5"/>
  <c r="F24" i="5"/>
  <c r="F30" i="5" s="1"/>
  <c r="E24" i="5"/>
  <c r="E30" i="5" s="1"/>
  <c r="B24" i="5"/>
  <c r="B30" i="5" s="1"/>
  <c r="G13" i="5"/>
  <c r="F13" i="5"/>
  <c r="E13" i="5"/>
  <c r="C13" i="5"/>
  <c r="B13" i="5"/>
  <c r="D12" i="5"/>
  <c r="D11" i="5"/>
  <c r="D10" i="5"/>
  <c r="C47" i="4"/>
  <c r="B47" i="4"/>
  <c r="D46" i="4"/>
  <c r="D47" i="4" s="1"/>
  <c r="B40" i="4"/>
  <c r="D39" i="4"/>
  <c r="D40" i="4" s="1"/>
  <c r="C39" i="4"/>
  <c r="C40" i="4" s="1"/>
  <c r="C31" i="4"/>
  <c r="B31" i="4"/>
  <c r="D30" i="4"/>
  <c r="D31" i="4" s="1"/>
  <c r="C27" i="4"/>
  <c r="B27" i="4"/>
  <c r="D26" i="4"/>
  <c r="D25" i="4"/>
  <c r="D27" i="4" s="1"/>
  <c r="C22" i="4"/>
  <c r="B22" i="4"/>
  <c r="B33" i="4" s="1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O46" i="3"/>
  <c r="N46" i="3"/>
  <c r="M46" i="3"/>
  <c r="I46" i="3"/>
  <c r="P46" i="3" s="1"/>
  <c r="E46" i="3"/>
  <c r="O41" i="3"/>
  <c r="K41" i="3"/>
  <c r="J41" i="3"/>
  <c r="M41" i="3" s="1"/>
  <c r="G41" i="3"/>
  <c r="F41" i="3"/>
  <c r="C41" i="3"/>
  <c r="B41" i="3"/>
  <c r="E41" i="3" s="1"/>
  <c r="O40" i="3"/>
  <c r="N40" i="3"/>
  <c r="M40" i="3"/>
  <c r="I40" i="3"/>
  <c r="E40" i="3"/>
  <c r="O39" i="3"/>
  <c r="N39" i="3"/>
  <c r="M39" i="3"/>
  <c r="I39" i="3"/>
  <c r="E39" i="3"/>
  <c r="O38" i="3"/>
  <c r="N38" i="3"/>
  <c r="M38" i="3"/>
  <c r="I38" i="3"/>
  <c r="E38" i="3"/>
  <c r="O37" i="3"/>
  <c r="N37" i="3"/>
  <c r="M37" i="3"/>
  <c r="I37" i="3"/>
  <c r="E37" i="3"/>
  <c r="O36" i="3"/>
  <c r="N36" i="3"/>
  <c r="M36" i="3"/>
  <c r="I36" i="3"/>
  <c r="E36" i="3"/>
  <c r="O35" i="3"/>
  <c r="N35" i="3"/>
  <c r="M35" i="3"/>
  <c r="I35" i="3"/>
  <c r="E35" i="3"/>
  <c r="O34" i="3"/>
  <c r="N34" i="3"/>
  <c r="M34" i="3"/>
  <c r="I34" i="3"/>
  <c r="E34" i="3"/>
  <c r="L32" i="3"/>
  <c r="L43" i="3" s="1"/>
  <c r="K32" i="3"/>
  <c r="J32" i="3"/>
  <c r="H32" i="3"/>
  <c r="H43" i="3" s="1"/>
  <c r="G32" i="3"/>
  <c r="G43" i="3" s="1"/>
  <c r="F32" i="3"/>
  <c r="F43" i="3" s="1"/>
  <c r="D32" i="3"/>
  <c r="D43" i="3" s="1"/>
  <c r="C32" i="3"/>
  <c r="B32" i="3"/>
  <c r="B43" i="3" s="1"/>
  <c r="O31" i="3"/>
  <c r="N31" i="3"/>
  <c r="M31" i="3"/>
  <c r="I31" i="3"/>
  <c r="E31" i="3"/>
  <c r="O30" i="3"/>
  <c r="N30" i="3"/>
  <c r="M30" i="3"/>
  <c r="I30" i="3"/>
  <c r="E30" i="3"/>
  <c r="O29" i="3"/>
  <c r="N29" i="3"/>
  <c r="N32" i="3" s="1"/>
  <c r="M29" i="3"/>
  <c r="I29" i="3"/>
  <c r="E29" i="3"/>
  <c r="L25" i="3"/>
  <c r="K25" i="3"/>
  <c r="J25" i="3"/>
  <c r="H25" i="3"/>
  <c r="G25" i="3"/>
  <c r="F25" i="3"/>
  <c r="D25" i="3"/>
  <c r="C25" i="3"/>
  <c r="B25" i="3"/>
  <c r="O24" i="3"/>
  <c r="N24" i="3"/>
  <c r="M24" i="3"/>
  <c r="I24" i="3"/>
  <c r="E24" i="3"/>
  <c r="O23" i="3"/>
  <c r="N23" i="3"/>
  <c r="M23" i="3"/>
  <c r="I23" i="3"/>
  <c r="E23" i="3"/>
  <c r="O22" i="3"/>
  <c r="N22" i="3"/>
  <c r="M22" i="3"/>
  <c r="I22" i="3"/>
  <c r="E22" i="3"/>
  <c r="O21" i="3"/>
  <c r="N21" i="3"/>
  <c r="M21" i="3"/>
  <c r="I21" i="3"/>
  <c r="E21" i="3"/>
  <c r="O20" i="3"/>
  <c r="N20" i="3"/>
  <c r="M20" i="3"/>
  <c r="I20" i="3"/>
  <c r="E20" i="3"/>
  <c r="O19" i="3"/>
  <c r="N19" i="3"/>
  <c r="M19" i="3"/>
  <c r="I19" i="3"/>
  <c r="E19" i="3"/>
  <c r="O18" i="3"/>
  <c r="N18" i="3"/>
  <c r="M18" i="3"/>
  <c r="I18" i="3"/>
  <c r="E18" i="3"/>
  <c r="O17" i="3"/>
  <c r="N17" i="3"/>
  <c r="M17" i="3"/>
  <c r="I17" i="3"/>
  <c r="E17" i="3"/>
  <c r="L16" i="3"/>
  <c r="K16" i="3"/>
  <c r="J16" i="3"/>
  <c r="J27" i="3" s="1"/>
  <c r="H16" i="3"/>
  <c r="G16" i="3"/>
  <c r="F16" i="3"/>
  <c r="C16" i="3"/>
  <c r="C27" i="3" s="1"/>
  <c r="B16" i="3"/>
  <c r="B27" i="3" s="1"/>
  <c r="O14" i="3"/>
  <c r="N14" i="3"/>
  <c r="M14" i="3"/>
  <c r="I14" i="3"/>
  <c r="E14" i="3"/>
  <c r="O13" i="3"/>
  <c r="N13" i="3"/>
  <c r="M13" i="3"/>
  <c r="I13" i="3"/>
  <c r="E13" i="3"/>
  <c r="O12" i="3"/>
  <c r="N12" i="3"/>
  <c r="M12" i="3"/>
  <c r="I12" i="3"/>
  <c r="E12" i="3"/>
  <c r="O11" i="3"/>
  <c r="N11" i="3"/>
  <c r="M11" i="3"/>
  <c r="I11" i="3"/>
  <c r="E11" i="3"/>
  <c r="N10" i="3"/>
  <c r="M10" i="3"/>
  <c r="I10" i="3"/>
  <c r="D10" i="3"/>
  <c r="D16" i="3" s="1"/>
  <c r="D27" i="3" s="1"/>
  <c r="O9" i="3"/>
  <c r="N9" i="3"/>
  <c r="M9" i="3"/>
  <c r="I9" i="3"/>
  <c r="E9" i="3"/>
  <c r="O8" i="3"/>
  <c r="N8" i="3"/>
  <c r="M8" i="3"/>
  <c r="I8" i="3"/>
  <c r="E8" i="3"/>
  <c r="S56" i="2"/>
  <c r="R56" i="2"/>
  <c r="Q56" i="2"/>
  <c r="H56" i="2"/>
  <c r="O53" i="2"/>
  <c r="N53" i="2"/>
  <c r="M53" i="2"/>
  <c r="K53" i="2"/>
  <c r="J53" i="2"/>
  <c r="I53" i="2"/>
  <c r="G53" i="2"/>
  <c r="F53" i="2"/>
  <c r="E53" i="2"/>
  <c r="R52" i="2"/>
  <c r="Q52" i="2"/>
  <c r="P52" i="2"/>
  <c r="L52" i="2"/>
  <c r="H52" i="2"/>
  <c r="R51" i="2"/>
  <c r="Q51" i="2"/>
  <c r="P51" i="2"/>
  <c r="L51" i="2"/>
  <c r="S51" i="2" s="1"/>
  <c r="H51" i="2"/>
  <c r="R50" i="2"/>
  <c r="Q50" i="2"/>
  <c r="P50" i="2"/>
  <c r="L50" i="2"/>
  <c r="H50" i="2"/>
  <c r="R49" i="2"/>
  <c r="Q49" i="2"/>
  <c r="P49" i="2"/>
  <c r="L49" i="2"/>
  <c r="H49" i="2"/>
  <c r="R48" i="2"/>
  <c r="Q48" i="2"/>
  <c r="P48" i="2"/>
  <c r="L48" i="2"/>
  <c r="H48" i="2"/>
  <c r="R47" i="2"/>
  <c r="Q47" i="2"/>
  <c r="P47" i="2"/>
  <c r="L47" i="2"/>
  <c r="S47" i="2" s="1"/>
  <c r="H47" i="2"/>
  <c r="R46" i="2"/>
  <c r="Q46" i="2"/>
  <c r="P46" i="2"/>
  <c r="P53" i="2" s="1"/>
  <c r="L46" i="2"/>
  <c r="H46" i="2"/>
  <c r="S45" i="2"/>
  <c r="R45" i="2"/>
  <c r="Q45" i="2"/>
  <c r="R43" i="2"/>
  <c r="Q43" i="2"/>
  <c r="L43" i="2"/>
  <c r="S43" i="2" s="1"/>
  <c r="O42" i="2"/>
  <c r="N42" i="2"/>
  <c r="M42" i="2"/>
  <c r="K42" i="2"/>
  <c r="J42" i="2"/>
  <c r="I42" i="2"/>
  <c r="G42" i="2"/>
  <c r="R42" i="2" s="1"/>
  <c r="F42" i="2"/>
  <c r="E42" i="2"/>
  <c r="R41" i="2"/>
  <c r="Q41" i="2"/>
  <c r="P41" i="2"/>
  <c r="L41" i="2"/>
  <c r="H41" i="2"/>
  <c r="R40" i="2"/>
  <c r="Q40" i="2"/>
  <c r="P40" i="2"/>
  <c r="L40" i="2"/>
  <c r="H40" i="2"/>
  <c r="S40" i="2" s="1"/>
  <c r="R39" i="2"/>
  <c r="Q39" i="2"/>
  <c r="P39" i="2"/>
  <c r="L39" i="2"/>
  <c r="L42" i="2" s="1"/>
  <c r="H39" i="2"/>
  <c r="S38" i="2"/>
  <c r="R38" i="2"/>
  <c r="O37" i="2"/>
  <c r="N37" i="2"/>
  <c r="M37" i="2"/>
  <c r="K37" i="2"/>
  <c r="J37" i="2"/>
  <c r="I37" i="2"/>
  <c r="G37" i="2"/>
  <c r="F37" i="2"/>
  <c r="E37" i="2"/>
  <c r="R36" i="2"/>
  <c r="Q36" i="2"/>
  <c r="P36" i="2"/>
  <c r="L36" i="2"/>
  <c r="H36" i="2"/>
  <c r="R35" i="2"/>
  <c r="Q35" i="2"/>
  <c r="P35" i="2"/>
  <c r="L35" i="2"/>
  <c r="H35" i="2"/>
  <c r="R34" i="2"/>
  <c r="Q34" i="2"/>
  <c r="P34" i="2"/>
  <c r="L34" i="2"/>
  <c r="H34" i="2"/>
  <c r="R33" i="2"/>
  <c r="Q33" i="2"/>
  <c r="P33" i="2"/>
  <c r="L33" i="2"/>
  <c r="H33" i="2"/>
  <c r="R32" i="2"/>
  <c r="Q32" i="2"/>
  <c r="P32" i="2"/>
  <c r="L32" i="2"/>
  <c r="H32" i="2"/>
  <c r="R31" i="2"/>
  <c r="Q31" i="2"/>
  <c r="P31" i="2"/>
  <c r="L31" i="2"/>
  <c r="H31" i="2"/>
  <c r="R30" i="2"/>
  <c r="Q30" i="2"/>
  <c r="P30" i="2"/>
  <c r="L30" i="2"/>
  <c r="H30" i="2"/>
  <c r="R29" i="2"/>
  <c r="Q29" i="2"/>
  <c r="P29" i="2"/>
  <c r="L29" i="2"/>
  <c r="H29" i="2"/>
  <c r="R28" i="2"/>
  <c r="Q28" i="2"/>
  <c r="P28" i="2"/>
  <c r="L28" i="2"/>
  <c r="H28" i="2"/>
  <c r="R27" i="2"/>
  <c r="Q27" i="2"/>
  <c r="P27" i="2"/>
  <c r="P37" i="2" s="1"/>
  <c r="L27" i="2"/>
  <c r="H27" i="2"/>
  <c r="S26" i="2"/>
  <c r="R26" i="2"/>
  <c r="Q26" i="2"/>
  <c r="O25" i="2"/>
  <c r="N25" i="2"/>
  <c r="M25" i="2"/>
  <c r="K25" i="2"/>
  <c r="J25" i="2"/>
  <c r="I25" i="2"/>
  <c r="G25" i="2"/>
  <c r="F25" i="2"/>
  <c r="E25" i="2"/>
  <c r="R24" i="2"/>
  <c r="Q24" i="2"/>
  <c r="P24" i="2"/>
  <c r="L24" i="2"/>
  <c r="H24" i="2"/>
  <c r="R23" i="2"/>
  <c r="Q23" i="2"/>
  <c r="P23" i="2"/>
  <c r="L23" i="2"/>
  <c r="H23" i="2"/>
  <c r="R22" i="2"/>
  <c r="Q22" i="2"/>
  <c r="P22" i="2"/>
  <c r="L22" i="2"/>
  <c r="S22" i="2" s="1"/>
  <c r="H22" i="2"/>
  <c r="R21" i="2"/>
  <c r="Q21" i="2"/>
  <c r="P21" i="2"/>
  <c r="P25" i="2" s="1"/>
  <c r="L21" i="2"/>
  <c r="H21" i="2"/>
  <c r="R20" i="2"/>
  <c r="Q20" i="2"/>
  <c r="Q25" i="2" s="1"/>
  <c r="P20" i="2"/>
  <c r="L20" i="2"/>
  <c r="H20" i="2"/>
  <c r="S19" i="2"/>
  <c r="R19" i="2"/>
  <c r="Q19" i="2"/>
  <c r="O18" i="2"/>
  <c r="N18" i="2"/>
  <c r="N44" i="2" s="1"/>
  <c r="N55" i="2" s="1"/>
  <c r="M18" i="2"/>
  <c r="K18" i="2"/>
  <c r="J18" i="2"/>
  <c r="I18" i="2"/>
  <c r="I44" i="2" s="1"/>
  <c r="I55" i="2" s="1"/>
  <c r="G18" i="2"/>
  <c r="F18" i="2"/>
  <c r="E18" i="2"/>
  <c r="R17" i="2"/>
  <c r="Q17" i="2"/>
  <c r="P17" i="2"/>
  <c r="L17" i="2"/>
  <c r="H17" i="2"/>
  <c r="R16" i="2"/>
  <c r="Q16" i="2"/>
  <c r="P16" i="2"/>
  <c r="L16" i="2"/>
  <c r="H16" i="2"/>
  <c r="R15" i="2"/>
  <c r="Q15" i="2"/>
  <c r="P15" i="2"/>
  <c r="L15" i="2"/>
  <c r="H15" i="2"/>
  <c r="R14" i="2"/>
  <c r="Q14" i="2"/>
  <c r="P14" i="2"/>
  <c r="L14" i="2"/>
  <c r="H14" i="2"/>
  <c r="R13" i="2"/>
  <c r="Q13" i="2"/>
  <c r="P13" i="2"/>
  <c r="L13" i="2"/>
  <c r="H13" i="2"/>
  <c r="R12" i="2"/>
  <c r="Q12" i="2"/>
  <c r="P12" i="2"/>
  <c r="L12" i="2"/>
  <c r="H12" i="2"/>
  <c r="R11" i="2"/>
  <c r="Q11" i="2"/>
  <c r="P11" i="2"/>
  <c r="L11" i="2"/>
  <c r="H11" i="2"/>
  <c r="R10" i="2"/>
  <c r="Q10" i="2"/>
  <c r="P10" i="2"/>
  <c r="L10" i="2"/>
  <c r="H10" i="2"/>
  <c r="R9" i="2"/>
  <c r="Q9" i="2"/>
  <c r="P9" i="2"/>
  <c r="L9" i="2"/>
  <c r="H9" i="2"/>
  <c r="R8" i="2"/>
  <c r="Q8" i="2"/>
  <c r="P8" i="2"/>
  <c r="L8" i="2"/>
  <c r="H8" i="2"/>
  <c r="K38" i="1"/>
  <c r="K36" i="1"/>
  <c r="D36" i="1"/>
  <c r="F36" i="1" s="1"/>
  <c r="J35" i="1"/>
  <c r="I35" i="1"/>
  <c r="E35" i="1"/>
  <c r="D35" i="1"/>
  <c r="K34" i="1"/>
  <c r="K32" i="1"/>
  <c r="K30" i="1"/>
  <c r="K29" i="1"/>
  <c r="F29" i="1"/>
  <c r="K28" i="1"/>
  <c r="F28" i="1"/>
  <c r="K27" i="1"/>
  <c r="I26" i="1"/>
  <c r="I31" i="1" s="1"/>
  <c r="E26" i="1"/>
  <c r="E31" i="1" s="1"/>
  <c r="D26" i="1"/>
  <c r="D31" i="1" s="1"/>
  <c r="J25" i="1"/>
  <c r="J26" i="1" s="1"/>
  <c r="J31" i="1" s="1"/>
  <c r="F25" i="1"/>
  <c r="K24" i="1"/>
  <c r="F24" i="1"/>
  <c r="K23" i="1"/>
  <c r="F23" i="1"/>
  <c r="K22" i="1"/>
  <c r="K20" i="1"/>
  <c r="F20" i="1"/>
  <c r="K19" i="1"/>
  <c r="K35" i="1" s="1"/>
  <c r="F19" i="1"/>
  <c r="F35" i="1" s="1"/>
  <c r="K18" i="1"/>
  <c r="I17" i="1"/>
  <c r="I21" i="1" s="1"/>
  <c r="I37" i="1" s="1"/>
  <c r="D17" i="1"/>
  <c r="D21" i="1" s="1"/>
  <c r="K16" i="1"/>
  <c r="F16" i="1"/>
  <c r="K15" i="1"/>
  <c r="J15" i="1"/>
  <c r="F15" i="1"/>
  <c r="K14" i="1"/>
  <c r="F14" i="1"/>
  <c r="K13" i="1"/>
  <c r="F13" i="1"/>
  <c r="K12" i="1"/>
  <c r="F12" i="1"/>
  <c r="J11" i="1"/>
  <c r="K11" i="1" s="1"/>
  <c r="E11" i="1"/>
  <c r="F11" i="1" s="1"/>
  <c r="J10" i="1"/>
  <c r="K10" i="1" s="1"/>
  <c r="E10" i="1"/>
  <c r="F10" i="1" s="1"/>
  <c r="J9" i="1"/>
  <c r="E9" i="1"/>
  <c r="F9" i="1" s="1"/>
  <c r="O16" i="6" l="1"/>
  <c r="L25" i="6"/>
  <c r="C25" i="6"/>
  <c r="O21" i="6"/>
  <c r="K44" i="2"/>
  <c r="K55" i="2" s="1"/>
  <c r="L25" i="2"/>
  <c r="S24" i="2"/>
  <c r="H53" i="2"/>
  <c r="R53" i="2"/>
  <c r="S49" i="2"/>
  <c r="I32" i="3"/>
  <c r="P30" i="3"/>
  <c r="J43" i="3"/>
  <c r="B49" i="4"/>
  <c r="M37" i="7"/>
  <c r="H18" i="2"/>
  <c r="R18" i="2"/>
  <c r="S11" i="2"/>
  <c r="S15" i="2"/>
  <c r="G44" i="2"/>
  <c r="G55" i="2" s="1"/>
  <c r="L37" i="2"/>
  <c r="H37" i="2"/>
  <c r="R37" i="2"/>
  <c r="S31" i="2"/>
  <c r="S35" i="2"/>
  <c r="P13" i="3"/>
  <c r="G27" i="3"/>
  <c r="L27" i="3"/>
  <c r="L45" i="3" s="1"/>
  <c r="M25" i="3"/>
  <c r="P20" i="3"/>
  <c r="P24" i="3"/>
  <c r="P35" i="3"/>
  <c r="P39" i="3"/>
  <c r="F17" i="1"/>
  <c r="P18" i="2"/>
  <c r="S9" i="2"/>
  <c r="S13" i="2"/>
  <c r="S17" i="2"/>
  <c r="E44" i="2"/>
  <c r="E55" i="2" s="1"/>
  <c r="H25" i="2"/>
  <c r="R25" i="2"/>
  <c r="Q37" i="2"/>
  <c r="S29" i="2"/>
  <c r="S33" i="2"/>
  <c r="N16" i="3"/>
  <c r="P11" i="3"/>
  <c r="C45" i="3"/>
  <c r="J45" i="3"/>
  <c r="E25" i="3"/>
  <c r="O25" i="3"/>
  <c r="N25" i="3"/>
  <c r="N27" i="3" s="1"/>
  <c r="P22" i="3"/>
  <c r="P37" i="3"/>
  <c r="C43" i="3"/>
  <c r="K43" i="3"/>
  <c r="P44" i="2"/>
  <c r="P55" i="2" s="1"/>
  <c r="F26" i="1"/>
  <c r="F31" i="1" s="1"/>
  <c r="I16" i="3"/>
  <c r="I27" i="3" s="1"/>
  <c r="N37" i="7"/>
  <c r="H33" i="7"/>
  <c r="H37" i="7" s="1"/>
  <c r="J17" i="1"/>
  <c r="D33" i="1"/>
  <c r="D37" i="1" s="1"/>
  <c r="Q18" i="2"/>
  <c r="Q44" i="2" s="1"/>
  <c r="Q55" i="2" s="1"/>
  <c r="S10" i="2"/>
  <c r="S14" i="2"/>
  <c r="F44" i="2"/>
  <c r="F55" i="2" s="1"/>
  <c r="J44" i="2"/>
  <c r="J55" i="2" s="1"/>
  <c r="O44" i="2"/>
  <c r="O55" i="2" s="1"/>
  <c r="S21" i="2"/>
  <c r="S28" i="2"/>
  <c r="S32" i="2"/>
  <c r="S36" i="2"/>
  <c r="P42" i="2"/>
  <c r="S41" i="2"/>
  <c r="Q53" i="2"/>
  <c r="S48" i="2"/>
  <c r="S52" i="2"/>
  <c r="P12" i="3"/>
  <c r="F27" i="3"/>
  <c r="F45" i="3" s="1"/>
  <c r="K27" i="3"/>
  <c r="I25" i="3"/>
  <c r="P19" i="3"/>
  <c r="P23" i="3"/>
  <c r="E32" i="3"/>
  <c r="E43" i="3" s="1"/>
  <c r="O32" i="3"/>
  <c r="O43" i="3" s="1"/>
  <c r="P36" i="3"/>
  <c r="P40" i="3"/>
  <c r="C33" i="4"/>
  <c r="D13" i="5"/>
  <c r="O18" i="6"/>
  <c r="O19" i="6"/>
  <c r="L33" i="7"/>
  <c r="Q42" i="2"/>
  <c r="P9" i="3"/>
  <c r="G45" i="3"/>
  <c r="D22" i="4"/>
  <c r="D33" i="4" s="1"/>
  <c r="D49" i="4" s="1"/>
  <c r="L37" i="7"/>
  <c r="D33" i="7"/>
  <c r="D37" i="7" s="1"/>
  <c r="N33" i="7"/>
  <c r="S8" i="2"/>
  <c r="S12" i="2"/>
  <c r="S16" i="2"/>
  <c r="M44" i="2"/>
  <c r="M55" i="2" s="1"/>
  <c r="S23" i="2"/>
  <c r="S30" i="2"/>
  <c r="S34" i="2"/>
  <c r="H42" i="2"/>
  <c r="H44" i="2" s="1"/>
  <c r="H55" i="2" s="1"/>
  <c r="L53" i="2"/>
  <c r="S50" i="2"/>
  <c r="M16" i="3"/>
  <c r="M27" i="3" s="1"/>
  <c r="D45" i="3"/>
  <c r="P14" i="3"/>
  <c r="H27" i="3"/>
  <c r="P17" i="3"/>
  <c r="P21" i="3"/>
  <c r="M32" i="3"/>
  <c r="M43" i="3" s="1"/>
  <c r="P31" i="3"/>
  <c r="P34" i="3"/>
  <c r="P38" i="3"/>
  <c r="N41" i="3"/>
  <c r="N43" i="3" s="1"/>
  <c r="H25" i="6"/>
  <c r="M25" i="6"/>
  <c r="F33" i="7"/>
  <c r="F37" i="7" s="1"/>
  <c r="K37" i="7"/>
  <c r="O37" i="7"/>
  <c r="E33" i="7"/>
  <c r="E37" i="7" s="1"/>
  <c r="K33" i="7"/>
  <c r="O33" i="7"/>
  <c r="G33" i="7"/>
  <c r="G37" i="7" s="1"/>
  <c r="M33" i="7"/>
  <c r="O14" i="6"/>
  <c r="O6" i="6"/>
  <c r="O8" i="6"/>
  <c r="D25" i="6"/>
  <c r="C27" i="6"/>
  <c r="D27" i="6" s="1"/>
  <c r="E27" i="6" s="1"/>
  <c r="F27" i="6" s="1"/>
  <c r="G27" i="6" s="1"/>
  <c r="H27" i="6" s="1"/>
  <c r="I27" i="6" s="1"/>
  <c r="O7" i="6"/>
  <c r="J17" i="6"/>
  <c r="J25" i="6" s="1"/>
  <c r="D24" i="5"/>
  <c r="D30" i="5" s="1"/>
  <c r="C49" i="4"/>
  <c r="B45" i="3"/>
  <c r="H45" i="3"/>
  <c r="I41" i="3"/>
  <c r="P41" i="3" s="1"/>
  <c r="P8" i="3"/>
  <c r="E10" i="3"/>
  <c r="P10" i="3" s="1"/>
  <c r="O10" i="3"/>
  <c r="O16" i="3" s="1"/>
  <c r="O27" i="3" s="1"/>
  <c r="O45" i="3" s="1"/>
  <c r="P18" i="3"/>
  <c r="P29" i="3"/>
  <c r="R44" i="2"/>
  <c r="R55" i="2" s="1"/>
  <c r="S42" i="2"/>
  <c r="L18" i="2"/>
  <c r="L44" i="2" s="1"/>
  <c r="L55" i="2" s="1"/>
  <c r="S20" i="2"/>
  <c r="S27" i="2"/>
  <c r="S46" i="2"/>
  <c r="S39" i="2"/>
  <c r="F21" i="1"/>
  <c r="J33" i="1"/>
  <c r="J21" i="1"/>
  <c r="J37" i="1" s="1"/>
  <c r="I33" i="1"/>
  <c r="K9" i="1"/>
  <c r="K17" i="1" s="1"/>
  <c r="K25" i="1"/>
  <c r="K26" i="1" s="1"/>
  <c r="K31" i="1" s="1"/>
  <c r="E17" i="1"/>
  <c r="P32" i="3" l="1"/>
  <c r="M45" i="3"/>
  <c r="S18" i="2"/>
  <c r="K45" i="3"/>
  <c r="S53" i="2"/>
  <c r="P16" i="3"/>
  <c r="S37" i="2"/>
  <c r="S44" i="2" s="1"/>
  <c r="S55" i="2" s="1"/>
  <c r="P25" i="3"/>
  <c r="F33" i="1"/>
  <c r="F37" i="1" s="1"/>
  <c r="S25" i="2"/>
  <c r="N45" i="3"/>
  <c r="O25" i="6"/>
  <c r="O17" i="6"/>
  <c r="J27" i="6"/>
  <c r="K27" i="6" s="1"/>
  <c r="L27" i="6" s="1"/>
  <c r="M27" i="6" s="1"/>
  <c r="N27" i="6" s="1"/>
  <c r="P43" i="3"/>
  <c r="P27" i="3"/>
  <c r="P45" i="3" s="1"/>
  <c r="E16" i="3"/>
  <c r="E27" i="3" s="1"/>
  <c r="E45" i="3" s="1"/>
  <c r="I43" i="3"/>
  <c r="I45" i="3" s="1"/>
  <c r="K33" i="1"/>
  <c r="K21" i="1"/>
  <c r="K37" i="1" s="1"/>
  <c r="E33" i="1"/>
  <c r="E37" i="1" s="1"/>
  <c r="E21" i="1"/>
</calcChain>
</file>

<file path=xl/sharedStrings.xml><?xml version="1.0" encoding="utf-8"?>
<sst xmlns="http://schemas.openxmlformats.org/spreadsheetml/2006/main" count="359" uniqueCount="267">
  <si>
    <t xml:space="preserve">   </t>
  </si>
  <si>
    <t>KÖLTSÉGVETÉS MÉRLEGE</t>
  </si>
  <si>
    <t xml:space="preserve">        ezer Ft-ban</t>
  </si>
  <si>
    <t xml:space="preserve">Bevétel </t>
  </si>
  <si>
    <t>Kiadás</t>
  </si>
  <si>
    <t xml:space="preserve">Megnevezés </t>
  </si>
  <si>
    <t>Előirányzat</t>
  </si>
  <si>
    <t>Módosítás (+/-)</t>
  </si>
  <si>
    <t>Módosított</t>
  </si>
  <si>
    <t xml:space="preserve">B1. Működési célú támogatások államháztartáson belülről </t>
  </si>
  <si>
    <t>K1. Személyi juttatás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</si>
  <si>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</si>
  <si>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</si>
  <si>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</si>
  <si>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</si>
  <si>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</si>
  <si>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</si>
  <si>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</si>
  <si>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</si>
  <si>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</si>
  <si>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</si>
  <si>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</si>
  <si>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B. FINANSZÍROZÁSI BEVÉTELEK (B8.) ÖSSZESEN </t>
  </si>
  <si>
    <t>B. FINASZÍROZÁSI KIADÁSOK (K9.) ÖSSZESEN</t>
  </si>
  <si>
    <t xml:space="preserve">Ebből: B813. Maradvány igénybevétele </t>
  </si>
  <si>
    <t>C. MŰKÖDÉSI BEVÉTELEK MINDÖSSZESEN (A+B)</t>
  </si>
  <si>
    <t xml:space="preserve">C. MŰKÖDÉSI KIADÁSOK MINDÖSSZESEN (A+B) </t>
  </si>
  <si>
    <t xml:space="preserve">B2. Felhalmozási célú támogatások államháztartáson belülről </t>
  </si>
  <si>
    <t xml:space="preserve">K6. Beruházások </t>
  </si>
  <si>
    <t xml:space="preserve">B5. Felhalmozási bevételek </t>
  </si>
  <si>
    <t xml:space="preserve">K7. Felújítások </t>
  </si>
  <si>
    <t xml:space="preserve">B7. Felhalmozási célú átvett pénzeszközök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</si>
  <si>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</si>
  <si>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</si>
  <si>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</si>
  <si>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E. FINANSZÍROZÁSI BEVÉTELEK (B8.) ÖSSZESEN </t>
  </si>
  <si>
    <t>E. FINANSZÍROZÁSI KIADÁSOK (K9.) ÖSSZESEN</t>
  </si>
  <si>
    <t>F. FELHALMOZÁSI BEVÉTELEK MINDÖSSZESEN (D+E)</t>
  </si>
  <si>
    <t xml:space="preserve">F. FELHALMOZÁSI KIADÁSOK MINDÖSSZESEN (D+E) </t>
  </si>
  <si>
    <t>G. KÖLTSÉGVETÉSI BEVÉTELEK ÖSSZESEN (A+D)</t>
  </si>
  <si>
    <t>G. KÖLTSÉGVETÉSI KIADÁSOK ÖSSZESEN (A+D)</t>
  </si>
  <si>
    <t>H. FINANSZÍROZÁSI BEVÉTELEK ÖSSZESEN (B+E)</t>
  </si>
  <si>
    <t>H. FINANSZÍROZÁSI KIADÁSOK ÖSSZESEN (B+E)</t>
  </si>
  <si>
    <t>I. BEVÉTELEK MINDÖSSZESEN (C+F)</t>
  </si>
  <si>
    <t>I. KIADÁSOK MINDÖSSZESEN (C+F)</t>
  </si>
  <si>
    <t>Intézmény finanszírozás</t>
  </si>
  <si>
    <t>Intézményfinanszírozás</t>
  </si>
  <si>
    <t xml:space="preserve">     A 2019. évi MŰKÖDÉSI BEVÉTELEK  ELŐIRÁNYZATAI</t>
  </si>
  <si>
    <t xml:space="preserve">MINDÖSSZESEN </t>
  </si>
  <si>
    <t xml:space="preserve">     Ft-ban</t>
  </si>
  <si>
    <t xml:space="preserve">  BEVÉTELEK JOGCÍMEI</t>
  </si>
  <si>
    <t xml:space="preserve">Önkormányzat </t>
  </si>
  <si>
    <t>Önkormányzat (eredeti előirányzat)</t>
  </si>
  <si>
    <t>módosítás (+/-)</t>
  </si>
  <si>
    <t>módosított</t>
  </si>
  <si>
    <t>Polgármesteri Hivatal</t>
  </si>
  <si>
    <t>Polgármesteri Hivatal (eredeti előirányzat)</t>
  </si>
  <si>
    <t>Harsányi Hárfavirág Óvoda</t>
  </si>
  <si>
    <t xml:space="preserve">Összesen </t>
  </si>
  <si>
    <t>Összes módosítás (+/-)</t>
  </si>
  <si>
    <t>Módosított mindösszesen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</si>
  <si>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</si>
  <si>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</si>
  <si>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</si>
  <si>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B114. Települési önk. kulturális feladatainak támogatása </t>
  </si>
  <si>
    <t xml:space="preserve">B115. Működési célú központosított előirányzatok </t>
  </si>
  <si>
    <t>B116. Helyi önkormányzatok kiegészítő támogatásai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</si>
  <si>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</si>
  <si>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</si>
  <si>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</si>
  <si>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</si>
  <si>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</si>
  <si>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>B34 Vagyoni típusú adók</t>
  </si>
  <si>
    <t>B351 Értékesítési forgalmi adók</t>
  </si>
  <si>
    <t>B354 Gépjárműadó</t>
  </si>
  <si>
    <t xml:space="preserve">B355. Egyéb áruhasználati és szolgáltatási adók </t>
  </si>
  <si>
    <t xml:space="preserve">B36. Egyéb közhatalmi bevételek 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</si>
  <si>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</si>
  <si>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</si>
  <si>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</si>
  <si>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</si>
  <si>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 xml:space="preserve">B404. Tulajdonosi bevételek </t>
  </si>
  <si>
    <t>B405. Ellátási díjak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</si>
  <si>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</si>
  <si>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</si>
  <si>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</si>
  <si>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</si>
  <si>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</si>
  <si>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</si>
  <si>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</si>
  <si>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</si>
  <si>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</si>
  <si>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B6. Működési célú átvett péneszközök összesen </t>
  </si>
  <si>
    <t xml:space="preserve">MŰKÖDÉSI KÖLTSÉGVETÉSI BEVÉTELEK ÖSSZESEN (B1.+B3.+B4.+B.6.)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</si>
  <si>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</si>
  <si>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</si>
  <si>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</si>
  <si>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</si>
  <si>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</si>
  <si>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irányíító szervi támogatás </t>
  </si>
  <si>
    <t>B817. Betétek megszüntetése</t>
  </si>
  <si>
    <t>B8. Finanszírozási bevételek összesen (B811. … +B817.)</t>
  </si>
  <si>
    <t xml:space="preserve">MŰKÖDÉSI BEVÉTELEK MINDÖSSZESEN </t>
  </si>
  <si>
    <t xml:space="preserve">A 2019. évi MŰKÖDÉSI ÉS FELHALMOZÁSI KÖLTSÉGVETÉS KIADÁSI előirányzatai  </t>
  </si>
  <si>
    <t xml:space="preserve"> Ft-ban</t>
  </si>
  <si>
    <t xml:space="preserve">KIADÁSOK JOGCÍMEI </t>
  </si>
  <si>
    <t>Önkormányzat eredeti előirányzat</t>
  </si>
  <si>
    <t>Polgármeteri Hivatal</t>
  </si>
  <si>
    <t>Polgármeteri Hivatal (eredetoi előirányzat)</t>
  </si>
  <si>
    <t>Hársfavirág Óvoda</t>
  </si>
  <si>
    <t>Hársfavirág Óvoda (eredeti előirányzat)</t>
  </si>
  <si>
    <t xml:space="preserve">Mindösszesen 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</si>
  <si>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</si>
  <si>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</si>
  <si>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</si>
  <si>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</si>
  <si>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 xml:space="preserve">Ebből: Általános tartalék </t>
  </si>
  <si>
    <t xml:space="preserve">           Céltartalék</t>
  </si>
  <si>
    <t>A. Működési költségvetési kiadásai össz.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</si>
  <si>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</si>
  <si>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</si>
  <si>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</si>
  <si>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</si>
  <si>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</si>
  <si>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</si>
  <si>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</si>
  <si>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B. Finanszírozási kiadások összesen (K911. …+K917.) </t>
  </si>
  <si>
    <t xml:space="preserve">K8. Egyéb felhalmozási kiadások </t>
  </si>
  <si>
    <t>D. Felhalmozási költségvetési kiadásai össz. (K. …+K8.)</t>
  </si>
  <si>
    <t xml:space="preserve">E. Finanszírozási kiadások összesen (K911. …+K917.) </t>
  </si>
  <si>
    <t xml:space="preserve">FELHALMOZÁSI KIADÁSOK MINDÖSSZESEN (E+F) </t>
  </si>
  <si>
    <t>G. KIADÁS MINDÖSSZESEN (C+F)</t>
  </si>
  <si>
    <t>K6. Beruházások</t>
  </si>
  <si>
    <t xml:space="preserve">          Ft-ban</t>
  </si>
  <si>
    <t>Beruházási feladat</t>
  </si>
  <si>
    <t xml:space="preserve">Eredeti előirányzat összege </t>
  </si>
  <si>
    <t>Módosított előirányzat</t>
  </si>
  <si>
    <t>Önkormányzat:</t>
  </si>
  <si>
    <t xml:space="preserve">Rendezési terv </t>
  </si>
  <si>
    <t>Hűtőház kialakítása</t>
  </si>
  <si>
    <t>Hűtőházhoz eszköz beszerzés</t>
  </si>
  <si>
    <t>Belterületi vízrendezés</t>
  </si>
  <si>
    <t>Óvodai tornaszoba , bölcsőde építése</t>
  </si>
  <si>
    <t>Óvodai tornaszoba , bölcsőde építése terv módosítás</t>
  </si>
  <si>
    <t>Eszköz beszerzés tornaszobához és bölcsődéhez</t>
  </si>
  <si>
    <t>Kerékpár út kialakítása Miskolc - Harsány</t>
  </si>
  <si>
    <t>Kerékpár út kialakítása  Harsány-Bogács</t>
  </si>
  <si>
    <t>Mélyásó kotró beszerzése</t>
  </si>
  <si>
    <t>Útépítés pályázati önerő</t>
  </si>
  <si>
    <t>Szerszámok beszerzése, egyéb eszközök beszerzése</t>
  </si>
  <si>
    <t>Napelemes sebességmérő berendezés</t>
  </si>
  <si>
    <t xml:space="preserve">Berendezések, szakmai eszközök, kerékpár </t>
  </si>
  <si>
    <t>Önkormányzat összesen</t>
  </si>
  <si>
    <t>Harsányi Hársfavirág  Óvoda</t>
  </si>
  <si>
    <t>gép, berendezés, eszköz beszerzése (konyha)</t>
  </si>
  <si>
    <t>gép, berendezés, eszköz beszerzése (óvoda)</t>
  </si>
  <si>
    <t>Harsányi Hársfavirág Óvoda összesen</t>
  </si>
  <si>
    <t>Harsányi Polgármesteri Hivatal</t>
  </si>
  <si>
    <t xml:space="preserve"> gép, berendezés, eszköz beszerzése</t>
  </si>
  <si>
    <t>Beruházás összesen</t>
  </si>
  <si>
    <t xml:space="preserve">K7.  Felújítások </t>
  </si>
  <si>
    <t xml:space="preserve">       Ft-ban</t>
  </si>
  <si>
    <t xml:space="preserve"> Felújítási cél</t>
  </si>
  <si>
    <t>Felújítás összesen</t>
  </si>
  <si>
    <t>K8. Egyéb felhalmozási kiadások</t>
  </si>
  <si>
    <t>Műfüves pálya felújítása (Sport Egyesület)</t>
  </si>
  <si>
    <t>Egyéb felhalmozási kiadások összesen</t>
  </si>
  <si>
    <t xml:space="preserve">Felhalmozási kiadások összesen </t>
  </si>
  <si>
    <t>Az önkormányzat által felvett kölcsön alakulása</t>
  </si>
  <si>
    <t>kölcsön</t>
  </si>
  <si>
    <t>kölcsön állomány október 1-én</t>
  </si>
  <si>
    <t>módosítás(+/-)</t>
  </si>
  <si>
    <t>módosított (+/-)</t>
  </si>
  <si>
    <t>2021 után</t>
  </si>
  <si>
    <t>Hosszú lejáratú</t>
  </si>
  <si>
    <t>rövid lejáratú</t>
  </si>
  <si>
    <t>támogatás megelőlegezési hitel</t>
  </si>
  <si>
    <t>összesen</t>
  </si>
  <si>
    <t>Az önkormányzat kölcsön állománnyal nem rendelkezik.</t>
  </si>
  <si>
    <t>Az önkormányzat által nyújtott kölcsön alakulása</t>
  </si>
  <si>
    <t xml:space="preserve">          forintban</t>
  </si>
  <si>
    <t>kölcsön állomány január 1-én</t>
  </si>
  <si>
    <t>2019.</t>
  </si>
  <si>
    <t>2020.</t>
  </si>
  <si>
    <t>2021.</t>
  </si>
  <si>
    <t>2021. után</t>
  </si>
  <si>
    <t>első lakáshoz jutók támogatása</t>
  </si>
  <si>
    <t>Mukáltatói támogatás</t>
  </si>
  <si>
    <t>Rövid lejáratú</t>
  </si>
  <si>
    <t>szociális kölcsön</t>
  </si>
  <si>
    <t xml:space="preserve"> </t>
  </si>
  <si>
    <t>2019. évi előirányzat felhasználási terv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</si>
  <si>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</si>
  <si>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</si>
  <si>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</si>
  <si>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</si>
  <si>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</si>
  <si>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</si>
  <si>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</si>
  <si>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</si>
  <si>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</si>
  <si>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</si>
  <si>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</si>
  <si>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</si>
  <si>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</si>
  <si>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</si>
  <si>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</si>
  <si>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</si>
  <si>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Bevételli előirányzatok</t>
  </si>
  <si>
    <t>2.</t>
  </si>
  <si>
    <t>Működési célú támogatások államháztartáson belülről</t>
  </si>
  <si>
    <t>3.</t>
  </si>
  <si>
    <t>Közhatalmi bevételek</t>
  </si>
  <si>
    <t>Működési bevételek</t>
  </si>
  <si>
    <t>4.</t>
  </si>
  <si>
    <t>Működési célú átvett pénzeszközök</t>
  </si>
  <si>
    <t>5.</t>
  </si>
  <si>
    <t xml:space="preserve"> Felhalmozási bevételek</t>
  </si>
  <si>
    <t>6.</t>
  </si>
  <si>
    <t xml:space="preserve"> Felhalmozási célú támogatások államháztartáson belülről</t>
  </si>
  <si>
    <t>7.</t>
  </si>
  <si>
    <t xml:space="preserve"> Felhalmozási célú átvett pénzeszközök</t>
  </si>
  <si>
    <t>8.</t>
  </si>
  <si>
    <t>Finaszírozási bevételek</t>
  </si>
  <si>
    <t>9.</t>
  </si>
  <si>
    <t>Bevételi előir. összesen:</t>
  </si>
  <si>
    <t>10.</t>
  </si>
  <si>
    <t>Kiadások</t>
  </si>
  <si>
    <t>11.</t>
  </si>
  <si>
    <t>Személyi juttatások</t>
  </si>
  <si>
    <t>12.</t>
  </si>
  <si>
    <t>Munkaadót terhelő járulékok</t>
  </si>
  <si>
    <t>13.</t>
  </si>
  <si>
    <t>Dologi kiadások</t>
  </si>
  <si>
    <t>14.</t>
  </si>
  <si>
    <t>ellátottak pénbeli juttatásai</t>
  </si>
  <si>
    <t>15.</t>
  </si>
  <si>
    <t>Egyéb működési kiadások</t>
  </si>
  <si>
    <t>16.</t>
  </si>
  <si>
    <t>Felhalmozási kiadások</t>
  </si>
  <si>
    <t>17.</t>
  </si>
  <si>
    <t>Finanszírozási kiadások</t>
  </si>
  <si>
    <t>18.</t>
  </si>
  <si>
    <t>Tartalékok</t>
  </si>
  <si>
    <t>19.</t>
  </si>
  <si>
    <t>20.</t>
  </si>
  <si>
    <t>Kiadási előir. összesen:</t>
  </si>
  <si>
    <t>egyenleg (előző havi egyenleg + tárgy havi bevételi előirányzat - tárgy havi kiadási előirányzat)</t>
  </si>
  <si>
    <t>Az önkormányzat várható bevételei és kiadásai tárgyévben és az azt követő 3 évben</t>
  </si>
  <si>
    <t xml:space="preserve">         Ft-ban</t>
  </si>
  <si>
    <t>2019. módosított</t>
  </si>
  <si>
    <t>"1. melléklet a 2/2019. (III.13.) önkormányzat rendelethez"</t>
  </si>
  <si>
    <t xml:space="preserve">                                                                                                                                                                                   Bevétel </t>
  </si>
  <si>
    <t>"3.melléklet a 2/2019. (III.13.) önkormányzati rendelethez</t>
  </si>
  <si>
    <t>"6.melléklet a 2/2019. (III.13.) önkormányzati rendelethez</t>
  </si>
  <si>
    <t>Az önkormányzat 2019. évi felhalmozási kiadásai</t>
  </si>
  <si>
    <t>"8.melléklet a 2/2019. (III.13.) önkormányzati rendelethez</t>
  </si>
  <si>
    <t>"10. melléklet a 2/2019. (III.13.) önkormányzati rendelethez"</t>
  </si>
  <si>
    <t>"18.melléklet a 2/2019. (III.13.) önkormányzati rendelethez</t>
  </si>
  <si>
    <t>"20.melléklet a 2/2019. (III.13.) önkormányzati rendelethez</t>
  </si>
  <si>
    <t>1. melléklet a  9/2019. (XI.11.) önkormányzati rendelethez</t>
  </si>
  <si>
    <t>2. melléklet a  9/2019. (XI.11.) önkormányzati rendelethez</t>
  </si>
  <si>
    <t>3. melléklet a 9/2019. (XI.11.) önkormányzati rendelethez</t>
  </si>
  <si>
    <t>4. melléklet a 9/2019. (XI.11.) önkormányzati rendelethez</t>
  </si>
  <si>
    <t>5. melléklet a 9/2019. (XI.11.) önkormányzati rendelethez</t>
  </si>
  <si>
    <t>6. melléklet a  9/2019. (XI.11.) önkormányzati rendelethez</t>
  </si>
  <si>
    <t>7. melléklet a 9/2019. (XI.11.)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</si>
</sst>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/"/>
    <numFmt numFmtId="165" formatCode="#,###"/>
  </numFmts>
  <fonts count="32" x14ac:knownFonts="1"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2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0"/>
      <name val="Arial CE"/>
      <family val="2"/>
      <charset val="238"/>
    </font>
    <font>
      <sz val="9"/>
      <color theme="1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Arial CE"/>
      <family val="2"/>
      <charset val="238"/>
    </font>
    <font>
      <b/>
      <i/>
      <sz val="8"/>
      <name val="Arial CE"/>
      <family val="2"/>
      <charset val="238"/>
    </font>
    <font>
      <i/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dashDotDot">
        <color indexed="8"/>
      </top>
      <bottom style="dashDotDot">
        <color indexed="8"/>
      </bottom>
      <diagonal/>
    </border>
    <border>
      <left style="thin">
        <color indexed="8"/>
      </left>
      <right style="thin">
        <color indexed="8"/>
      </right>
      <top style="dashDotDot">
        <color indexed="8"/>
      </top>
      <bottom style="dashDotDot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slantDashDot">
        <color indexed="8"/>
      </top>
      <bottom style="slantDashDot">
        <color indexed="8"/>
      </bottom>
      <diagonal/>
    </border>
    <border>
      <left style="thin">
        <color indexed="8"/>
      </left>
      <right style="thin">
        <color indexed="8"/>
      </right>
      <top style="slantDashDot">
        <color indexed="8"/>
      </top>
      <bottom style="slantDashDot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2">
    <xf numFmtId="0" fontId="0" fillId="0" borderId="0"/>
    <xf numFmtId="0" fontId="9" fillId="0" borderId="0"/>
  </cellStyleXfs>
  <cellXfs count="2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6" fillId="0" borderId="6" xfId="0" applyFont="1" applyBorder="1" applyAlignment="1">
      <alignment horizontal="center" vertical="center"/>
    </xf>
    <xf numFmtId="3" fontId="3" fillId="0" borderId="6" xfId="0" applyNumberFormat="1" applyFont="1" applyBorder="1"/>
    <xf numFmtId="3" fontId="5" fillId="0" borderId="6" xfId="0" applyNumberFormat="1" applyFont="1" applyBorder="1"/>
    <xf numFmtId="3" fontId="6" fillId="0" borderId="6" xfId="0" applyNumberFormat="1" applyFont="1" applyBorder="1"/>
    <xf numFmtId="3" fontId="6" fillId="0" borderId="6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7" fillId="0" borderId="6" xfId="0" applyFont="1" applyBorder="1"/>
    <xf numFmtId="0" fontId="8" fillId="0" borderId="0" xfId="0" applyFont="1"/>
    <xf numFmtId="0" fontId="3" fillId="0" borderId="0" xfId="0" applyFont="1" applyAlignment="1">
      <alignment horizontal="right" wrapText="1"/>
    </xf>
    <xf numFmtId="3" fontId="3" fillId="2" borderId="6" xfId="0" applyNumberFormat="1" applyFont="1" applyFill="1" applyBorder="1"/>
    <xf numFmtId="3" fontId="3" fillId="2" borderId="6" xfId="0" applyNumberFormat="1" applyFont="1" applyFill="1" applyBorder="1" applyAlignment="1">
      <alignment wrapText="1"/>
    </xf>
    <xf numFmtId="3" fontId="3" fillId="0" borderId="6" xfId="0" applyNumberFormat="1" applyFont="1" applyBorder="1" applyAlignment="1">
      <alignment wrapText="1"/>
    </xf>
    <xf numFmtId="0" fontId="13" fillId="0" borderId="0" xfId="0" applyFont="1"/>
    <xf numFmtId="3" fontId="6" fillId="0" borderId="6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15" fillId="0" borderId="2" xfId="0" applyFont="1" applyBorder="1" applyAlignment="1">
      <alignment horizontal="left"/>
    </xf>
    <xf numFmtId="3" fontId="15" fillId="0" borderId="6" xfId="0" applyNumberFormat="1" applyFont="1" applyBorder="1" applyAlignment="1">
      <alignment horizontal="right"/>
    </xf>
    <xf numFmtId="3" fontId="15" fillId="0" borderId="6" xfId="0" applyNumberFormat="1" applyFont="1" applyBorder="1"/>
    <xf numFmtId="0" fontId="15" fillId="0" borderId="2" xfId="0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left" wrapText="1"/>
    </xf>
    <xf numFmtId="0" fontId="16" fillId="0" borderId="2" xfId="0" applyFont="1" applyBorder="1" applyAlignment="1">
      <alignment horizontal="left"/>
    </xf>
    <xf numFmtId="3" fontId="16" fillId="0" borderId="6" xfId="0" applyNumberFormat="1" applyFont="1" applyBorder="1"/>
    <xf numFmtId="3" fontId="16" fillId="0" borderId="6" xfId="0" applyNumberFormat="1" applyFont="1" applyBorder="1" applyAlignment="1">
      <alignment horizontal="right"/>
    </xf>
    <xf numFmtId="0" fontId="17" fillId="0" borderId="0" xfId="0" applyFont="1"/>
    <xf numFmtId="0" fontId="16" fillId="0" borderId="2" xfId="0" applyFont="1" applyBorder="1"/>
    <xf numFmtId="3" fontId="16" fillId="0" borderId="6" xfId="0" applyNumberFormat="1" applyFont="1" applyBorder="1" applyAlignment="1">
      <alignment wrapText="1"/>
    </xf>
    <xf numFmtId="164" fontId="15" fillId="0" borderId="10" xfId="0" applyNumberFormat="1" applyFont="1" applyBorder="1" applyAlignment="1">
      <alignment horizontal="left" vertical="center" wrapText="1"/>
    </xf>
    <xf numFmtId="3" fontId="15" fillId="0" borderId="7" xfId="0" applyNumberFormat="1" applyFont="1" applyBorder="1" applyAlignment="1">
      <alignment wrapText="1"/>
    </xf>
    <xf numFmtId="3" fontId="15" fillId="0" borderId="7" xfId="0" applyNumberFormat="1" applyFont="1" applyBorder="1" applyAlignment="1">
      <alignment horizontal="right"/>
    </xf>
    <xf numFmtId="3" fontId="15" fillId="0" borderId="7" xfId="0" applyNumberFormat="1" applyFont="1" applyBorder="1"/>
    <xf numFmtId="0" fontId="14" fillId="0" borderId="11" xfId="0" applyFont="1" applyBorder="1" applyAlignment="1">
      <alignment horizontal="left" vertical="center"/>
    </xf>
    <xf numFmtId="3" fontId="14" fillId="0" borderId="12" xfId="0" applyNumberFormat="1" applyFont="1" applyBorder="1" applyAlignment="1">
      <alignment wrapText="1"/>
    </xf>
    <xf numFmtId="0" fontId="14" fillId="0" borderId="13" xfId="0" applyFont="1" applyBorder="1" applyAlignment="1">
      <alignment horizontal="left" vertical="center"/>
    </xf>
    <xf numFmtId="164" fontId="14" fillId="0" borderId="9" xfId="0" applyNumberFormat="1" applyFont="1" applyBorder="1" applyAlignment="1">
      <alignment wrapText="1"/>
    </xf>
    <xf numFmtId="3" fontId="15" fillId="0" borderId="9" xfId="0" applyNumberFormat="1" applyFont="1" applyBorder="1" applyAlignment="1">
      <alignment horizontal="right"/>
    </xf>
    <xf numFmtId="3" fontId="15" fillId="0" borderId="9" xfId="0" applyNumberFormat="1" applyFont="1" applyBorder="1"/>
    <xf numFmtId="0" fontId="15" fillId="0" borderId="2" xfId="0" applyFont="1" applyBorder="1"/>
    <xf numFmtId="0" fontId="15" fillId="0" borderId="6" xfId="0" applyFont="1" applyBorder="1"/>
    <xf numFmtId="164" fontId="14" fillId="0" borderId="6" xfId="0" applyNumberFormat="1" applyFont="1" applyBorder="1" applyAlignment="1">
      <alignment wrapText="1"/>
    </xf>
    <xf numFmtId="0" fontId="15" fillId="0" borderId="2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8" fillId="0" borderId="6" xfId="0" applyFont="1" applyBorder="1"/>
    <xf numFmtId="3" fontId="18" fillId="0" borderId="6" xfId="0" applyNumberFormat="1" applyFont="1" applyBorder="1"/>
    <xf numFmtId="164" fontId="15" fillId="0" borderId="6" xfId="0" applyNumberFormat="1" applyFont="1" applyBorder="1" applyAlignment="1">
      <alignment wrapText="1"/>
    </xf>
    <xf numFmtId="0" fontId="0" fillId="0" borderId="0" xfId="0" applyFont="1"/>
    <xf numFmtId="164" fontId="15" fillId="0" borderId="6" xfId="0" applyNumberFormat="1" applyFont="1" applyBorder="1" applyAlignment="1">
      <alignment horizontal="right" wrapText="1"/>
    </xf>
    <xf numFmtId="0" fontId="15" fillId="0" borderId="10" xfId="0" applyFont="1" applyBorder="1"/>
    <xf numFmtId="0" fontId="15" fillId="0" borderId="7" xfId="0" applyFont="1" applyBorder="1"/>
    <xf numFmtId="164" fontId="15" fillId="0" borderId="7" xfId="0" applyNumberFormat="1" applyFont="1" applyBorder="1" applyAlignment="1">
      <alignment wrapText="1"/>
    </xf>
    <xf numFmtId="0" fontId="14" fillId="0" borderId="11" xfId="0" applyFont="1" applyBorder="1"/>
    <xf numFmtId="0" fontId="14" fillId="0" borderId="14" xfId="0" applyFont="1" applyBorder="1" applyAlignment="1">
      <alignment horizontal="left" vertical="center"/>
    </xf>
    <xf numFmtId="164" fontId="15" fillId="0" borderId="15" xfId="0" applyNumberFormat="1" applyFont="1" applyBorder="1" applyAlignment="1">
      <alignment wrapText="1"/>
    </xf>
    <xf numFmtId="3" fontId="15" fillId="0" borderId="15" xfId="0" applyNumberFormat="1" applyFont="1" applyBorder="1" applyAlignment="1">
      <alignment horizontal="right"/>
    </xf>
    <xf numFmtId="3" fontId="15" fillId="0" borderId="15" xfId="0" applyNumberFormat="1" applyFont="1" applyBorder="1"/>
    <xf numFmtId="0" fontId="14" fillId="0" borderId="16" xfId="0" applyFont="1" applyBorder="1"/>
    <xf numFmtId="3" fontId="14" fillId="0" borderId="17" xfId="0" applyNumberFormat="1" applyFont="1" applyBorder="1" applyAlignment="1">
      <alignment wrapText="1"/>
    </xf>
    <xf numFmtId="3" fontId="15" fillId="0" borderId="9" xfId="0" applyNumberFormat="1" applyFont="1" applyBorder="1" applyAlignment="1">
      <alignment wrapText="1"/>
    </xf>
    <xf numFmtId="3" fontId="15" fillId="0" borderId="6" xfId="0" applyNumberFormat="1" applyFont="1" applyBorder="1" applyAlignment="1">
      <alignment wrapText="1"/>
    </xf>
    <xf numFmtId="3" fontId="15" fillId="0" borderId="6" xfId="0" applyNumberFormat="1" applyFont="1" applyBorder="1" applyAlignment="1">
      <alignment horizontal="center" wrapText="1"/>
    </xf>
    <xf numFmtId="3" fontId="15" fillId="0" borderId="6" xfId="0" applyNumberFormat="1" applyFont="1" applyBorder="1" applyAlignment="1">
      <alignment horizontal="right" wrapText="1"/>
    </xf>
    <xf numFmtId="0" fontId="15" fillId="0" borderId="10" xfId="0" applyFont="1" applyBorder="1" applyAlignment="1">
      <alignment vertical="center"/>
    </xf>
    <xf numFmtId="3" fontId="15" fillId="0" borderId="7" xfId="0" applyNumberFormat="1" applyFont="1" applyBorder="1" applyAlignment="1">
      <alignment vertical="center"/>
    </xf>
    <xf numFmtId="3" fontId="15" fillId="0" borderId="7" xfId="0" applyNumberFormat="1" applyFont="1" applyBorder="1" applyAlignment="1">
      <alignment horizontal="center" wrapText="1"/>
    </xf>
    <xf numFmtId="3" fontId="14" fillId="0" borderId="12" xfId="0" applyNumberFormat="1" applyFont="1" applyBorder="1"/>
    <xf numFmtId="3" fontId="14" fillId="0" borderId="9" xfId="0" applyNumberFormat="1" applyFont="1" applyBorder="1"/>
    <xf numFmtId="3" fontId="14" fillId="0" borderId="6" xfId="0" applyNumberFormat="1" applyFont="1" applyBorder="1"/>
    <xf numFmtId="3" fontId="14" fillId="0" borderId="7" xfId="0" applyNumberFormat="1" applyFont="1" applyBorder="1"/>
    <xf numFmtId="3" fontId="15" fillId="0" borderId="12" xfId="0" applyNumberFormat="1" applyFont="1" applyBorder="1" applyAlignment="1">
      <alignment horizontal="right"/>
    </xf>
    <xf numFmtId="3" fontId="15" fillId="0" borderId="12" xfId="0" applyNumberFormat="1" applyFont="1" applyBorder="1"/>
    <xf numFmtId="0" fontId="14" fillId="0" borderId="13" xfId="0" applyFont="1" applyBorder="1" applyAlignment="1">
      <alignment horizontal="left"/>
    </xf>
    <xf numFmtId="3" fontId="14" fillId="0" borderId="9" xfId="0" applyNumberFormat="1" applyFont="1" applyBorder="1" applyAlignment="1">
      <alignment horizontal="left"/>
    </xf>
    <xf numFmtId="0" fontId="14" fillId="0" borderId="2" xfId="0" applyFont="1" applyBorder="1"/>
    <xf numFmtId="3" fontId="19" fillId="0" borderId="6" xfId="0" applyNumberFormat="1" applyFont="1" applyBorder="1"/>
    <xf numFmtId="0" fontId="15" fillId="2" borderId="7" xfId="0" applyFont="1" applyFill="1" applyBorder="1"/>
    <xf numFmtId="3" fontId="14" fillId="2" borderId="7" xfId="0" applyNumberFormat="1" applyFont="1" applyFill="1" applyBorder="1"/>
    <xf numFmtId="0" fontId="14" fillId="2" borderId="17" xfId="0" applyFont="1" applyFill="1" applyBorder="1" applyAlignment="1">
      <alignment vertical="center" wrapText="1"/>
    </xf>
    <xf numFmtId="3" fontId="14" fillId="2" borderId="17" xfId="0" applyNumberFormat="1" applyFont="1" applyFill="1" applyBorder="1"/>
    <xf numFmtId="0" fontId="19" fillId="0" borderId="13" xfId="0" applyFont="1" applyBorder="1"/>
    <xf numFmtId="3" fontId="19" fillId="0" borderId="9" xfId="0" applyNumberFormat="1" applyFont="1" applyBorder="1"/>
    <xf numFmtId="3" fontId="19" fillId="0" borderId="9" xfId="0" applyNumberFormat="1" applyFont="1" applyBorder="1" applyAlignment="1">
      <alignment horizontal="right"/>
    </xf>
    <xf numFmtId="3" fontId="19" fillId="0" borderId="9" xfId="0" applyNumberFormat="1" applyFont="1" applyBorder="1" applyAlignment="1">
      <alignment horizontal="right" wrapText="1"/>
    </xf>
    <xf numFmtId="0" fontId="20" fillId="0" borderId="0" xfId="0" applyFont="1"/>
    <xf numFmtId="0" fontId="10" fillId="0" borderId="19" xfId="0" applyFont="1" applyBorder="1" applyAlignment="1">
      <alignment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/>
    <xf numFmtId="0" fontId="1" fillId="0" borderId="19" xfId="0" applyFont="1" applyBorder="1"/>
    <xf numFmtId="0" fontId="0" fillId="0" borderId="19" xfId="0" applyBorder="1"/>
    <xf numFmtId="0" fontId="1" fillId="0" borderId="19" xfId="0" applyFont="1" applyBorder="1" applyAlignment="1">
      <alignment wrapText="1"/>
    </xf>
    <xf numFmtId="3" fontId="1" fillId="0" borderId="19" xfId="0" applyNumberFormat="1" applyFont="1" applyBorder="1"/>
    <xf numFmtId="3" fontId="10" fillId="0" borderId="19" xfId="0" applyNumberFormat="1" applyFont="1" applyBorder="1"/>
    <xf numFmtId="0" fontId="13" fillId="0" borderId="19" xfId="0" applyFont="1" applyBorder="1"/>
    <xf numFmtId="0" fontId="10" fillId="2" borderId="19" xfId="0" applyFont="1" applyFill="1" applyBorder="1" applyAlignment="1">
      <alignment vertical="center"/>
    </xf>
    <xf numFmtId="3" fontId="10" fillId="2" borderId="19" xfId="0" applyNumberFormat="1" applyFont="1" applyFill="1" applyBorder="1" applyAlignment="1">
      <alignment vertical="center"/>
    </xf>
    <xf numFmtId="0" fontId="10" fillId="0" borderId="19" xfId="0" applyFont="1" applyBorder="1" applyAlignment="1">
      <alignment horizontal="center"/>
    </xf>
    <xf numFmtId="0" fontId="10" fillId="2" borderId="19" xfId="0" applyFont="1" applyFill="1" applyBorder="1" applyAlignment="1">
      <alignment horizontal="left"/>
    </xf>
    <xf numFmtId="3" fontId="10" fillId="2" borderId="19" xfId="0" applyNumberFormat="1" applyFont="1" applyFill="1" applyBorder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" fillId="0" borderId="2" xfId="0" applyFont="1" applyBorder="1"/>
    <xf numFmtId="3" fontId="0" fillId="0" borderId="19" xfId="0" applyNumberFormat="1" applyBorder="1"/>
    <xf numFmtId="0" fontId="10" fillId="2" borderId="2" xfId="0" applyFont="1" applyFill="1" applyBorder="1" applyAlignment="1">
      <alignment horizontal="left"/>
    </xf>
    <xf numFmtId="3" fontId="13" fillId="0" borderId="19" xfId="0" applyNumberFormat="1" applyFont="1" applyBorder="1"/>
    <xf numFmtId="0" fontId="10" fillId="0" borderId="6" xfId="0" applyFont="1" applyBorder="1"/>
    <xf numFmtId="3" fontId="10" fillId="0" borderId="2" xfId="0" applyNumberFormat="1" applyFont="1" applyBorder="1"/>
    <xf numFmtId="3" fontId="10" fillId="0" borderId="4" xfId="0" applyNumberFormat="1" applyFont="1" applyBorder="1"/>
    <xf numFmtId="3" fontId="0" fillId="0" borderId="0" xfId="0" applyNumberFormat="1"/>
    <xf numFmtId="0" fontId="13" fillId="0" borderId="6" xfId="0" applyFont="1" applyBorder="1"/>
    <xf numFmtId="0" fontId="0" fillId="0" borderId="6" xfId="0" applyBorder="1"/>
    <xf numFmtId="3" fontId="0" fillId="0" borderId="6" xfId="0" applyNumberFormat="1" applyBorder="1"/>
    <xf numFmtId="0" fontId="0" fillId="0" borderId="6" xfId="0" applyBorder="1" applyAlignment="1">
      <alignment wrapText="1"/>
    </xf>
    <xf numFmtId="3" fontId="21" fillId="0" borderId="6" xfId="0" applyNumberFormat="1" applyFont="1" applyBorder="1"/>
    <xf numFmtId="3" fontId="13" fillId="0" borderId="6" xfId="0" applyNumberFormat="1" applyFont="1" applyBorder="1"/>
    <xf numFmtId="3" fontId="22" fillId="0" borderId="6" xfId="0" applyNumberFormat="1" applyFont="1" applyBorder="1"/>
    <xf numFmtId="0" fontId="9" fillId="0" borderId="0" xfId="1" applyProtection="1">
      <protection locked="0"/>
    </xf>
    <xf numFmtId="0" fontId="9" fillId="0" borderId="0" xfId="1"/>
    <xf numFmtId="0" fontId="23" fillId="0" borderId="21" xfId="1" applyFont="1" applyBorder="1" applyAlignment="1">
      <alignment horizontal="center" vertical="center" wrapText="1"/>
    </xf>
    <xf numFmtId="0" fontId="24" fillId="0" borderId="22" xfId="1" applyFont="1" applyBorder="1" applyAlignment="1">
      <alignment horizontal="center" vertical="center"/>
    </xf>
    <xf numFmtId="0" fontId="23" fillId="0" borderId="22" xfId="1" applyFont="1" applyBorder="1" applyAlignment="1">
      <alignment horizontal="center" vertical="center"/>
    </xf>
    <xf numFmtId="0" fontId="23" fillId="0" borderId="23" xfId="1" applyFont="1" applyBorder="1" applyAlignment="1">
      <alignment horizontal="center" vertical="center"/>
    </xf>
    <xf numFmtId="0" fontId="25" fillId="0" borderId="24" xfId="1" applyFont="1" applyBorder="1" applyAlignment="1">
      <alignment horizontal="left" vertical="center"/>
    </xf>
    <xf numFmtId="0" fontId="26" fillId="0" borderId="6" xfId="1" applyFont="1" applyBorder="1" applyAlignment="1">
      <alignment vertical="center"/>
    </xf>
    <xf numFmtId="165" fontId="25" fillId="0" borderId="6" xfId="1" applyNumberFormat="1" applyFont="1" applyBorder="1" applyAlignment="1">
      <alignment vertical="center"/>
    </xf>
    <xf numFmtId="165" fontId="25" fillId="0" borderId="25" xfId="1" applyNumberFormat="1" applyFont="1" applyBorder="1" applyAlignment="1">
      <alignment vertical="center"/>
    </xf>
    <xf numFmtId="0" fontId="9" fillId="0" borderId="0" xfId="1" applyAlignment="1">
      <alignment vertical="center"/>
    </xf>
    <xf numFmtId="0" fontId="15" fillId="0" borderId="6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wrapText="1"/>
    </xf>
    <xf numFmtId="3" fontId="27" fillId="0" borderId="6" xfId="1" applyNumberFormat="1" applyFont="1" applyBorder="1" applyAlignment="1" applyProtection="1">
      <alignment vertical="center"/>
      <protection locked="0"/>
    </xf>
    <xf numFmtId="165" fontId="27" fillId="0" borderId="25" xfId="1" applyNumberFormat="1" applyFont="1" applyBorder="1" applyAlignment="1">
      <alignment vertical="center"/>
    </xf>
    <xf numFmtId="0" fontId="9" fillId="0" borderId="0" xfId="1" applyAlignment="1" applyProtection="1">
      <alignment vertical="center"/>
      <protection locked="0"/>
    </xf>
    <xf numFmtId="3" fontId="3" fillId="0" borderId="6" xfId="0" applyNumberFormat="1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wrapText="1"/>
    </xf>
    <xf numFmtId="3" fontId="3" fillId="0" borderId="6" xfId="0" applyNumberFormat="1" applyFont="1" applyBorder="1" applyAlignment="1">
      <alignment horizontal="left" wrapText="1"/>
    </xf>
    <xf numFmtId="0" fontId="25" fillId="0" borderId="15" xfId="1" applyFont="1" applyBorder="1" applyAlignment="1" applyProtection="1">
      <alignment vertical="center"/>
      <protection locked="0"/>
    </xf>
    <xf numFmtId="3" fontId="27" fillId="0" borderId="15" xfId="1" applyNumberFormat="1" applyFont="1" applyBorder="1" applyAlignment="1" applyProtection="1">
      <alignment vertical="center"/>
      <protection locked="0"/>
    </xf>
    <xf numFmtId="0" fontId="23" fillId="0" borderId="26" xfId="1" applyFont="1" applyBorder="1" applyAlignment="1">
      <alignment vertical="center"/>
    </xf>
    <xf numFmtId="165" fontId="28" fillId="0" borderId="26" xfId="1" applyNumberFormat="1" applyFont="1" applyBorder="1" applyAlignment="1">
      <alignment vertical="center"/>
    </xf>
    <xf numFmtId="165" fontId="28" fillId="0" borderId="27" xfId="1" applyNumberFormat="1" applyFont="1" applyBorder="1" applyAlignment="1">
      <alignment vertical="center"/>
    </xf>
    <xf numFmtId="165" fontId="27" fillId="0" borderId="6" xfId="1" applyNumberFormat="1" applyFont="1" applyBorder="1" applyAlignment="1">
      <alignment vertical="center"/>
    </xf>
    <xf numFmtId="0" fontId="25" fillId="0" borderId="6" xfId="1" applyFont="1" applyBorder="1" applyAlignment="1" applyProtection="1">
      <alignment vertical="center"/>
      <protection locked="0"/>
    </xf>
    <xf numFmtId="165" fontId="27" fillId="0" borderId="6" xfId="1" applyNumberFormat="1" applyFont="1" applyBorder="1" applyAlignment="1" applyProtection="1">
      <alignment vertical="center"/>
      <protection locked="0"/>
    </xf>
    <xf numFmtId="0" fontId="25" fillId="0" borderId="0" xfId="1" applyFont="1"/>
    <xf numFmtId="0" fontId="25" fillId="0" borderId="0" xfId="1" applyFont="1" applyProtection="1">
      <protection locked="0"/>
    </xf>
    <xf numFmtId="0" fontId="27" fillId="0" borderId="0" xfId="1" applyFont="1" applyProtection="1">
      <protection locked="0"/>
    </xf>
    <xf numFmtId="0" fontId="27" fillId="0" borderId="0" xfId="1" applyFont="1"/>
    <xf numFmtId="0" fontId="25" fillId="0" borderId="6" xfId="1" applyFont="1" applyBorder="1"/>
    <xf numFmtId="0" fontId="9" fillId="0" borderId="6" xfId="1" applyBorder="1" applyAlignment="1" applyProtection="1">
      <alignment wrapText="1"/>
      <protection locked="0"/>
    </xf>
    <xf numFmtId="165" fontId="27" fillId="0" borderId="6" xfId="1" applyNumberFormat="1" applyFont="1" applyBorder="1" applyProtection="1">
      <protection locked="0"/>
    </xf>
    <xf numFmtId="0" fontId="27" fillId="0" borderId="6" xfId="1" applyFont="1" applyBorder="1"/>
    <xf numFmtId="0" fontId="9" fillId="0" borderId="6" xfId="1" applyBorder="1" applyProtection="1">
      <protection locked="0"/>
    </xf>
    <xf numFmtId="0" fontId="12" fillId="0" borderId="0" xfId="0" applyFont="1" applyAlignment="1">
      <alignment horizontal="right"/>
    </xf>
    <xf numFmtId="0" fontId="29" fillId="0" borderId="0" xfId="0" applyFont="1"/>
    <xf numFmtId="0" fontId="30" fillId="0" borderId="0" xfId="0" applyFont="1" applyAlignment="1">
      <alignment horizontal="center"/>
    </xf>
    <xf numFmtId="0" fontId="12" fillId="0" borderId="0" xfId="0" applyFont="1"/>
    <xf numFmtId="0" fontId="1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3" fontId="12" fillId="0" borderId="6" xfId="0" applyNumberFormat="1" applyFont="1" applyBorder="1"/>
    <xf numFmtId="0" fontId="12" fillId="0" borderId="6" xfId="0" applyFont="1" applyBorder="1"/>
    <xf numFmtId="3" fontId="11" fillId="0" borderId="6" xfId="0" applyNumberFormat="1" applyFont="1" applyBorder="1"/>
    <xf numFmtId="3" fontId="31" fillId="0" borderId="6" xfId="0" applyNumberFormat="1" applyFont="1" applyBorder="1"/>
    <xf numFmtId="3" fontId="11" fillId="0" borderId="6" xfId="0" applyNumberFormat="1" applyFont="1" applyBorder="1" applyAlignment="1">
      <alignment horizontal="right" vertical="center" wrapText="1"/>
    </xf>
    <xf numFmtId="3" fontId="31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1" fillId="0" borderId="0" xfId="0" applyFont="1" applyAlignment="1"/>
    <xf numFmtId="0" fontId="0" fillId="0" borderId="0" xfId="0" applyAlignment="1"/>
    <xf numFmtId="0" fontId="11" fillId="0" borderId="6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49" fontId="11" fillId="0" borderId="6" xfId="0" applyNumberFormat="1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right"/>
    </xf>
    <xf numFmtId="0" fontId="0" fillId="0" borderId="0" xfId="0" applyAlignment="1">
      <alignment wrapText="1"/>
    </xf>
    <xf numFmtId="0" fontId="11" fillId="0" borderId="0" xfId="0" applyFont="1" applyAlignment="1">
      <alignment horizontal="center"/>
    </xf>
    <xf numFmtId="0" fontId="1" fillId="0" borderId="18" xfId="0" applyFont="1" applyBorder="1" applyAlignment="1">
      <alignment horizontal="right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31" fillId="0" borderId="6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1" fillId="2" borderId="6" xfId="0" applyFont="1" applyFill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30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</cellXfs>
  <cellStyles count="2">
    <cellStyle name="Normál" xfId="0" builtinId="0"/>
    <cellStyle name="Normál_SEGEDLETEK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NZUG~1\AppData\Local\Temp\Rendm&#243;d%20t&#225;bl&#225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"/>
      <sheetName val="2. mell  (2)"/>
      <sheetName val="3. mell.  "/>
      <sheetName val="4 mell "/>
      <sheetName val="5 mell. )"/>
      <sheetName val="6. mell"/>
      <sheetName val="7 mell. (2)"/>
      <sheetName val="8. mell "/>
      <sheetName val="9. mell"/>
      <sheetName val="10 mell"/>
      <sheetName val="11 mell"/>
      <sheetName val=" 12 mell."/>
      <sheetName val="13 mell"/>
      <sheetName val="14mell"/>
      <sheetName val="15. mell"/>
      <sheetName val="16 mell"/>
      <sheetName val="17. mell"/>
      <sheetName val="18.melll"/>
      <sheetName val="19 mell (2)"/>
      <sheetName val="20 mell"/>
      <sheetName val="Munka1"/>
    </sheetNames>
    <sheetDataSet>
      <sheetData sheetId="0"/>
      <sheetData sheetId="1"/>
      <sheetData sheetId="2">
        <row r="17">
          <cell r="R17">
            <v>16047734</v>
          </cell>
        </row>
        <row r="24">
          <cell r="R24">
            <v>1303723</v>
          </cell>
        </row>
        <row r="36">
          <cell r="R36">
            <v>1214358</v>
          </cell>
        </row>
      </sheetData>
      <sheetData sheetId="3"/>
      <sheetData sheetId="4"/>
      <sheetData sheetId="5">
        <row r="8">
          <cell r="O8">
            <v>2138341</v>
          </cell>
        </row>
        <row r="9">
          <cell r="O9">
            <v>418795</v>
          </cell>
        </row>
        <row r="10">
          <cell r="O10">
            <v>6916442</v>
          </cell>
        </row>
        <row r="14">
          <cell r="O14">
            <v>0</v>
          </cell>
        </row>
        <row r="31">
          <cell r="O31">
            <v>3518081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workbookViewId="0">
      <selection sqref="A1:C1"/>
    </sheetView>
  </sheetViews>
  <sheetFormatPr defaultRowHeight="12.75" x14ac:dyDescent="0.2"/>
  <cols>
    <col min="2" max="2" width="36.85546875" customWidth="1"/>
    <col min="3" max="3" width="16.85546875" customWidth="1"/>
    <col min="4" max="6" width="14.42578125" customWidth="1"/>
    <col min="7" max="7" width="6.5703125" customWidth="1"/>
    <col min="8" max="8" width="47.28515625" customWidth="1"/>
    <col min="9" max="9" width="15.140625" customWidth="1"/>
    <col min="10" max="11" width="12.7109375" bestFit="1" customWidth="1"/>
  </cols>
  <sheetData>
    <row r="1" spans="1:11" x14ac:dyDescent="0.2">
      <c r="A1" s="185" t="s">
        <v>260</v>
      </c>
      <c r="B1" s="185"/>
      <c r="C1" s="185"/>
      <c r="D1" s="1"/>
      <c r="E1" s="1"/>
      <c r="F1" s="1"/>
      <c r="G1" s="1"/>
      <c r="H1" s="1"/>
      <c r="I1" s="1"/>
      <c r="J1" s="1"/>
      <c r="K1" s="1"/>
    </row>
    <row r="2" spans="1:11" x14ac:dyDescent="0.2">
      <c r="A2" s="1" t="s">
        <v>251</v>
      </c>
      <c r="B2" s="1"/>
      <c r="C2" s="1" t="s">
        <v>0</v>
      </c>
      <c r="D2" s="1"/>
      <c r="E2" s="1"/>
      <c r="F2" s="1"/>
      <c r="G2" s="1"/>
      <c r="H2" s="1"/>
      <c r="I2" s="1"/>
      <c r="J2" s="1"/>
      <c r="K2" s="1"/>
    </row>
    <row r="3" spans="1:11" ht="12" customHeight="1" x14ac:dyDescent="0.25">
      <c r="A3" s="1"/>
      <c r="B3" s="1"/>
      <c r="C3" s="1"/>
      <c r="D3" s="1"/>
      <c r="E3" s="1"/>
      <c r="F3" s="1"/>
      <c r="G3" s="1"/>
      <c r="H3" s="2"/>
      <c r="I3" s="3"/>
      <c r="J3" s="1"/>
      <c r="K3" s="1"/>
    </row>
    <row r="4" spans="1:11" x14ac:dyDescent="0.2">
      <c r="A4" s="186" t="s">
        <v>1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x14ac:dyDescent="0.2">
      <c r="A5" s="186">
        <v>2019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</row>
    <row r="6" spans="1:11" ht="12" customHeight="1" x14ac:dyDescent="0.2">
      <c r="A6" s="187"/>
      <c r="B6" s="187"/>
      <c r="C6" s="187"/>
      <c r="D6" s="4"/>
      <c r="E6" s="4"/>
      <c r="F6" s="4"/>
      <c r="G6" s="187"/>
      <c r="H6" s="187"/>
      <c r="I6" s="188" t="s">
        <v>2</v>
      </c>
      <c r="J6" s="188"/>
      <c r="K6" s="188"/>
    </row>
    <row r="7" spans="1:11" ht="14.25" customHeight="1" x14ac:dyDescent="0.2">
      <c r="A7" s="180" t="s">
        <v>252</v>
      </c>
      <c r="B7" s="181"/>
      <c r="C7" s="181"/>
      <c r="D7" s="181"/>
      <c r="E7" s="181"/>
      <c r="F7" s="182"/>
      <c r="G7" s="180" t="s">
        <v>4</v>
      </c>
      <c r="H7" s="181"/>
      <c r="I7" s="181"/>
      <c r="J7" s="181"/>
      <c r="K7" s="183"/>
    </row>
    <row r="8" spans="1:11" x14ac:dyDescent="0.2">
      <c r="A8" s="184" t="s">
        <v>5</v>
      </c>
      <c r="B8" s="184"/>
      <c r="C8" s="184"/>
      <c r="D8" s="5" t="s">
        <v>6</v>
      </c>
      <c r="E8" s="5" t="s">
        <v>7</v>
      </c>
      <c r="F8" s="5" t="s">
        <v>8</v>
      </c>
      <c r="G8" s="184" t="s">
        <v>5</v>
      </c>
      <c r="H8" s="184"/>
      <c r="I8" s="5" t="s">
        <v>6</v>
      </c>
      <c r="J8" s="5" t="s">
        <v>7</v>
      </c>
      <c r="K8" s="5" t="s">
        <v>8</v>
      </c>
    </row>
    <row r="9" spans="1:11" ht="12" customHeight="1" x14ac:dyDescent="0.2">
      <c r="A9" s="178" t="s">
        <v>9</v>
      </c>
      <c r="B9" s="178"/>
      <c r="C9" s="178"/>
      <c r="D9" s="6">
        <v>267656469</v>
      </c>
      <c r="E9" s="6">
        <f>'[1]3. mell.  '!R17</f>
        <v>16047734</v>
      </c>
      <c r="F9" s="6">
        <f>D9+E9</f>
        <v>283704203</v>
      </c>
      <c r="G9" s="178" t="s">
        <v>10</v>
      </c>
      <c r="H9" s="178"/>
      <c r="I9" s="6">
        <v>206932667</v>
      </c>
      <c r="J9" s="6">
        <f>'[1]6. mell'!O8</f>
        <v>2138341</v>
      </c>
      <c r="K9" s="6">
        <f>I9+J9</f>
        <v>209071008</v>
      </c>
    </row>
    <row r="10" spans="1:11" ht="12" customHeight="1" x14ac:dyDescent="0.2">
      <c r="A10" s="179" t="s">
        <v>11</v>
      </c>
      <c r="B10" s="179"/>
      <c r="C10" s="179"/>
      <c r="D10" s="6">
        <v>37280000</v>
      </c>
      <c r="E10" s="6">
        <f>'[1]3. mell.  '!R24</f>
        <v>1303723</v>
      </c>
      <c r="F10" s="6">
        <f t="shared" ref="F10:F16" si="0">D10+E10</f>
        <v>38583723</v>
      </c>
      <c r="G10" s="179" t="s">
        <v>12</v>
      </c>
      <c r="H10" s="179"/>
      <c r="I10" s="6">
        <v>37832917</v>
      </c>
      <c r="J10" s="6">
        <f>'[1]6. mell'!O9</f>
        <v>418795</v>
      </c>
      <c r="K10" s="6">
        <f t="shared" ref="K10:K38" si="1">I10+J10</f>
        <v>38251712</v>
      </c>
    </row>
    <row r="11" spans="1:11" ht="12" customHeight="1" x14ac:dyDescent="0.2">
      <c r="A11" s="178" t="s">
        <v>13</v>
      </c>
      <c r="B11" s="178"/>
      <c r="C11" s="178"/>
      <c r="D11" s="6">
        <v>27248632</v>
      </c>
      <c r="E11" s="6">
        <f>'[1]3. mell.  '!R36</f>
        <v>1214358</v>
      </c>
      <c r="F11" s="6">
        <f t="shared" si="0"/>
        <v>28462990</v>
      </c>
      <c r="G11" s="178" t="s">
        <v>14</v>
      </c>
      <c r="H11" s="178"/>
      <c r="I11" s="6">
        <v>168070158</v>
      </c>
      <c r="J11" s="6">
        <f>'[1]6. mell'!O10</f>
        <v>6916442</v>
      </c>
      <c r="K11" s="6">
        <f t="shared" si="1"/>
        <v>174986600</v>
      </c>
    </row>
    <row r="12" spans="1:11" ht="12" customHeight="1" x14ac:dyDescent="0.2">
      <c r="A12" s="178" t="s">
        <v>15</v>
      </c>
      <c r="B12" s="178"/>
      <c r="C12" s="178"/>
      <c r="D12" s="6"/>
      <c r="E12" s="6"/>
      <c r="F12" s="6">
        <f t="shared" si="0"/>
        <v>0</v>
      </c>
      <c r="G12" s="178" t="s">
        <v>16</v>
      </c>
      <c r="H12" s="178"/>
      <c r="I12" s="6">
        <v>6400000</v>
      </c>
      <c r="J12" s="6">
        <v>-1000000</v>
      </c>
      <c r="K12" s="6">
        <f t="shared" si="1"/>
        <v>5400000</v>
      </c>
    </row>
    <row r="13" spans="1:11" ht="12" customHeight="1" x14ac:dyDescent="0.2">
      <c r="A13" s="178"/>
      <c r="B13" s="178"/>
      <c r="C13" s="178"/>
      <c r="D13" s="6"/>
      <c r="E13" s="6"/>
      <c r="F13" s="6">
        <f t="shared" si="0"/>
        <v>0</v>
      </c>
      <c r="G13" s="178" t="s">
        <v>17</v>
      </c>
      <c r="H13" s="178"/>
      <c r="I13" s="6">
        <v>15527068</v>
      </c>
      <c r="J13" s="6">
        <v>66012</v>
      </c>
      <c r="K13" s="6">
        <f t="shared" si="1"/>
        <v>15593080</v>
      </c>
    </row>
    <row r="14" spans="1:11" ht="12" customHeight="1" x14ac:dyDescent="0.2">
      <c r="A14" s="175"/>
      <c r="B14" s="175"/>
      <c r="C14" s="175"/>
      <c r="D14" s="6"/>
      <c r="E14" s="6"/>
      <c r="F14" s="6">
        <f t="shared" si="0"/>
        <v>0</v>
      </c>
      <c r="G14" s="176" t="s">
        <v>18</v>
      </c>
      <c r="H14" s="176"/>
      <c r="I14" s="7"/>
      <c r="J14" s="7">
        <v>66012</v>
      </c>
      <c r="K14" s="6">
        <f t="shared" si="1"/>
        <v>66012</v>
      </c>
    </row>
    <row r="15" spans="1:11" ht="12" customHeight="1" x14ac:dyDescent="0.2">
      <c r="A15" s="177"/>
      <c r="B15" s="177"/>
      <c r="C15" s="177"/>
      <c r="D15" s="6"/>
      <c r="E15" s="6"/>
      <c r="F15" s="6">
        <f t="shared" si="0"/>
        <v>0</v>
      </c>
      <c r="G15" s="178" t="s">
        <v>19</v>
      </c>
      <c r="H15" s="178"/>
      <c r="I15" s="7">
        <v>10479068</v>
      </c>
      <c r="J15" s="7">
        <f>'[1]6. mell'!O14</f>
        <v>0</v>
      </c>
      <c r="K15" s="7">
        <f t="shared" si="1"/>
        <v>10479068</v>
      </c>
    </row>
    <row r="16" spans="1:11" ht="12" customHeight="1" x14ac:dyDescent="0.2">
      <c r="A16" s="178"/>
      <c r="B16" s="178"/>
      <c r="C16" s="178"/>
      <c r="D16" s="6"/>
      <c r="E16" s="6"/>
      <c r="F16" s="6">
        <f t="shared" si="0"/>
        <v>0</v>
      </c>
      <c r="G16" s="177"/>
      <c r="H16" s="177"/>
      <c r="I16" s="6"/>
      <c r="J16" s="6"/>
      <c r="K16" s="6">
        <f t="shared" si="1"/>
        <v>0</v>
      </c>
    </row>
    <row r="17" spans="1:11" ht="12" customHeight="1" x14ac:dyDescent="0.2">
      <c r="A17" s="175" t="s">
        <v>20</v>
      </c>
      <c r="B17" s="175"/>
      <c r="C17" s="175"/>
      <c r="D17" s="8">
        <f>SUM(D9:D16)</f>
        <v>332185101</v>
      </c>
      <c r="E17" s="8">
        <f>SUM(E9:E16)</f>
        <v>18565815</v>
      </c>
      <c r="F17" s="8">
        <f>SUM(F9:F16)</f>
        <v>350750916</v>
      </c>
      <c r="G17" s="175" t="s">
        <v>21</v>
      </c>
      <c r="H17" s="175"/>
      <c r="I17" s="8">
        <f>SUM(I9:I13)</f>
        <v>434762810</v>
      </c>
      <c r="J17" s="8">
        <f>SUM(J9:J13)</f>
        <v>8539590</v>
      </c>
      <c r="K17" s="8">
        <f>SUM(K9:K13)</f>
        <v>443302400</v>
      </c>
    </row>
    <row r="18" spans="1:11" ht="12" customHeight="1" x14ac:dyDescent="0.2">
      <c r="A18" s="178"/>
      <c r="B18" s="178"/>
      <c r="C18" s="178"/>
      <c r="D18" s="6"/>
      <c r="E18" s="6"/>
      <c r="F18" s="6"/>
      <c r="G18" s="178"/>
      <c r="H18" s="178"/>
      <c r="I18" s="6"/>
      <c r="J18" s="6"/>
      <c r="K18" s="6">
        <f t="shared" si="1"/>
        <v>0</v>
      </c>
    </row>
    <row r="19" spans="1:11" ht="12" customHeight="1" x14ac:dyDescent="0.2">
      <c r="A19" s="175" t="s">
        <v>22</v>
      </c>
      <c r="B19" s="175"/>
      <c r="C19" s="175"/>
      <c r="D19" s="8">
        <v>107717357</v>
      </c>
      <c r="E19" s="8">
        <v>66012</v>
      </c>
      <c r="F19" s="8">
        <f>D19+E19</f>
        <v>107783369</v>
      </c>
      <c r="G19" s="175" t="s">
        <v>23</v>
      </c>
      <c r="H19" s="175"/>
      <c r="I19" s="6">
        <v>5139648</v>
      </c>
      <c r="J19" s="6"/>
      <c r="K19" s="6">
        <f t="shared" si="1"/>
        <v>5139648</v>
      </c>
    </row>
    <row r="20" spans="1:11" ht="12" customHeight="1" x14ac:dyDescent="0.2">
      <c r="A20" s="176" t="s">
        <v>24</v>
      </c>
      <c r="B20" s="176"/>
      <c r="C20" s="176"/>
      <c r="D20" s="7">
        <v>107717357</v>
      </c>
      <c r="E20" s="7">
        <v>66012</v>
      </c>
      <c r="F20" s="7">
        <f>D20+E20</f>
        <v>107783369</v>
      </c>
      <c r="G20" s="173"/>
      <c r="H20" s="173"/>
      <c r="I20" s="6"/>
      <c r="J20" s="6"/>
      <c r="K20" s="6">
        <f t="shared" si="1"/>
        <v>0</v>
      </c>
    </row>
    <row r="21" spans="1:11" ht="12" customHeight="1" x14ac:dyDescent="0.2">
      <c r="A21" s="174" t="s">
        <v>25</v>
      </c>
      <c r="B21" s="174"/>
      <c r="C21" s="174"/>
      <c r="D21" s="8">
        <f>D17+D19</f>
        <v>439902458</v>
      </c>
      <c r="E21" s="8">
        <f>E17+E19</f>
        <v>18631827</v>
      </c>
      <c r="F21" s="8">
        <f>F17+F19</f>
        <v>458534285</v>
      </c>
      <c r="G21" s="175" t="s">
        <v>26</v>
      </c>
      <c r="H21" s="175"/>
      <c r="I21" s="8">
        <f>I17+I19</f>
        <v>439902458</v>
      </c>
      <c r="J21" s="8">
        <f>J17+J19</f>
        <v>8539590</v>
      </c>
      <c r="K21" s="8">
        <f>K17+K19</f>
        <v>448442048</v>
      </c>
    </row>
    <row r="22" spans="1:11" ht="12" customHeight="1" x14ac:dyDescent="0.2">
      <c r="A22" s="179"/>
      <c r="B22" s="179"/>
      <c r="C22" s="179"/>
      <c r="D22" s="6"/>
      <c r="E22" s="6"/>
      <c r="F22" s="6"/>
      <c r="G22" s="178"/>
      <c r="H22" s="178"/>
      <c r="I22" s="6"/>
      <c r="J22" s="6"/>
      <c r="K22" s="6">
        <f t="shared" si="1"/>
        <v>0</v>
      </c>
    </row>
    <row r="23" spans="1:11" ht="12" customHeight="1" x14ac:dyDescent="0.2">
      <c r="A23" s="179" t="s">
        <v>27</v>
      </c>
      <c r="B23" s="179"/>
      <c r="C23" s="179"/>
      <c r="D23" s="6">
        <v>2639219</v>
      </c>
      <c r="E23" s="6"/>
      <c r="F23" s="6">
        <f>D23+E23</f>
        <v>2639219</v>
      </c>
      <c r="G23" s="178" t="s">
        <v>28</v>
      </c>
      <c r="H23" s="178"/>
      <c r="I23" s="6">
        <v>588910624</v>
      </c>
      <c r="J23" s="6">
        <v>400000</v>
      </c>
      <c r="K23" s="6">
        <f>I23+J23</f>
        <v>589310624</v>
      </c>
    </row>
    <row r="24" spans="1:11" ht="12" customHeight="1" x14ac:dyDescent="0.2">
      <c r="A24" s="179" t="s">
        <v>29</v>
      </c>
      <c r="B24" s="179"/>
      <c r="C24" s="179"/>
      <c r="D24" s="6"/>
      <c r="E24" s="6"/>
      <c r="F24" s="6">
        <f>D24+E24</f>
        <v>0</v>
      </c>
      <c r="G24" s="178" t="s">
        <v>30</v>
      </c>
      <c r="H24" s="178"/>
      <c r="I24" s="6"/>
      <c r="J24" s="6">
        <v>6173616</v>
      </c>
      <c r="K24" s="6">
        <f>I24+J24</f>
        <v>6173616</v>
      </c>
    </row>
    <row r="25" spans="1:11" ht="12" customHeight="1" x14ac:dyDescent="0.2">
      <c r="A25" s="178" t="s">
        <v>31</v>
      </c>
      <c r="B25" s="178"/>
      <c r="C25" s="178"/>
      <c r="D25" s="6"/>
      <c r="E25" s="6"/>
      <c r="F25" s="6">
        <f>D25+E25</f>
        <v>0</v>
      </c>
      <c r="G25" s="178" t="s">
        <v>32</v>
      </c>
      <c r="H25" s="178"/>
      <c r="I25" s="6">
        <v>2000000</v>
      </c>
      <c r="J25" s="6">
        <f>'[1]6. mell'!O31</f>
        <v>3518081</v>
      </c>
      <c r="K25" s="6">
        <f t="shared" si="1"/>
        <v>5518081</v>
      </c>
    </row>
    <row r="26" spans="1:11" ht="12" customHeight="1" x14ac:dyDescent="0.2">
      <c r="A26" s="175" t="s">
        <v>33</v>
      </c>
      <c r="B26" s="175"/>
      <c r="C26" s="175"/>
      <c r="D26" s="8">
        <f>SUM(D22:D25)</f>
        <v>2639219</v>
      </c>
      <c r="E26" s="8">
        <f>SUM(E22:E25)</f>
        <v>0</v>
      </c>
      <c r="F26" s="8">
        <f>SUM(F22:F25)</f>
        <v>2639219</v>
      </c>
      <c r="G26" s="175" t="s">
        <v>34</v>
      </c>
      <c r="H26" s="175"/>
      <c r="I26" s="8">
        <f>SUM(I23:I25)</f>
        <v>590910624</v>
      </c>
      <c r="J26" s="8">
        <f>SUM(J23:J25)</f>
        <v>10091697</v>
      </c>
      <c r="K26" s="8">
        <f>SUM(K23:K25)</f>
        <v>601002321</v>
      </c>
    </row>
    <row r="27" spans="1:11" ht="12" customHeight="1" x14ac:dyDescent="0.2">
      <c r="A27" s="178"/>
      <c r="B27" s="178"/>
      <c r="C27" s="178"/>
      <c r="D27" s="6"/>
      <c r="E27" s="6"/>
      <c r="F27" s="6"/>
      <c r="G27" s="178"/>
      <c r="H27" s="178"/>
      <c r="I27" s="6"/>
      <c r="J27" s="6"/>
      <c r="K27" s="6">
        <f t="shared" si="1"/>
        <v>0</v>
      </c>
    </row>
    <row r="28" spans="1:11" ht="12" customHeight="1" x14ac:dyDescent="0.2">
      <c r="A28" s="175" t="s">
        <v>35</v>
      </c>
      <c r="B28" s="175"/>
      <c r="C28" s="175"/>
      <c r="D28" s="9">
        <v>588271405</v>
      </c>
      <c r="E28" s="9"/>
      <c r="F28" s="9">
        <f>D28+E28</f>
        <v>588271405</v>
      </c>
      <c r="G28" s="175" t="s">
        <v>36</v>
      </c>
      <c r="H28" s="175"/>
      <c r="I28" s="6"/>
      <c r="J28" s="6"/>
      <c r="K28" s="6">
        <f t="shared" si="1"/>
        <v>0</v>
      </c>
    </row>
    <row r="29" spans="1:11" ht="12" customHeight="1" x14ac:dyDescent="0.2">
      <c r="A29" s="176" t="s">
        <v>24</v>
      </c>
      <c r="B29" s="176"/>
      <c r="C29" s="176"/>
      <c r="D29" s="10">
        <v>588271405</v>
      </c>
      <c r="E29" s="10"/>
      <c r="F29" s="10">
        <f>D29+E29</f>
        <v>588271405</v>
      </c>
      <c r="G29" s="173"/>
      <c r="H29" s="173"/>
      <c r="I29" s="6"/>
      <c r="J29" s="6"/>
      <c r="K29" s="6">
        <f t="shared" si="1"/>
        <v>0</v>
      </c>
    </row>
    <row r="30" spans="1:11" ht="12" customHeight="1" x14ac:dyDescent="0.2">
      <c r="A30" s="178"/>
      <c r="B30" s="178"/>
      <c r="C30" s="178"/>
      <c r="D30" s="6"/>
      <c r="E30" s="6"/>
      <c r="F30" s="6"/>
      <c r="G30" s="178"/>
      <c r="H30" s="178"/>
      <c r="I30" s="6"/>
      <c r="J30" s="6"/>
      <c r="K30" s="6">
        <f t="shared" si="1"/>
        <v>0</v>
      </c>
    </row>
    <row r="31" spans="1:11" ht="12" customHeight="1" x14ac:dyDescent="0.2">
      <c r="A31" s="174" t="s">
        <v>37</v>
      </c>
      <c r="B31" s="174"/>
      <c r="C31" s="174"/>
      <c r="D31" s="8">
        <f>D26+D28</f>
        <v>590910624</v>
      </c>
      <c r="E31" s="8">
        <f>E26+E28</f>
        <v>0</v>
      </c>
      <c r="F31" s="8">
        <f>F26+F28</f>
        <v>590910624</v>
      </c>
      <c r="G31" s="175" t="s">
        <v>38</v>
      </c>
      <c r="H31" s="175"/>
      <c r="I31" s="8">
        <f>I26+I28</f>
        <v>590910624</v>
      </c>
      <c r="J31" s="8">
        <f>J26+J28</f>
        <v>10091697</v>
      </c>
      <c r="K31" s="8">
        <f>K26+K28</f>
        <v>601002321</v>
      </c>
    </row>
    <row r="32" spans="1:11" ht="12" customHeight="1" x14ac:dyDescent="0.2">
      <c r="A32" s="172"/>
      <c r="B32" s="172"/>
      <c r="C32" s="172"/>
      <c r="D32" s="6"/>
      <c r="E32" s="6"/>
      <c r="F32" s="6"/>
      <c r="G32" s="173"/>
      <c r="H32" s="173"/>
      <c r="I32" s="6"/>
      <c r="J32" s="6"/>
      <c r="K32" s="6">
        <f t="shared" si="1"/>
        <v>0</v>
      </c>
    </row>
    <row r="33" spans="1:11" ht="12" customHeight="1" x14ac:dyDescent="0.2">
      <c r="A33" s="174" t="s">
        <v>39</v>
      </c>
      <c r="B33" s="174"/>
      <c r="C33" s="174"/>
      <c r="D33" s="8">
        <f>D17+D26</f>
        <v>334824320</v>
      </c>
      <c r="E33" s="8">
        <f>E17+E26</f>
        <v>18565815</v>
      </c>
      <c r="F33" s="8">
        <f>F17+F26</f>
        <v>353390135</v>
      </c>
      <c r="G33" s="175" t="s">
        <v>40</v>
      </c>
      <c r="H33" s="175"/>
      <c r="I33" s="8">
        <f>I17+I26</f>
        <v>1025673434</v>
      </c>
      <c r="J33" s="8">
        <f>J17+J26</f>
        <v>18631287</v>
      </c>
      <c r="K33" s="8">
        <f>K17+K26</f>
        <v>1044304721</v>
      </c>
    </row>
    <row r="34" spans="1:11" ht="12" customHeight="1" x14ac:dyDescent="0.2">
      <c r="A34" s="172"/>
      <c r="B34" s="172"/>
      <c r="C34" s="172"/>
      <c r="D34" s="6"/>
      <c r="E34" s="6"/>
      <c r="F34" s="6"/>
      <c r="G34" s="173"/>
      <c r="H34" s="173"/>
      <c r="I34" s="6"/>
      <c r="J34" s="6"/>
      <c r="K34" s="6">
        <f t="shared" si="1"/>
        <v>0</v>
      </c>
    </row>
    <row r="35" spans="1:11" ht="12" customHeight="1" x14ac:dyDescent="0.2">
      <c r="A35" s="174" t="s">
        <v>41</v>
      </c>
      <c r="B35" s="174"/>
      <c r="C35" s="174"/>
      <c r="D35" s="8">
        <f>D19+D28</f>
        <v>695988762</v>
      </c>
      <c r="E35" s="8">
        <f>E19+E28</f>
        <v>66012</v>
      </c>
      <c r="F35" s="8">
        <f>F19+F28</f>
        <v>696054774</v>
      </c>
      <c r="G35" s="175" t="s">
        <v>42</v>
      </c>
      <c r="H35" s="175"/>
      <c r="I35" s="6">
        <f>I19+I28</f>
        <v>5139648</v>
      </c>
      <c r="J35" s="6">
        <f>J19+J28</f>
        <v>0</v>
      </c>
      <c r="K35" s="6">
        <f>K19+K28</f>
        <v>5139648</v>
      </c>
    </row>
    <row r="36" spans="1:11" ht="12" customHeight="1" x14ac:dyDescent="0.2">
      <c r="A36" s="176" t="s">
        <v>24</v>
      </c>
      <c r="B36" s="176"/>
      <c r="C36" s="176"/>
      <c r="D36" s="7">
        <f>D20+D29</f>
        <v>695988762</v>
      </c>
      <c r="E36" s="7">
        <v>66012</v>
      </c>
      <c r="F36" s="7">
        <f>D36+E36</f>
        <v>696054774</v>
      </c>
      <c r="G36" s="177"/>
      <c r="H36" s="177"/>
      <c r="I36" s="6"/>
      <c r="J36" s="6"/>
      <c r="K36" s="6">
        <f t="shared" si="1"/>
        <v>0</v>
      </c>
    </row>
    <row r="37" spans="1:11" ht="12.75" customHeight="1" x14ac:dyDescent="0.2">
      <c r="A37" s="171" t="s">
        <v>43</v>
      </c>
      <c r="B37" s="171"/>
      <c r="C37" s="171"/>
      <c r="D37" s="8">
        <f>D33+D35</f>
        <v>1030813082</v>
      </c>
      <c r="E37" s="8">
        <f>E33+E35</f>
        <v>18631827</v>
      </c>
      <c r="F37" s="8">
        <f>F33+F35</f>
        <v>1049444909</v>
      </c>
      <c r="G37" s="171" t="s">
        <v>44</v>
      </c>
      <c r="H37" s="171"/>
      <c r="I37" s="8">
        <f>I21+I31</f>
        <v>1030813082</v>
      </c>
      <c r="J37" s="8">
        <f>J21+J31</f>
        <v>18631287</v>
      </c>
      <c r="K37" s="8">
        <f>K21+K31</f>
        <v>1049444369</v>
      </c>
    </row>
    <row r="38" spans="1:11" s="12" customFormat="1" x14ac:dyDescent="0.2">
      <c r="A38" s="11" t="s">
        <v>45</v>
      </c>
      <c r="B38" s="11"/>
      <c r="C38" s="11"/>
      <c r="D38" s="7">
        <v>130258178</v>
      </c>
      <c r="E38" s="7"/>
      <c r="F38" s="7"/>
      <c r="G38" s="11" t="s">
        <v>46</v>
      </c>
      <c r="H38" s="11"/>
      <c r="I38" s="7">
        <v>130258178</v>
      </c>
      <c r="J38" s="7"/>
      <c r="K38" s="7">
        <f t="shared" si="1"/>
        <v>130258178</v>
      </c>
    </row>
    <row r="39" spans="1:1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sheetProtection selectLockedCells="1" selectUnlockedCells="1"/>
  <mergeCells count="68">
    <mergeCell ref="A1:C1"/>
    <mergeCell ref="A4:K4"/>
    <mergeCell ref="A5:K5"/>
    <mergeCell ref="A6:C6"/>
    <mergeCell ref="G6:H6"/>
    <mergeCell ref="I6:K6"/>
    <mergeCell ref="A7:F7"/>
    <mergeCell ref="G7:K7"/>
    <mergeCell ref="A8:C8"/>
    <mergeCell ref="G8:H8"/>
    <mergeCell ref="A9:C9"/>
    <mergeCell ref="G9:H9"/>
    <mergeCell ref="A10:C10"/>
    <mergeCell ref="G10:H10"/>
    <mergeCell ref="A11:C11"/>
    <mergeCell ref="G11:H11"/>
    <mergeCell ref="A12:C12"/>
    <mergeCell ref="G12:H12"/>
    <mergeCell ref="A13:C13"/>
    <mergeCell ref="G13:H13"/>
    <mergeCell ref="A14:C14"/>
    <mergeCell ref="G14:H14"/>
    <mergeCell ref="A15:C15"/>
    <mergeCell ref="G15:H15"/>
    <mergeCell ref="A16:C16"/>
    <mergeCell ref="G16:H16"/>
    <mergeCell ref="A17:C17"/>
    <mergeCell ref="G17:H17"/>
    <mergeCell ref="A18:C18"/>
    <mergeCell ref="G18:H18"/>
    <mergeCell ref="A19:C19"/>
    <mergeCell ref="G19:H19"/>
    <mergeCell ref="A20:C20"/>
    <mergeCell ref="G20:H20"/>
    <mergeCell ref="A21:C21"/>
    <mergeCell ref="G21:H21"/>
    <mergeCell ref="A22:C22"/>
    <mergeCell ref="G22:H22"/>
    <mergeCell ref="A23:C23"/>
    <mergeCell ref="G23:H23"/>
    <mergeCell ref="A24:C24"/>
    <mergeCell ref="G24:H24"/>
    <mergeCell ref="A25:C25"/>
    <mergeCell ref="G25:H25"/>
    <mergeCell ref="A26:C26"/>
    <mergeCell ref="G26:H26"/>
    <mergeCell ref="A27:C27"/>
    <mergeCell ref="G27:H27"/>
    <mergeCell ref="A28:C28"/>
    <mergeCell ref="G28:H28"/>
    <mergeCell ref="A29:C29"/>
    <mergeCell ref="G29:H29"/>
    <mergeCell ref="A30:C30"/>
    <mergeCell ref="G30:H30"/>
    <mergeCell ref="A31:C31"/>
    <mergeCell ref="G31:H31"/>
    <mergeCell ref="A32:C32"/>
    <mergeCell ref="G32:H32"/>
    <mergeCell ref="A33:C33"/>
    <mergeCell ref="G33:H33"/>
    <mergeCell ref="A37:C37"/>
    <mergeCell ref="G37:H37"/>
    <mergeCell ref="A34:C34"/>
    <mergeCell ref="G34:H34"/>
    <mergeCell ref="A35:C35"/>
    <mergeCell ref="G35:H35"/>
    <mergeCell ref="A36:C36"/>
    <mergeCell ref="G36:H36"/>
  </mergeCells>
  <pageMargins left="0.59027777777777779" right="0.3298611111111111" top="0.25972222222222224" bottom="0.27569444444444446" header="0.51180555555555551" footer="0.51180555555555551"/>
  <pageSetup paperSize="8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6"/>
  <sheetViews>
    <sheetView workbookViewId="0">
      <pane xSplit="6" ySplit="7" topLeftCell="G8" activePane="bottomRight" state="frozen"/>
      <selection pane="topRight" activeCell="G1" sqref="G1"/>
      <selection pane="bottomLeft" activeCell="A7" sqref="A7"/>
      <selection pane="bottomRight"/>
    </sheetView>
  </sheetViews>
  <sheetFormatPr defaultRowHeight="12.75" x14ac:dyDescent="0.2"/>
  <cols>
    <col min="1" max="1" width="8" customWidth="1"/>
    <col min="4" max="4" width="25.140625" customWidth="1"/>
    <col min="5" max="5" width="12.85546875" customWidth="1"/>
    <col min="6" max="6" width="12.85546875" hidden="1" customWidth="1"/>
    <col min="7" max="8" width="12.85546875" customWidth="1"/>
    <col min="9" max="9" width="14.5703125" style="19" customWidth="1"/>
    <col min="10" max="10" width="14.5703125" style="19" hidden="1" customWidth="1"/>
    <col min="11" max="12" width="10" customWidth="1"/>
    <col min="13" max="13" width="13.85546875" customWidth="1"/>
    <col min="14" max="14" width="13.85546875" hidden="1" customWidth="1"/>
    <col min="15" max="16" width="10.140625" customWidth="1"/>
    <col min="17" max="17" width="13.85546875" customWidth="1"/>
    <col min="19" max="19" width="12.5703125" customWidth="1"/>
    <col min="20" max="20" width="10" bestFit="1" customWidth="1"/>
    <col min="22" max="22" width="12.42578125" customWidth="1"/>
  </cols>
  <sheetData>
    <row r="1" spans="1:19" x14ac:dyDescent="0.2">
      <c r="A1" s="1" t="s">
        <v>261</v>
      </c>
      <c r="B1" s="3"/>
      <c r="C1" s="3"/>
      <c r="D1" s="3"/>
      <c r="E1" s="3"/>
      <c r="F1" s="3"/>
      <c r="G1" s="3"/>
      <c r="H1" s="3"/>
      <c r="I1" s="13"/>
      <c r="J1" s="13"/>
      <c r="K1" s="3"/>
      <c r="L1" s="3"/>
      <c r="M1" s="3"/>
      <c r="N1" s="3"/>
      <c r="O1" s="3"/>
      <c r="P1" s="3"/>
      <c r="Q1" s="3"/>
      <c r="R1" s="1"/>
      <c r="S1" s="1"/>
    </row>
    <row r="2" spans="1:19" x14ac:dyDescent="0.2">
      <c r="A2" s="189" t="s">
        <v>253</v>
      </c>
      <c r="B2" s="190"/>
      <c r="C2" s="190"/>
      <c r="D2" s="190"/>
      <c r="E2" s="3"/>
      <c r="F2" s="3"/>
      <c r="G2" s="3"/>
      <c r="H2" s="3"/>
      <c r="I2" s="13"/>
      <c r="J2" s="13"/>
      <c r="K2" s="3"/>
      <c r="L2" s="3"/>
      <c r="M2" s="3"/>
      <c r="N2" s="3"/>
      <c r="O2" s="3"/>
      <c r="P2" s="3"/>
      <c r="Q2" s="3"/>
      <c r="R2" s="1"/>
      <c r="S2" s="1"/>
    </row>
    <row r="3" spans="1:19" x14ac:dyDescent="0.2">
      <c r="A3" s="202" t="s">
        <v>47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</row>
    <row r="4" spans="1:19" x14ac:dyDescent="0.2">
      <c r="A4" s="202" t="s">
        <v>48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</row>
    <row r="5" spans="1:19" x14ac:dyDescent="0.2">
      <c r="A5" s="203" t="s">
        <v>49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</row>
    <row r="6" spans="1:19" ht="12.75" customHeight="1" x14ac:dyDescent="0.2">
      <c r="A6" s="204" t="s">
        <v>50</v>
      </c>
      <c r="B6" s="204"/>
      <c r="C6" s="204"/>
      <c r="D6" s="204"/>
      <c r="E6" s="200" t="s">
        <v>51</v>
      </c>
      <c r="F6" s="200" t="s">
        <v>52</v>
      </c>
      <c r="G6" s="198" t="s">
        <v>53</v>
      </c>
      <c r="H6" s="198" t="s">
        <v>54</v>
      </c>
      <c r="I6" s="200" t="s">
        <v>55</v>
      </c>
      <c r="J6" s="200" t="s">
        <v>56</v>
      </c>
      <c r="K6" s="198" t="s">
        <v>53</v>
      </c>
      <c r="L6" s="198" t="s">
        <v>54</v>
      </c>
      <c r="M6" s="200" t="s">
        <v>57</v>
      </c>
      <c r="N6" s="200" t="s">
        <v>57</v>
      </c>
      <c r="O6" s="198" t="s">
        <v>53</v>
      </c>
      <c r="P6" s="198" t="s">
        <v>54</v>
      </c>
      <c r="Q6" s="204" t="s">
        <v>58</v>
      </c>
      <c r="R6" s="205" t="s">
        <v>59</v>
      </c>
      <c r="S6" s="198" t="s">
        <v>60</v>
      </c>
    </row>
    <row r="7" spans="1:19" ht="22.5" customHeight="1" x14ac:dyDescent="0.2">
      <c r="A7" s="204"/>
      <c r="B7" s="204"/>
      <c r="C7" s="204"/>
      <c r="D7" s="204"/>
      <c r="E7" s="200"/>
      <c r="F7" s="200"/>
      <c r="G7" s="199"/>
      <c r="H7" s="199"/>
      <c r="I7" s="200"/>
      <c r="J7" s="200"/>
      <c r="K7" s="199"/>
      <c r="L7" s="199"/>
      <c r="M7" s="200"/>
      <c r="N7" s="200"/>
      <c r="O7" s="199"/>
      <c r="P7" s="199"/>
      <c r="Q7" s="204"/>
      <c r="R7" s="199"/>
      <c r="S7" s="199"/>
    </row>
    <row r="8" spans="1:19" x14ac:dyDescent="0.2">
      <c r="A8" s="201" t="s">
        <v>61</v>
      </c>
      <c r="B8" s="201"/>
      <c r="C8" s="201"/>
      <c r="D8" s="201"/>
      <c r="E8" s="14">
        <v>50057441</v>
      </c>
      <c r="F8" s="14">
        <v>50057441</v>
      </c>
      <c r="G8" s="14">
        <v>1798478</v>
      </c>
      <c r="H8" s="14">
        <f>E8+G8</f>
        <v>51855919</v>
      </c>
      <c r="I8" s="15"/>
      <c r="J8" s="15"/>
      <c r="K8" s="14"/>
      <c r="L8" s="14">
        <f>I8+K8</f>
        <v>0</v>
      </c>
      <c r="M8" s="14"/>
      <c r="N8" s="14"/>
      <c r="O8" s="14"/>
      <c r="P8" s="14">
        <f>M8+O8</f>
        <v>0</v>
      </c>
      <c r="Q8" s="6">
        <f t="shared" ref="Q8:Q17" si="0">E8+I8+M8</f>
        <v>50057441</v>
      </c>
      <c r="R8" s="6">
        <f>G8+K8+O8</f>
        <v>1798478</v>
      </c>
      <c r="S8" s="6">
        <f>H8+L8+P8</f>
        <v>51855919</v>
      </c>
    </row>
    <row r="9" spans="1:19" x14ac:dyDescent="0.2">
      <c r="A9" s="192" t="s">
        <v>62</v>
      </c>
      <c r="B9" s="192"/>
      <c r="C9" s="192"/>
      <c r="D9" s="192"/>
      <c r="E9" s="6">
        <v>57701817</v>
      </c>
      <c r="F9" s="6">
        <v>57701817</v>
      </c>
      <c r="G9" s="6">
        <v>1039934</v>
      </c>
      <c r="H9" s="14">
        <f t="shared" ref="H9:H17" si="1">E9+G9</f>
        <v>58741751</v>
      </c>
      <c r="I9" s="16"/>
      <c r="J9" s="16"/>
      <c r="K9" s="6"/>
      <c r="L9" s="6">
        <f t="shared" ref="L9:L17" si="2">I9+K9</f>
        <v>0</v>
      </c>
      <c r="M9" s="6"/>
      <c r="N9" s="6"/>
      <c r="O9" s="6"/>
      <c r="P9" s="6">
        <f t="shared" ref="P9:P17" si="3">M9+O9</f>
        <v>0</v>
      </c>
      <c r="Q9" s="6">
        <f t="shared" si="0"/>
        <v>57701817</v>
      </c>
      <c r="R9" s="6">
        <f t="shared" ref="R9:S56" si="4">G9+K9+O9</f>
        <v>1039934</v>
      </c>
      <c r="S9" s="6">
        <f t="shared" si="4"/>
        <v>58741751</v>
      </c>
    </row>
    <row r="10" spans="1:19" ht="23.25" customHeight="1" x14ac:dyDescent="0.2">
      <c r="A10" s="194" t="s">
        <v>63</v>
      </c>
      <c r="B10" s="194"/>
      <c r="C10" s="194"/>
      <c r="D10" s="194"/>
      <c r="E10" s="6">
        <v>37604432</v>
      </c>
      <c r="F10" s="6">
        <v>37604432</v>
      </c>
      <c r="G10" s="6">
        <v>9006790</v>
      </c>
      <c r="H10" s="14">
        <f t="shared" si="1"/>
        <v>46611222</v>
      </c>
      <c r="I10" s="16"/>
      <c r="J10" s="16"/>
      <c r="K10" s="6"/>
      <c r="L10" s="6">
        <f t="shared" si="2"/>
        <v>0</v>
      </c>
      <c r="M10" s="6"/>
      <c r="N10" s="6"/>
      <c r="O10" s="6"/>
      <c r="P10" s="6">
        <f t="shared" si="3"/>
        <v>0</v>
      </c>
      <c r="Q10" s="6">
        <f t="shared" si="0"/>
        <v>37604432</v>
      </c>
      <c r="R10" s="6">
        <f t="shared" si="4"/>
        <v>9006790</v>
      </c>
      <c r="S10" s="6">
        <f t="shared" si="4"/>
        <v>46611222</v>
      </c>
    </row>
    <row r="11" spans="1:19" x14ac:dyDescent="0.2">
      <c r="A11" s="192" t="s">
        <v>64</v>
      </c>
      <c r="B11" s="192"/>
      <c r="C11" s="192"/>
      <c r="D11" s="192"/>
      <c r="E11" s="6">
        <v>2507120</v>
      </c>
      <c r="F11" s="6">
        <v>2507120</v>
      </c>
      <c r="G11" s="6">
        <v>85000</v>
      </c>
      <c r="H11" s="14">
        <f t="shared" si="1"/>
        <v>2592120</v>
      </c>
      <c r="I11" s="16"/>
      <c r="J11" s="16"/>
      <c r="K11" s="6"/>
      <c r="L11" s="6">
        <f t="shared" si="2"/>
        <v>0</v>
      </c>
      <c r="M11" s="6"/>
      <c r="N11" s="6"/>
      <c r="O11" s="6"/>
      <c r="P11" s="6">
        <f t="shared" si="3"/>
        <v>0</v>
      </c>
      <c r="Q11" s="6">
        <f t="shared" si="0"/>
        <v>2507120</v>
      </c>
      <c r="R11" s="6">
        <f t="shared" si="4"/>
        <v>85000</v>
      </c>
      <c r="S11" s="6">
        <f t="shared" si="4"/>
        <v>2592120</v>
      </c>
    </row>
    <row r="12" spans="1:19" x14ac:dyDescent="0.2">
      <c r="A12" s="192" t="s">
        <v>65</v>
      </c>
      <c r="B12" s="192"/>
      <c r="C12" s="192"/>
      <c r="D12" s="192"/>
      <c r="E12" s="6"/>
      <c r="F12" s="6"/>
      <c r="G12" s="6">
        <v>5651320</v>
      </c>
      <c r="H12" s="14">
        <f t="shared" si="1"/>
        <v>5651320</v>
      </c>
      <c r="I12" s="16"/>
      <c r="J12" s="16"/>
      <c r="K12" s="6"/>
      <c r="L12" s="6">
        <f t="shared" si="2"/>
        <v>0</v>
      </c>
      <c r="M12" s="6"/>
      <c r="N12" s="6"/>
      <c r="O12" s="6"/>
      <c r="P12" s="6">
        <f t="shared" si="3"/>
        <v>0</v>
      </c>
      <c r="Q12" s="6">
        <f t="shared" si="0"/>
        <v>0</v>
      </c>
      <c r="R12" s="6">
        <f t="shared" si="4"/>
        <v>5651320</v>
      </c>
      <c r="S12" s="6">
        <f t="shared" si="4"/>
        <v>5651320</v>
      </c>
    </row>
    <row r="13" spans="1:19" x14ac:dyDescent="0.2">
      <c r="A13" s="192" t="s">
        <v>66</v>
      </c>
      <c r="B13" s="192"/>
      <c r="C13" s="192"/>
      <c r="D13" s="192"/>
      <c r="E13" s="6"/>
      <c r="F13" s="6"/>
      <c r="G13" s="6">
        <v>41414</v>
      </c>
      <c r="H13" s="14">
        <f t="shared" si="1"/>
        <v>41414</v>
      </c>
      <c r="I13" s="16"/>
      <c r="J13" s="16"/>
      <c r="K13" s="6"/>
      <c r="L13" s="6">
        <f t="shared" si="2"/>
        <v>0</v>
      </c>
      <c r="M13" s="6"/>
      <c r="N13" s="6"/>
      <c r="O13" s="6"/>
      <c r="P13" s="6">
        <f t="shared" si="3"/>
        <v>0</v>
      </c>
      <c r="Q13" s="6">
        <f t="shared" si="0"/>
        <v>0</v>
      </c>
      <c r="R13" s="6">
        <f t="shared" si="4"/>
        <v>41414</v>
      </c>
      <c r="S13" s="6">
        <f t="shared" si="4"/>
        <v>41414</v>
      </c>
    </row>
    <row r="14" spans="1:19" ht="23.25" customHeight="1" x14ac:dyDescent="0.2">
      <c r="A14" s="194" t="s">
        <v>67</v>
      </c>
      <c r="B14" s="194"/>
      <c r="C14" s="194"/>
      <c r="D14" s="194"/>
      <c r="E14" s="6"/>
      <c r="F14" s="6"/>
      <c r="G14" s="6"/>
      <c r="H14" s="14">
        <f t="shared" si="1"/>
        <v>0</v>
      </c>
      <c r="I14" s="16"/>
      <c r="J14" s="16"/>
      <c r="K14" s="6"/>
      <c r="L14" s="6">
        <f t="shared" si="2"/>
        <v>0</v>
      </c>
      <c r="M14" s="6"/>
      <c r="N14" s="6"/>
      <c r="O14" s="6"/>
      <c r="P14" s="6">
        <f t="shared" si="3"/>
        <v>0</v>
      </c>
      <c r="Q14" s="6">
        <f t="shared" si="0"/>
        <v>0</v>
      </c>
      <c r="R14" s="6">
        <f t="shared" si="4"/>
        <v>0</v>
      </c>
      <c r="S14" s="6">
        <f t="shared" si="4"/>
        <v>0</v>
      </c>
    </row>
    <row r="15" spans="1:19" ht="23.25" customHeight="1" x14ac:dyDescent="0.2">
      <c r="A15" s="194" t="s">
        <v>68</v>
      </c>
      <c r="B15" s="194"/>
      <c r="C15" s="194"/>
      <c r="D15" s="194"/>
      <c r="E15" s="6"/>
      <c r="F15" s="6"/>
      <c r="G15" s="6"/>
      <c r="H15" s="14">
        <f t="shared" si="1"/>
        <v>0</v>
      </c>
      <c r="I15" s="16"/>
      <c r="J15" s="16"/>
      <c r="K15" s="6"/>
      <c r="L15" s="6">
        <f t="shared" si="2"/>
        <v>0</v>
      </c>
      <c r="M15" s="6"/>
      <c r="N15" s="6"/>
      <c r="O15" s="6"/>
      <c r="P15" s="6">
        <f t="shared" si="3"/>
        <v>0</v>
      </c>
      <c r="Q15" s="6">
        <f t="shared" si="0"/>
        <v>0</v>
      </c>
      <c r="R15" s="6">
        <f t="shared" si="4"/>
        <v>0</v>
      </c>
      <c r="S15" s="6">
        <f t="shared" si="4"/>
        <v>0</v>
      </c>
    </row>
    <row r="16" spans="1:19" ht="23.25" customHeight="1" x14ac:dyDescent="0.2">
      <c r="A16" s="194" t="s">
        <v>69</v>
      </c>
      <c r="B16" s="194"/>
      <c r="C16" s="194"/>
      <c r="D16" s="194"/>
      <c r="E16" s="6"/>
      <c r="F16" s="6"/>
      <c r="G16" s="6"/>
      <c r="H16" s="14">
        <f t="shared" si="1"/>
        <v>0</v>
      </c>
      <c r="I16" s="16"/>
      <c r="J16" s="16"/>
      <c r="K16" s="6"/>
      <c r="L16" s="6">
        <f t="shared" si="2"/>
        <v>0</v>
      </c>
      <c r="M16" s="6"/>
      <c r="N16" s="6"/>
      <c r="O16" s="6"/>
      <c r="P16" s="6">
        <f t="shared" si="3"/>
        <v>0</v>
      </c>
      <c r="Q16" s="6">
        <f t="shared" si="0"/>
        <v>0</v>
      </c>
      <c r="R16" s="6">
        <f t="shared" si="4"/>
        <v>0</v>
      </c>
      <c r="S16" s="6">
        <f t="shared" si="4"/>
        <v>0</v>
      </c>
    </row>
    <row r="17" spans="1:19" ht="20.25" customHeight="1" x14ac:dyDescent="0.2">
      <c r="A17" s="194" t="s">
        <v>70</v>
      </c>
      <c r="B17" s="194"/>
      <c r="C17" s="194"/>
      <c r="D17" s="194"/>
      <c r="E17" s="6">
        <v>119785659</v>
      </c>
      <c r="F17" s="6">
        <v>119785659</v>
      </c>
      <c r="G17" s="6">
        <v>-2456000</v>
      </c>
      <c r="H17" s="14">
        <f t="shared" si="1"/>
        <v>117329659</v>
      </c>
      <c r="I17" s="16"/>
      <c r="J17" s="16"/>
      <c r="K17" s="6">
        <v>880798</v>
      </c>
      <c r="L17" s="6">
        <f t="shared" si="2"/>
        <v>880798</v>
      </c>
      <c r="M17" s="6"/>
      <c r="N17" s="6"/>
      <c r="O17" s="6"/>
      <c r="P17" s="6">
        <f t="shared" si="3"/>
        <v>0</v>
      </c>
      <c r="Q17" s="6">
        <f t="shared" si="0"/>
        <v>119785659</v>
      </c>
      <c r="R17" s="6">
        <f>G17+K17+O17</f>
        <v>-1575202</v>
      </c>
      <c r="S17" s="6">
        <f t="shared" si="4"/>
        <v>118210457</v>
      </c>
    </row>
    <row r="18" spans="1:19" s="17" customFormat="1" ht="12.75" customHeight="1" x14ac:dyDescent="0.2">
      <c r="A18" s="197" t="s">
        <v>71</v>
      </c>
      <c r="B18" s="197"/>
      <c r="C18" s="197"/>
      <c r="D18" s="197"/>
      <c r="E18" s="8">
        <f>SUM(E8:E17)</f>
        <v>267656469</v>
      </c>
      <c r="F18" s="8">
        <f t="shared" ref="F18:S18" si="5">SUM(F8:F17)</f>
        <v>267656469</v>
      </c>
      <c r="G18" s="8">
        <f t="shared" si="5"/>
        <v>15166936</v>
      </c>
      <c r="H18" s="8">
        <f t="shared" si="5"/>
        <v>282823405</v>
      </c>
      <c r="I18" s="8">
        <f t="shared" si="5"/>
        <v>0</v>
      </c>
      <c r="J18" s="8">
        <f t="shared" si="5"/>
        <v>0</v>
      </c>
      <c r="K18" s="8">
        <f t="shared" si="5"/>
        <v>880798</v>
      </c>
      <c r="L18" s="8">
        <f t="shared" si="5"/>
        <v>880798</v>
      </c>
      <c r="M18" s="8">
        <f t="shared" si="5"/>
        <v>0</v>
      </c>
      <c r="N18" s="8">
        <f t="shared" si="5"/>
        <v>0</v>
      </c>
      <c r="O18" s="8">
        <f t="shared" si="5"/>
        <v>0</v>
      </c>
      <c r="P18" s="8">
        <f t="shared" si="5"/>
        <v>0</v>
      </c>
      <c r="Q18" s="8">
        <f t="shared" si="5"/>
        <v>267656469</v>
      </c>
      <c r="R18" s="8">
        <f>SUM(R8:R17)</f>
        <v>16047734</v>
      </c>
      <c r="S18" s="8">
        <f t="shared" si="5"/>
        <v>283704203</v>
      </c>
    </row>
    <row r="19" spans="1:19" s="17" customFormat="1" ht="12.75" customHeight="1" x14ac:dyDescent="0.2">
      <c r="A19" s="197"/>
      <c r="B19" s="197"/>
      <c r="C19" s="197"/>
      <c r="D19" s="197"/>
      <c r="E19" s="8"/>
      <c r="F19" s="8"/>
      <c r="G19" s="8"/>
      <c r="H19" s="8"/>
      <c r="I19" s="18"/>
      <c r="J19" s="18"/>
      <c r="K19" s="8"/>
      <c r="L19" s="8"/>
      <c r="M19" s="8"/>
      <c r="N19" s="8"/>
      <c r="O19" s="8"/>
      <c r="P19" s="8"/>
      <c r="Q19" s="6">
        <f t="shared" ref="Q19:Q24" si="6">E19+I19+M19</f>
        <v>0</v>
      </c>
      <c r="R19" s="6">
        <f t="shared" si="4"/>
        <v>0</v>
      </c>
      <c r="S19" s="6">
        <f t="shared" si="4"/>
        <v>0</v>
      </c>
    </row>
    <row r="20" spans="1:19" s="17" customFormat="1" ht="12.75" customHeight="1" x14ac:dyDescent="0.2">
      <c r="A20" s="194" t="s">
        <v>72</v>
      </c>
      <c r="B20" s="194"/>
      <c r="C20" s="194"/>
      <c r="D20" s="194"/>
      <c r="E20" s="6">
        <v>800000</v>
      </c>
      <c r="F20" s="6">
        <v>800000</v>
      </c>
      <c r="G20" s="6"/>
      <c r="H20" s="6">
        <f>E20+G20</f>
        <v>800000</v>
      </c>
      <c r="I20" s="18"/>
      <c r="J20" s="18"/>
      <c r="K20" s="8"/>
      <c r="L20" s="8">
        <f>I20+K20</f>
        <v>0</v>
      </c>
      <c r="M20" s="8"/>
      <c r="N20" s="8"/>
      <c r="O20" s="8"/>
      <c r="P20" s="8">
        <f>M20+O20</f>
        <v>0</v>
      </c>
      <c r="Q20" s="6">
        <f t="shared" si="6"/>
        <v>800000</v>
      </c>
      <c r="R20" s="6">
        <f t="shared" si="4"/>
        <v>0</v>
      </c>
      <c r="S20" s="6">
        <f t="shared" si="4"/>
        <v>800000</v>
      </c>
    </row>
    <row r="21" spans="1:19" s="17" customFormat="1" ht="12.75" customHeight="1" x14ac:dyDescent="0.2">
      <c r="A21" s="194" t="s">
        <v>73</v>
      </c>
      <c r="B21" s="194"/>
      <c r="C21" s="194"/>
      <c r="D21" s="194"/>
      <c r="E21" s="6">
        <v>32000000</v>
      </c>
      <c r="F21" s="6">
        <v>32000000</v>
      </c>
      <c r="G21" s="6">
        <v>1303723</v>
      </c>
      <c r="H21" s="6">
        <f>E21+G21</f>
        <v>33303723</v>
      </c>
      <c r="I21" s="18"/>
      <c r="J21" s="18"/>
      <c r="K21" s="8"/>
      <c r="L21" s="8">
        <f>I21+K21</f>
        <v>0</v>
      </c>
      <c r="M21" s="8"/>
      <c r="N21" s="8"/>
      <c r="O21" s="8"/>
      <c r="P21" s="8">
        <f>M21+O21</f>
        <v>0</v>
      </c>
      <c r="Q21" s="6">
        <f t="shared" si="6"/>
        <v>32000000</v>
      </c>
      <c r="R21" s="6">
        <f t="shared" si="4"/>
        <v>1303723</v>
      </c>
      <c r="S21" s="6">
        <f t="shared" si="4"/>
        <v>33303723</v>
      </c>
    </row>
    <row r="22" spans="1:19" s="17" customFormat="1" ht="12.75" customHeight="1" x14ac:dyDescent="0.2">
      <c r="A22" s="194" t="s">
        <v>74</v>
      </c>
      <c r="B22" s="194"/>
      <c r="C22" s="194"/>
      <c r="D22" s="194"/>
      <c r="E22" s="6">
        <v>4000000</v>
      </c>
      <c r="F22" s="6">
        <v>4000000</v>
      </c>
      <c r="G22" s="6"/>
      <c r="H22" s="6">
        <f>E22+G22</f>
        <v>4000000</v>
      </c>
      <c r="I22" s="18"/>
      <c r="J22" s="18"/>
      <c r="K22" s="8"/>
      <c r="L22" s="8">
        <f>I22+K22</f>
        <v>0</v>
      </c>
      <c r="M22" s="8"/>
      <c r="N22" s="8"/>
      <c r="O22" s="8"/>
      <c r="P22" s="8">
        <f>M22+O22</f>
        <v>0</v>
      </c>
      <c r="Q22" s="6">
        <f t="shared" si="6"/>
        <v>4000000</v>
      </c>
      <c r="R22" s="6">
        <f t="shared" si="4"/>
        <v>0</v>
      </c>
      <c r="S22" s="6">
        <f t="shared" si="4"/>
        <v>4000000</v>
      </c>
    </row>
    <row r="23" spans="1:19" s="17" customFormat="1" ht="12.75" customHeight="1" x14ac:dyDescent="0.2">
      <c r="A23" s="194" t="s">
        <v>75</v>
      </c>
      <c r="B23" s="194"/>
      <c r="C23" s="194"/>
      <c r="D23" s="194"/>
      <c r="E23" s="6">
        <v>200000</v>
      </c>
      <c r="F23" s="6">
        <v>200000</v>
      </c>
      <c r="G23" s="6"/>
      <c r="H23" s="6">
        <f>E23+G23</f>
        <v>200000</v>
      </c>
      <c r="I23" s="18"/>
      <c r="J23" s="18"/>
      <c r="K23" s="8"/>
      <c r="L23" s="8">
        <f>I23+K23</f>
        <v>0</v>
      </c>
      <c r="M23" s="8"/>
      <c r="N23" s="8"/>
      <c r="O23" s="8"/>
      <c r="P23" s="8">
        <f>M23+O23</f>
        <v>0</v>
      </c>
      <c r="Q23" s="6">
        <f t="shared" si="6"/>
        <v>200000</v>
      </c>
      <c r="R23" s="6">
        <f t="shared" si="4"/>
        <v>0</v>
      </c>
      <c r="S23" s="6">
        <f t="shared" si="4"/>
        <v>200000</v>
      </c>
    </row>
    <row r="24" spans="1:19" ht="12.75" customHeight="1" x14ac:dyDescent="0.2">
      <c r="A24" s="195" t="s">
        <v>76</v>
      </c>
      <c r="B24" s="195"/>
      <c r="C24" s="195"/>
      <c r="D24" s="195"/>
      <c r="E24" s="6">
        <v>100000</v>
      </c>
      <c r="F24" s="6">
        <v>100000</v>
      </c>
      <c r="G24" s="6"/>
      <c r="H24" s="6">
        <f>E24+G24</f>
        <v>100000</v>
      </c>
      <c r="I24" s="16">
        <v>180000</v>
      </c>
      <c r="J24" s="16">
        <v>180000</v>
      </c>
      <c r="K24" s="6"/>
      <c r="L24" s="6">
        <f>I24+K24</f>
        <v>180000</v>
      </c>
      <c r="M24" s="6"/>
      <c r="N24" s="6"/>
      <c r="O24" s="6"/>
      <c r="P24" s="6">
        <f>M24+O24</f>
        <v>0</v>
      </c>
      <c r="Q24" s="6">
        <f t="shared" si="6"/>
        <v>280000</v>
      </c>
      <c r="R24" s="6">
        <f t="shared" si="4"/>
        <v>0</v>
      </c>
      <c r="S24" s="6">
        <f t="shared" si="4"/>
        <v>280000</v>
      </c>
    </row>
    <row r="25" spans="1:19" s="17" customFormat="1" x14ac:dyDescent="0.2">
      <c r="A25" s="196" t="s">
        <v>77</v>
      </c>
      <c r="B25" s="196"/>
      <c r="C25" s="196"/>
      <c r="D25" s="196"/>
      <c r="E25" s="8">
        <f>SUM(E20:E24)</f>
        <v>37100000</v>
      </c>
      <c r="F25" s="8">
        <f t="shared" ref="F25:S25" si="7">SUM(F20:F24)</f>
        <v>37100000</v>
      </c>
      <c r="G25" s="8">
        <f t="shared" si="7"/>
        <v>1303723</v>
      </c>
      <c r="H25" s="8">
        <f t="shared" si="7"/>
        <v>38403723</v>
      </c>
      <c r="I25" s="8">
        <f t="shared" si="7"/>
        <v>180000</v>
      </c>
      <c r="J25" s="8">
        <f t="shared" si="7"/>
        <v>180000</v>
      </c>
      <c r="K25" s="8">
        <f t="shared" si="7"/>
        <v>0</v>
      </c>
      <c r="L25" s="8">
        <f t="shared" si="7"/>
        <v>180000</v>
      </c>
      <c r="M25" s="8">
        <f t="shared" si="7"/>
        <v>0</v>
      </c>
      <c r="N25" s="8">
        <f t="shared" si="7"/>
        <v>0</v>
      </c>
      <c r="O25" s="8">
        <f t="shared" si="7"/>
        <v>0</v>
      </c>
      <c r="P25" s="8">
        <f t="shared" si="7"/>
        <v>0</v>
      </c>
      <c r="Q25" s="8">
        <f t="shared" si="7"/>
        <v>37280000</v>
      </c>
      <c r="R25" s="8">
        <f t="shared" si="7"/>
        <v>1303723</v>
      </c>
      <c r="S25" s="8">
        <f t="shared" si="7"/>
        <v>38583723</v>
      </c>
    </row>
    <row r="26" spans="1:19" x14ac:dyDescent="0.2">
      <c r="A26" s="191"/>
      <c r="B26" s="191"/>
      <c r="C26" s="191"/>
      <c r="D26" s="191"/>
      <c r="E26" s="8"/>
      <c r="F26" s="8"/>
      <c r="G26" s="8"/>
      <c r="H26" s="8"/>
      <c r="I26" s="16"/>
      <c r="J26" s="16"/>
      <c r="K26" s="6"/>
      <c r="L26" s="6"/>
      <c r="M26" s="6"/>
      <c r="N26" s="6"/>
      <c r="O26" s="6"/>
      <c r="P26" s="6"/>
      <c r="Q26" s="6">
        <f t="shared" ref="Q26:Q36" si="8">E26+I26+M26</f>
        <v>0</v>
      </c>
      <c r="R26" s="6">
        <f t="shared" si="4"/>
        <v>0</v>
      </c>
      <c r="S26" s="6">
        <f t="shared" si="4"/>
        <v>0</v>
      </c>
    </row>
    <row r="27" spans="1:19" x14ac:dyDescent="0.2">
      <c r="A27" s="192" t="s">
        <v>78</v>
      </c>
      <c r="B27" s="192"/>
      <c r="C27" s="192"/>
      <c r="D27" s="192"/>
      <c r="E27" s="6">
        <v>1000000</v>
      </c>
      <c r="F27" s="6">
        <v>1000000</v>
      </c>
      <c r="G27" s="6">
        <v>1214358</v>
      </c>
      <c r="H27" s="6">
        <f t="shared" ref="H27:H36" si="9">E27+G27</f>
        <v>2214358</v>
      </c>
      <c r="I27" s="16"/>
      <c r="J27" s="16"/>
      <c r="K27" s="6"/>
      <c r="L27" s="6">
        <f t="shared" ref="L27:L36" si="10">I27+K27</f>
        <v>0</v>
      </c>
      <c r="M27" s="6"/>
      <c r="N27" s="6"/>
      <c r="O27" s="6"/>
      <c r="P27" s="6">
        <f t="shared" ref="P27:P36" si="11">M27+O27</f>
        <v>0</v>
      </c>
      <c r="Q27" s="6">
        <f t="shared" si="8"/>
        <v>1000000</v>
      </c>
      <c r="R27" s="6">
        <f t="shared" si="4"/>
        <v>1214358</v>
      </c>
      <c r="S27" s="6">
        <f t="shared" si="4"/>
        <v>2214358</v>
      </c>
    </row>
    <row r="28" spans="1:19" ht="12.75" customHeight="1" x14ac:dyDescent="0.2">
      <c r="A28" s="194" t="s">
        <v>79</v>
      </c>
      <c r="B28" s="194"/>
      <c r="C28" s="194"/>
      <c r="D28" s="194"/>
      <c r="E28" s="6">
        <v>6718000</v>
      </c>
      <c r="F28" s="6">
        <v>6718000</v>
      </c>
      <c r="G28" s="6"/>
      <c r="H28" s="6">
        <f t="shared" si="9"/>
        <v>6718000</v>
      </c>
      <c r="I28" s="16"/>
      <c r="J28" s="16"/>
      <c r="K28" s="6"/>
      <c r="L28" s="6">
        <f t="shared" si="10"/>
        <v>0</v>
      </c>
      <c r="M28" s="6">
        <v>6085920</v>
      </c>
      <c r="N28" s="6">
        <v>6085920</v>
      </c>
      <c r="O28" s="6"/>
      <c r="P28" s="6">
        <f t="shared" si="11"/>
        <v>6085920</v>
      </c>
      <c r="Q28" s="6">
        <f t="shared" si="8"/>
        <v>12803920</v>
      </c>
      <c r="R28" s="6">
        <f t="shared" si="4"/>
        <v>0</v>
      </c>
      <c r="S28" s="6">
        <f t="shared" si="4"/>
        <v>12803920</v>
      </c>
    </row>
    <row r="29" spans="1:19" x14ac:dyDescent="0.2">
      <c r="A29" s="192" t="s">
        <v>80</v>
      </c>
      <c r="B29" s="192"/>
      <c r="C29" s="192"/>
      <c r="D29" s="192"/>
      <c r="E29" s="8"/>
      <c r="F29" s="8"/>
      <c r="G29" s="8"/>
      <c r="H29" s="8">
        <f t="shared" si="9"/>
        <v>0</v>
      </c>
      <c r="I29" s="16">
        <v>24000</v>
      </c>
      <c r="J29" s="16">
        <v>24000</v>
      </c>
      <c r="K29" s="6"/>
      <c r="L29" s="6">
        <f t="shared" si="10"/>
        <v>24000</v>
      </c>
      <c r="M29" s="6"/>
      <c r="N29" s="6"/>
      <c r="O29" s="6"/>
      <c r="P29" s="6">
        <f t="shared" si="11"/>
        <v>0</v>
      </c>
      <c r="Q29" s="6">
        <f t="shared" si="8"/>
        <v>24000</v>
      </c>
      <c r="R29" s="6">
        <f t="shared" si="4"/>
        <v>0</v>
      </c>
      <c r="S29" s="6">
        <f t="shared" si="4"/>
        <v>24000</v>
      </c>
    </row>
    <row r="30" spans="1:19" x14ac:dyDescent="0.2">
      <c r="A30" s="192" t="s">
        <v>81</v>
      </c>
      <c r="B30" s="192"/>
      <c r="C30" s="192"/>
      <c r="D30" s="192"/>
      <c r="E30" s="6"/>
      <c r="F30" s="6"/>
      <c r="G30" s="6"/>
      <c r="H30" s="6">
        <f t="shared" si="9"/>
        <v>0</v>
      </c>
      <c r="I30" s="16"/>
      <c r="J30" s="16"/>
      <c r="K30" s="6"/>
      <c r="L30" s="6">
        <f t="shared" si="10"/>
        <v>0</v>
      </c>
      <c r="M30" s="6"/>
      <c r="N30" s="6"/>
      <c r="O30" s="6"/>
      <c r="P30" s="6">
        <f t="shared" si="11"/>
        <v>0</v>
      </c>
      <c r="Q30" s="6">
        <f t="shared" si="8"/>
        <v>0</v>
      </c>
      <c r="R30" s="6">
        <f t="shared" si="4"/>
        <v>0</v>
      </c>
      <c r="S30" s="6">
        <f t="shared" si="4"/>
        <v>0</v>
      </c>
    </row>
    <row r="31" spans="1:19" ht="12.75" customHeight="1" x14ac:dyDescent="0.2">
      <c r="A31" s="192" t="s">
        <v>82</v>
      </c>
      <c r="B31" s="192"/>
      <c r="C31" s="192"/>
      <c r="D31" s="192"/>
      <c r="E31" s="6">
        <v>510000</v>
      </c>
      <c r="F31" s="6">
        <v>510000</v>
      </c>
      <c r="G31" s="6"/>
      <c r="H31" s="6">
        <f t="shared" si="9"/>
        <v>510000</v>
      </c>
      <c r="I31" s="16"/>
      <c r="J31" s="16"/>
      <c r="K31" s="6"/>
      <c r="L31" s="6">
        <f t="shared" si="10"/>
        <v>0</v>
      </c>
      <c r="M31" s="6">
        <v>8008173</v>
      </c>
      <c r="N31" s="6">
        <v>8008173</v>
      </c>
      <c r="O31" s="6"/>
      <c r="P31" s="6">
        <f t="shared" si="11"/>
        <v>8008173</v>
      </c>
      <c r="Q31" s="6">
        <f t="shared" si="8"/>
        <v>8518173</v>
      </c>
      <c r="R31" s="6">
        <f t="shared" si="4"/>
        <v>0</v>
      </c>
      <c r="S31" s="6">
        <f t="shared" si="4"/>
        <v>8518173</v>
      </c>
    </row>
    <row r="32" spans="1:19" ht="12.75" customHeight="1" x14ac:dyDescent="0.2">
      <c r="A32" s="192" t="s">
        <v>83</v>
      </c>
      <c r="B32" s="192"/>
      <c r="C32" s="192"/>
      <c r="D32" s="192"/>
      <c r="E32" s="6">
        <v>572700</v>
      </c>
      <c r="F32" s="6">
        <v>572700</v>
      </c>
      <c r="G32" s="6"/>
      <c r="H32" s="6">
        <f t="shared" si="9"/>
        <v>572700</v>
      </c>
      <c r="I32" s="16">
        <v>6000</v>
      </c>
      <c r="J32" s="16">
        <v>6000</v>
      </c>
      <c r="K32" s="6"/>
      <c r="L32" s="6">
        <f t="shared" si="10"/>
        <v>6000</v>
      </c>
      <c r="M32" s="6">
        <v>3805405</v>
      </c>
      <c r="N32" s="6">
        <v>3805405</v>
      </c>
      <c r="O32" s="6"/>
      <c r="P32" s="6">
        <f t="shared" si="11"/>
        <v>3805405</v>
      </c>
      <c r="Q32" s="6">
        <f t="shared" si="8"/>
        <v>4384105</v>
      </c>
      <c r="R32" s="6">
        <f t="shared" si="4"/>
        <v>0</v>
      </c>
      <c r="S32" s="6">
        <f t="shared" si="4"/>
        <v>4384105</v>
      </c>
    </row>
    <row r="33" spans="1:22" ht="12.75" customHeight="1" x14ac:dyDescent="0.2">
      <c r="A33" s="192" t="s">
        <v>84</v>
      </c>
      <c r="B33" s="192"/>
      <c r="C33" s="192"/>
      <c r="D33" s="192"/>
      <c r="E33" s="6">
        <v>518434</v>
      </c>
      <c r="F33" s="6">
        <v>518434</v>
      </c>
      <c r="G33" s="6"/>
      <c r="H33" s="6">
        <f t="shared" si="9"/>
        <v>518434</v>
      </c>
      <c r="I33" s="16"/>
      <c r="J33" s="16"/>
      <c r="K33" s="6"/>
      <c r="L33" s="6">
        <f t="shared" si="10"/>
        <v>0</v>
      </c>
      <c r="M33" s="6"/>
      <c r="N33" s="6"/>
      <c r="O33" s="6"/>
      <c r="P33" s="6">
        <f t="shared" si="11"/>
        <v>0</v>
      </c>
      <c r="Q33" s="6">
        <f t="shared" si="8"/>
        <v>518434</v>
      </c>
      <c r="R33" s="6">
        <f t="shared" si="4"/>
        <v>0</v>
      </c>
      <c r="S33" s="6">
        <f t="shared" si="4"/>
        <v>518434</v>
      </c>
    </row>
    <row r="34" spans="1:22" ht="12.75" customHeight="1" x14ac:dyDescent="0.2">
      <c r="A34" s="192" t="s">
        <v>85</v>
      </c>
      <c r="B34" s="192"/>
      <c r="C34" s="192"/>
      <c r="D34" s="192"/>
      <c r="E34" s="6"/>
      <c r="F34" s="6"/>
      <c r="G34" s="6"/>
      <c r="H34" s="6">
        <f t="shared" si="9"/>
        <v>0</v>
      </c>
      <c r="I34" s="16"/>
      <c r="J34" s="16"/>
      <c r="K34" s="6"/>
      <c r="L34" s="6">
        <f t="shared" si="10"/>
        <v>0</v>
      </c>
      <c r="M34" s="6"/>
      <c r="N34" s="6"/>
      <c r="O34" s="6"/>
      <c r="P34" s="6">
        <f t="shared" si="11"/>
        <v>0</v>
      </c>
      <c r="Q34" s="6">
        <f t="shared" si="8"/>
        <v>0</v>
      </c>
      <c r="R34" s="6">
        <f t="shared" si="4"/>
        <v>0</v>
      </c>
      <c r="S34" s="6">
        <f t="shared" si="4"/>
        <v>0</v>
      </c>
    </row>
    <row r="35" spans="1:22" ht="12.75" customHeight="1" x14ac:dyDescent="0.2">
      <c r="A35" s="192" t="s">
        <v>86</v>
      </c>
      <c r="B35" s="192"/>
      <c r="C35" s="192"/>
      <c r="D35" s="192"/>
      <c r="E35" s="8"/>
      <c r="F35" s="8"/>
      <c r="G35" s="8"/>
      <c r="H35" s="8">
        <f t="shared" si="9"/>
        <v>0</v>
      </c>
      <c r="I35" s="16"/>
      <c r="J35" s="16"/>
      <c r="K35" s="6"/>
      <c r="L35" s="6">
        <f t="shared" si="10"/>
        <v>0</v>
      </c>
      <c r="M35" s="6"/>
      <c r="N35" s="6"/>
      <c r="O35" s="6"/>
      <c r="P35" s="6">
        <f t="shared" si="11"/>
        <v>0</v>
      </c>
      <c r="Q35" s="6">
        <f t="shared" si="8"/>
        <v>0</v>
      </c>
      <c r="R35" s="6">
        <f t="shared" si="4"/>
        <v>0</v>
      </c>
      <c r="S35" s="6">
        <f t="shared" si="4"/>
        <v>0</v>
      </c>
    </row>
    <row r="36" spans="1:22" x14ac:dyDescent="0.2">
      <c r="A36" s="192" t="s">
        <v>87</v>
      </c>
      <c r="B36" s="192"/>
      <c r="C36" s="192"/>
      <c r="D36" s="192"/>
      <c r="E36" s="8"/>
      <c r="F36" s="8"/>
      <c r="G36" s="8"/>
      <c r="H36" s="8">
        <f t="shared" si="9"/>
        <v>0</v>
      </c>
      <c r="I36" s="16"/>
      <c r="J36" s="16"/>
      <c r="K36" s="6"/>
      <c r="L36" s="6">
        <f t="shared" si="10"/>
        <v>0</v>
      </c>
      <c r="M36" s="6"/>
      <c r="N36" s="6"/>
      <c r="O36" s="6"/>
      <c r="P36" s="6">
        <f t="shared" si="11"/>
        <v>0</v>
      </c>
      <c r="Q36" s="6">
        <f t="shared" si="8"/>
        <v>0</v>
      </c>
      <c r="R36" s="6">
        <f t="shared" si="4"/>
        <v>0</v>
      </c>
      <c r="S36" s="6">
        <f t="shared" si="4"/>
        <v>0</v>
      </c>
    </row>
    <row r="37" spans="1:22" s="17" customFormat="1" x14ac:dyDescent="0.2">
      <c r="A37" s="191" t="s">
        <v>88</v>
      </c>
      <c r="B37" s="191"/>
      <c r="C37" s="191"/>
      <c r="D37" s="191"/>
      <c r="E37" s="8">
        <f>SUM(E27:E36)</f>
        <v>9319134</v>
      </c>
      <c r="F37" s="8">
        <f t="shared" ref="F37:S37" si="12">SUM(F27:F36)</f>
        <v>9319134</v>
      </c>
      <c r="G37" s="8">
        <f t="shared" si="12"/>
        <v>1214358</v>
      </c>
      <c r="H37" s="8">
        <f t="shared" si="12"/>
        <v>10533492</v>
      </c>
      <c r="I37" s="8">
        <f t="shared" si="12"/>
        <v>30000</v>
      </c>
      <c r="J37" s="8">
        <f t="shared" si="12"/>
        <v>30000</v>
      </c>
      <c r="K37" s="8">
        <f t="shared" si="12"/>
        <v>0</v>
      </c>
      <c r="L37" s="8">
        <f t="shared" si="12"/>
        <v>30000</v>
      </c>
      <c r="M37" s="8">
        <f t="shared" si="12"/>
        <v>17899498</v>
      </c>
      <c r="N37" s="8">
        <f t="shared" si="12"/>
        <v>17899498</v>
      </c>
      <c r="O37" s="8">
        <f t="shared" si="12"/>
        <v>0</v>
      </c>
      <c r="P37" s="8">
        <f t="shared" si="12"/>
        <v>17899498</v>
      </c>
      <c r="Q37" s="8">
        <f t="shared" si="12"/>
        <v>27248632</v>
      </c>
      <c r="R37" s="8">
        <f t="shared" si="12"/>
        <v>1214358</v>
      </c>
      <c r="S37" s="8">
        <f t="shared" si="12"/>
        <v>28462990</v>
      </c>
    </row>
    <row r="38" spans="1:22" x14ac:dyDescent="0.2">
      <c r="A38" s="193"/>
      <c r="B38" s="193"/>
      <c r="C38" s="193"/>
      <c r="D38" s="193"/>
      <c r="E38" s="6"/>
      <c r="F38" s="6"/>
      <c r="G38" s="6"/>
      <c r="H38" s="6"/>
      <c r="I38" s="16"/>
      <c r="J38" s="16"/>
      <c r="K38" s="6"/>
      <c r="L38" s="6"/>
      <c r="M38" s="6"/>
      <c r="N38" s="6"/>
      <c r="O38" s="6"/>
      <c r="P38" s="6"/>
      <c r="Q38" s="6"/>
      <c r="R38" s="6">
        <f t="shared" si="4"/>
        <v>0</v>
      </c>
      <c r="S38" s="6">
        <f t="shared" si="4"/>
        <v>0</v>
      </c>
    </row>
    <row r="39" spans="1:22" ht="23.25" customHeight="1" x14ac:dyDescent="0.2">
      <c r="A39" s="194" t="s">
        <v>89</v>
      </c>
      <c r="B39" s="194"/>
      <c r="C39" s="194"/>
      <c r="D39" s="194"/>
      <c r="E39" s="6"/>
      <c r="F39" s="6"/>
      <c r="G39" s="6"/>
      <c r="H39" s="6">
        <f>E39+G39</f>
        <v>0</v>
      </c>
      <c r="I39" s="16"/>
      <c r="J39" s="16"/>
      <c r="K39" s="6"/>
      <c r="L39" s="6">
        <f>I39+K39</f>
        <v>0</v>
      </c>
      <c r="M39" s="6"/>
      <c r="N39" s="6"/>
      <c r="O39" s="6"/>
      <c r="P39" s="6">
        <f>M39+O39</f>
        <v>0</v>
      </c>
      <c r="Q39" s="6">
        <f>E39+I39+M39</f>
        <v>0</v>
      </c>
      <c r="R39" s="6">
        <f t="shared" si="4"/>
        <v>0</v>
      </c>
      <c r="S39" s="6">
        <f t="shared" si="4"/>
        <v>0</v>
      </c>
    </row>
    <row r="40" spans="1:22" ht="23.25" customHeight="1" x14ac:dyDescent="0.2">
      <c r="A40" s="194" t="s">
        <v>90</v>
      </c>
      <c r="B40" s="194"/>
      <c r="C40" s="194"/>
      <c r="D40" s="194"/>
      <c r="E40" s="6"/>
      <c r="F40" s="6"/>
      <c r="G40" s="6"/>
      <c r="H40" s="6">
        <f>E40+G40</f>
        <v>0</v>
      </c>
      <c r="I40" s="16"/>
      <c r="J40" s="16"/>
      <c r="K40" s="6"/>
      <c r="L40" s="6">
        <f>I40+K40</f>
        <v>0</v>
      </c>
      <c r="M40" s="6"/>
      <c r="N40" s="6"/>
      <c r="O40" s="6"/>
      <c r="P40" s="6">
        <f>M40+O40</f>
        <v>0</v>
      </c>
      <c r="Q40" s="6">
        <f>E40+I40+M40</f>
        <v>0</v>
      </c>
      <c r="R40" s="6">
        <f t="shared" si="4"/>
        <v>0</v>
      </c>
      <c r="S40" s="6">
        <f t="shared" si="4"/>
        <v>0</v>
      </c>
    </row>
    <row r="41" spans="1:22" x14ac:dyDescent="0.2">
      <c r="A41" s="192" t="s">
        <v>91</v>
      </c>
      <c r="B41" s="192"/>
      <c r="C41" s="192"/>
      <c r="D41" s="192"/>
      <c r="E41" s="6"/>
      <c r="F41" s="6"/>
      <c r="G41" s="6"/>
      <c r="H41" s="6">
        <f>E41+G41</f>
        <v>0</v>
      </c>
      <c r="I41" s="16"/>
      <c r="J41" s="16"/>
      <c r="K41" s="6"/>
      <c r="L41" s="6">
        <f>I41+K41</f>
        <v>0</v>
      </c>
      <c r="M41" s="6"/>
      <c r="N41" s="6"/>
      <c r="O41" s="6"/>
      <c r="P41" s="6">
        <f>M41+O41</f>
        <v>0</v>
      </c>
      <c r="Q41" s="6">
        <f>E41+I41+M41</f>
        <v>0</v>
      </c>
      <c r="R41" s="6">
        <f t="shared" si="4"/>
        <v>0</v>
      </c>
      <c r="S41" s="6">
        <f t="shared" si="4"/>
        <v>0</v>
      </c>
    </row>
    <row r="42" spans="1:22" s="17" customFormat="1" x14ac:dyDescent="0.2">
      <c r="A42" s="191" t="s">
        <v>92</v>
      </c>
      <c r="B42" s="191"/>
      <c r="C42" s="191"/>
      <c r="D42" s="191"/>
      <c r="E42" s="8">
        <f>SUM(E39:E41)</f>
        <v>0</v>
      </c>
      <c r="F42" s="8">
        <f>SUM(F39:F41)</f>
        <v>0</v>
      </c>
      <c r="G42" s="8">
        <f t="shared" ref="G42:P42" si="13">SUM(G39:G41)</f>
        <v>0</v>
      </c>
      <c r="H42" s="8">
        <f t="shared" si="13"/>
        <v>0</v>
      </c>
      <c r="I42" s="18">
        <f t="shared" si="13"/>
        <v>0</v>
      </c>
      <c r="J42" s="18">
        <f t="shared" si="13"/>
        <v>0</v>
      </c>
      <c r="K42" s="8">
        <f t="shared" si="13"/>
        <v>0</v>
      </c>
      <c r="L42" s="8">
        <f t="shared" si="13"/>
        <v>0</v>
      </c>
      <c r="M42" s="8">
        <f t="shared" si="13"/>
        <v>0</v>
      </c>
      <c r="N42" s="8">
        <f t="shared" si="13"/>
        <v>0</v>
      </c>
      <c r="O42" s="8">
        <f t="shared" si="13"/>
        <v>0</v>
      </c>
      <c r="P42" s="8">
        <f t="shared" si="13"/>
        <v>0</v>
      </c>
      <c r="Q42" s="6">
        <f>E42+I42+M42</f>
        <v>0</v>
      </c>
      <c r="R42" s="6">
        <f t="shared" si="4"/>
        <v>0</v>
      </c>
      <c r="S42" s="6">
        <f t="shared" si="4"/>
        <v>0</v>
      </c>
    </row>
    <row r="43" spans="1:22" x14ac:dyDescent="0.2">
      <c r="A43" s="192"/>
      <c r="B43" s="192"/>
      <c r="C43" s="192"/>
      <c r="D43" s="192"/>
      <c r="E43" s="6"/>
      <c r="F43" s="6"/>
      <c r="G43" s="6"/>
      <c r="H43" s="6"/>
      <c r="I43" s="16"/>
      <c r="J43" s="16"/>
      <c r="K43" s="6"/>
      <c r="L43" s="6">
        <f>I43+K43</f>
        <v>0</v>
      </c>
      <c r="M43" s="6"/>
      <c r="N43" s="6"/>
      <c r="O43" s="6"/>
      <c r="P43" s="6"/>
      <c r="Q43" s="6">
        <f>E43+I43+M43</f>
        <v>0</v>
      </c>
      <c r="R43" s="6">
        <f t="shared" si="4"/>
        <v>0</v>
      </c>
      <c r="S43" s="6">
        <f t="shared" si="4"/>
        <v>0</v>
      </c>
    </row>
    <row r="44" spans="1:22" s="17" customFormat="1" x14ac:dyDescent="0.2">
      <c r="A44" s="191" t="s">
        <v>93</v>
      </c>
      <c r="B44" s="191"/>
      <c r="C44" s="191"/>
      <c r="D44" s="191"/>
      <c r="E44" s="8">
        <f>E18+E25+E37+E42</f>
        <v>314075603</v>
      </c>
      <c r="F44" s="8">
        <f t="shared" ref="F44:S44" si="14">F18+F25+F37+F42</f>
        <v>314075603</v>
      </c>
      <c r="G44" s="8">
        <f>G18+G25+G37+G42</f>
        <v>17685017</v>
      </c>
      <c r="H44" s="8">
        <f t="shared" si="14"/>
        <v>331760620</v>
      </c>
      <c r="I44" s="8">
        <f t="shared" si="14"/>
        <v>210000</v>
      </c>
      <c r="J44" s="8">
        <f t="shared" si="14"/>
        <v>210000</v>
      </c>
      <c r="K44" s="8">
        <f t="shared" si="14"/>
        <v>880798</v>
      </c>
      <c r="L44" s="8">
        <f t="shared" si="14"/>
        <v>1090798</v>
      </c>
      <c r="M44" s="8">
        <f t="shared" si="14"/>
        <v>17899498</v>
      </c>
      <c r="N44" s="8">
        <f t="shared" si="14"/>
        <v>17899498</v>
      </c>
      <c r="O44" s="8">
        <f t="shared" si="14"/>
        <v>0</v>
      </c>
      <c r="P44" s="8">
        <f t="shared" si="14"/>
        <v>17899498</v>
      </c>
      <c r="Q44" s="8">
        <f t="shared" si="14"/>
        <v>332185101</v>
      </c>
      <c r="R44" s="8">
        <f>R18+R25+R37+R42</f>
        <v>18565815</v>
      </c>
      <c r="S44" s="8">
        <f t="shared" si="14"/>
        <v>350750916</v>
      </c>
    </row>
    <row r="45" spans="1:22" x14ac:dyDescent="0.2">
      <c r="A45" s="192"/>
      <c r="B45" s="192"/>
      <c r="C45" s="192"/>
      <c r="D45" s="192"/>
      <c r="E45" s="6"/>
      <c r="F45" s="6"/>
      <c r="G45" s="6"/>
      <c r="H45" s="6"/>
      <c r="I45" s="16"/>
      <c r="J45" s="16"/>
      <c r="K45" s="6"/>
      <c r="L45" s="6"/>
      <c r="M45" s="6"/>
      <c r="N45" s="6"/>
      <c r="O45" s="6"/>
      <c r="P45" s="6"/>
      <c r="Q45" s="6">
        <f t="shared" ref="Q45:Q52" si="15">E45+I45+M45</f>
        <v>0</v>
      </c>
      <c r="R45" s="6">
        <f t="shared" si="4"/>
        <v>0</v>
      </c>
      <c r="S45" s="6">
        <f t="shared" si="4"/>
        <v>0</v>
      </c>
    </row>
    <row r="46" spans="1:22" x14ac:dyDescent="0.2">
      <c r="A46" s="192" t="s">
        <v>94</v>
      </c>
      <c r="B46" s="192"/>
      <c r="C46" s="192"/>
      <c r="D46" s="192"/>
      <c r="E46" s="6"/>
      <c r="F46" s="6"/>
      <c r="G46" s="6"/>
      <c r="H46" s="6">
        <f t="shared" ref="H46:H52" si="16">E46+G46</f>
        <v>0</v>
      </c>
      <c r="I46" s="16"/>
      <c r="J46" s="16"/>
      <c r="K46" s="6"/>
      <c r="L46" s="6">
        <f t="shared" ref="L46:L52" si="17">I46+K46</f>
        <v>0</v>
      </c>
      <c r="M46" s="6"/>
      <c r="N46" s="6"/>
      <c r="O46" s="6"/>
      <c r="P46" s="6">
        <f t="shared" ref="P46:P52" si="18">M46+O46</f>
        <v>0</v>
      </c>
      <c r="Q46" s="6">
        <f t="shared" si="15"/>
        <v>0</v>
      </c>
      <c r="R46" s="6">
        <f t="shared" si="4"/>
        <v>0</v>
      </c>
      <c r="S46" s="6">
        <f t="shared" si="4"/>
        <v>0</v>
      </c>
      <c r="V46" s="17"/>
    </row>
    <row r="47" spans="1:22" x14ac:dyDescent="0.2">
      <c r="A47" s="192" t="s">
        <v>95</v>
      </c>
      <c r="B47" s="192"/>
      <c r="C47" s="192"/>
      <c r="D47" s="192"/>
      <c r="E47" s="6"/>
      <c r="F47" s="6"/>
      <c r="G47" s="6"/>
      <c r="H47" s="6">
        <f t="shared" si="16"/>
        <v>0</v>
      </c>
      <c r="I47" s="16"/>
      <c r="J47" s="16"/>
      <c r="K47" s="6"/>
      <c r="L47" s="6">
        <f t="shared" si="17"/>
        <v>0</v>
      </c>
      <c r="M47" s="6"/>
      <c r="N47" s="6"/>
      <c r="O47" s="6"/>
      <c r="P47" s="6">
        <f t="shared" si="18"/>
        <v>0</v>
      </c>
      <c r="Q47" s="6">
        <f t="shared" si="15"/>
        <v>0</v>
      </c>
      <c r="R47" s="6">
        <f t="shared" si="4"/>
        <v>0</v>
      </c>
      <c r="S47" s="6">
        <f t="shared" si="4"/>
        <v>0</v>
      </c>
    </row>
    <row r="48" spans="1:22" x14ac:dyDescent="0.2">
      <c r="A48" s="192" t="s">
        <v>96</v>
      </c>
      <c r="B48" s="192"/>
      <c r="C48" s="192"/>
      <c r="D48" s="192"/>
      <c r="E48" s="6">
        <v>238128008</v>
      </c>
      <c r="F48" s="6">
        <v>238128008</v>
      </c>
      <c r="G48" s="6">
        <v>66012</v>
      </c>
      <c r="H48" s="6">
        <f t="shared" si="16"/>
        <v>238194020</v>
      </c>
      <c r="I48" s="16">
        <v>1742406</v>
      </c>
      <c r="J48" s="16">
        <v>1742406</v>
      </c>
      <c r="K48" s="6"/>
      <c r="L48" s="6">
        <f t="shared" si="17"/>
        <v>1742406</v>
      </c>
      <c r="M48" s="6">
        <v>3603772</v>
      </c>
      <c r="N48" s="6">
        <v>3603772</v>
      </c>
      <c r="O48" s="6"/>
      <c r="P48" s="6">
        <f t="shared" si="18"/>
        <v>3603772</v>
      </c>
      <c r="Q48" s="6">
        <f t="shared" si="15"/>
        <v>243474186</v>
      </c>
      <c r="R48" s="6">
        <f t="shared" si="4"/>
        <v>66012</v>
      </c>
      <c r="S48" s="6">
        <f t="shared" si="4"/>
        <v>243540198</v>
      </c>
    </row>
    <row r="49" spans="1:19" x14ac:dyDescent="0.2">
      <c r="A49" s="192" t="s">
        <v>97</v>
      </c>
      <c r="B49" s="192"/>
      <c r="C49" s="192"/>
      <c r="D49" s="192"/>
      <c r="E49" s="6"/>
      <c r="F49" s="6"/>
      <c r="G49" s="6"/>
      <c r="H49" s="6">
        <f t="shared" si="16"/>
        <v>0</v>
      </c>
      <c r="I49" s="16"/>
      <c r="J49" s="16"/>
      <c r="K49" s="6"/>
      <c r="L49" s="6">
        <f t="shared" si="17"/>
        <v>0</v>
      </c>
      <c r="M49" s="6"/>
      <c r="N49" s="6"/>
      <c r="O49" s="6"/>
      <c r="P49" s="6">
        <f t="shared" si="18"/>
        <v>0</v>
      </c>
      <c r="Q49" s="6">
        <f t="shared" si="15"/>
        <v>0</v>
      </c>
      <c r="R49" s="6">
        <f t="shared" si="4"/>
        <v>0</v>
      </c>
      <c r="S49" s="6">
        <f t="shared" si="4"/>
        <v>0</v>
      </c>
    </row>
    <row r="50" spans="1:19" x14ac:dyDescent="0.2">
      <c r="A50" s="192" t="s">
        <v>98</v>
      </c>
      <c r="B50" s="192"/>
      <c r="C50" s="192"/>
      <c r="D50" s="192"/>
      <c r="E50" s="6"/>
      <c r="F50" s="6"/>
      <c r="G50" s="6"/>
      <c r="H50" s="6">
        <f t="shared" si="16"/>
        <v>0</v>
      </c>
      <c r="I50" s="16"/>
      <c r="J50" s="16"/>
      <c r="K50" s="6"/>
      <c r="L50" s="6">
        <f t="shared" si="17"/>
        <v>0</v>
      </c>
      <c r="M50" s="6"/>
      <c r="N50" s="6"/>
      <c r="O50" s="6"/>
      <c r="P50" s="6">
        <f t="shared" si="18"/>
        <v>0</v>
      </c>
      <c r="Q50" s="6">
        <f t="shared" si="15"/>
        <v>0</v>
      </c>
      <c r="R50" s="6">
        <f t="shared" si="4"/>
        <v>0</v>
      </c>
      <c r="S50" s="6">
        <f t="shared" si="4"/>
        <v>0</v>
      </c>
    </row>
    <row r="51" spans="1:19" x14ac:dyDescent="0.2">
      <c r="A51" s="192" t="s">
        <v>99</v>
      </c>
      <c r="B51" s="192"/>
      <c r="C51" s="192"/>
      <c r="D51" s="192"/>
      <c r="E51" s="6"/>
      <c r="F51" s="6"/>
      <c r="G51" s="6"/>
      <c r="H51" s="6">
        <f t="shared" si="16"/>
        <v>0</v>
      </c>
      <c r="I51" s="16"/>
      <c r="J51" s="16"/>
      <c r="K51" s="6"/>
      <c r="L51" s="6">
        <f t="shared" si="17"/>
        <v>0</v>
      </c>
      <c r="M51" s="6"/>
      <c r="N51" s="6"/>
      <c r="O51" s="6"/>
      <c r="P51" s="6">
        <f t="shared" si="18"/>
        <v>0</v>
      </c>
      <c r="Q51" s="6">
        <f t="shared" si="15"/>
        <v>0</v>
      </c>
      <c r="R51" s="6">
        <f t="shared" si="4"/>
        <v>0</v>
      </c>
      <c r="S51" s="6">
        <f t="shared" si="4"/>
        <v>0</v>
      </c>
    </row>
    <row r="52" spans="1:19" x14ac:dyDescent="0.2">
      <c r="A52" s="192" t="s">
        <v>100</v>
      </c>
      <c r="B52" s="192"/>
      <c r="C52" s="192"/>
      <c r="D52" s="192"/>
      <c r="E52" s="6"/>
      <c r="F52" s="6"/>
      <c r="G52" s="6"/>
      <c r="H52" s="6">
        <f t="shared" si="16"/>
        <v>0</v>
      </c>
      <c r="I52" s="16"/>
      <c r="J52" s="16"/>
      <c r="K52" s="6"/>
      <c r="L52" s="6">
        <f t="shared" si="17"/>
        <v>0</v>
      </c>
      <c r="M52" s="6"/>
      <c r="N52" s="6"/>
      <c r="O52" s="6"/>
      <c r="P52" s="6">
        <f t="shared" si="18"/>
        <v>0</v>
      </c>
      <c r="Q52" s="6">
        <f t="shared" si="15"/>
        <v>0</v>
      </c>
      <c r="R52" s="6">
        <f t="shared" si="4"/>
        <v>0</v>
      </c>
      <c r="S52" s="6">
        <f t="shared" si="4"/>
        <v>0</v>
      </c>
    </row>
    <row r="53" spans="1:19" x14ac:dyDescent="0.2">
      <c r="A53" s="191" t="s">
        <v>101</v>
      </c>
      <c r="B53" s="191"/>
      <c r="C53" s="191"/>
      <c r="D53" s="191"/>
      <c r="E53" s="8">
        <f>SUM(E46:E52)</f>
        <v>238128008</v>
      </c>
      <c r="F53" s="8">
        <f t="shared" ref="F53:S53" si="19">SUM(F46:F52)</f>
        <v>238128008</v>
      </c>
      <c r="G53" s="8">
        <f t="shared" si="19"/>
        <v>66012</v>
      </c>
      <c r="H53" s="8">
        <f t="shared" si="19"/>
        <v>238194020</v>
      </c>
      <c r="I53" s="8">
        <f t="shared" si="19"/>
        <v>1742406</v>
      </c>
      <c r="J53" s="8">
        <f t="shared" si="19"/>
        <v>1742406</v>
      </c>
      <c r="K53" s="8">
        <f t="shared" si="19"/>
        <v>0</v>
      </c>
      <c r="L53" s="8">
        <f t="shared" si="19"/>
        <v>1742406</v>
      </c>
      <c r="M53" s="8">
        <f t="shared" si="19"/>
        <v>3603772</v>
      </c>
      <c r="N53" s="8">
        <f t="shared" si="19"/>
        <v>3603772</v>
      </c>
      <c r="O53" s="8">
        <f t="shared" si="19"/>
        <v>0</v>
      </c>
      <c r="P53" s="8">
        <f t="shared" si="19"/>
        <v>3603772</v>
      </c>
      <c r="Q53" s="8">
        <f t="shared" si="19"/>
        <v>243474186</v>
      </c>
      <c r="R53" s="8">
        <f t="shared" si="19"/>
        <v>66012</v>
      </c>
      <c r="S53" s="8">
        <f t="shared" si="19"/>
        <v>243540198</v>
      </c>
    </row>
    <row r="54" spans="1:19" x14ac:dyDescent="0.2">
      <c r="A54" s="192"/>
      <c r="B54" s="192"/>
      <c r="C54" s="192"/>
      <c r="D54" s="192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x14ac:dyDescent="0.2">
      <c r="A55" s="191" t="s">
        <v>102</v>
      </c>
      <c r="B55" s="191"/>
      <c r="C55" s="191"/>
      <c r="D55" s="191"/>
      <c r="E55" s="8">
        <f>E44+E53</f>
        <v>552203611</v>
      </c>
      <c r="F55" s="8">
        <f t="shared" ref="F55:Q55" si="20">F44+F53</f>
        <v>552203611</v>
      </c>
      <c r="G55" s="8">
        <f t="shared" si="20"/>
        <v>17751029</v>
      </c>
      <c r="H55" s="8">
        <f t="shared" si="20"/>
        <v>569954640</v>
      </c>
      <c r="I55" s="8">
        <f t="shared" si="20"/>
        <v>1952406</v>
      </c>
      <c r="J55" s="8">
        <f t="shared" si="20"/>
        <v>1952406</v>
      </c>
      <c r="K55" s="8">
        <f t="shared" si="20"/>
        <v>880798</v>
      </c>
      <c r="L55" s="8">
        <f t="shared" si="20"/>
        <v>2833204</v>
      </c>
      <c r="M55" s="8">
        <f t="shared" si="20"/>
        <v>21503270</v>
      </c>
      <c r="N55" s="8">
        <f t="shared" si="20"/>
        <v>21503270</v>
      </c>
      <c r="O55" s="8">
        <f t="shared" si="20"/>
        <v>0</v>
      </c>
      <c r="P55" s="8">
        <f t="shared" si="20"/>
        <v>21503270</v>
      </c>
      <c r="Q55" s="8">
        <f t="shared" si="20"/>
        <v>575659287</v>
      </c>
      <c r="R55" s="8">
        <f>R44+R53</f>
        <v>18631827</v>
      </c>
      <c r="S55" s="8">
        <f>S44+S53</f>
        <v>594291114</v>
      </c>
    </row>
    <row r="56" spans="1:19" x14ac:dyDescent="0.2">
      <c r="A56" s="192" t="s">
        <v>99</v>
      </c>
      <c r="B56" s="192"/>
      <c r="C56" s="192"/>
      <c r="D56" s="192"/>
      <c r="E56" s="6"/>
      <c r="F56" s="6"/>
      <c r="G56" s="6"/>
      <c r="H56" s="6">
        <f>E56+G56</f>
        <v>0</v>
      </c>
      <c r="I56" s="16">
        <v>39739438</v>
      </c>
      <c r="J56" s="16">
        <v>39739438</v>
      </c>
      <c r="K56" s="6"/>
      <c r="L56" s="6"/>
      <c r="M56" s="6">
        <v>89692740</v>
      </c>
      <c r="N56" s="6">
        <v>89692740</v>
      </c>
      <c r="O56" s="6"/>
      <c r="P56" s="6"/>
      <c r="Q56" s="6">
        <f>E56+I56+M56</f>
        <v>129432178</v>
      </c>
      <c r="R56" s="6">
        <f t="shared" si="4"/>
        <v>0</v>
      </c>
      <c r="S56" s="6">
        <f>H56+L56+P56</f>
        <v>0</v>
      </c>
    </row>
  </sheetData>
  <sheetProtection selectLockedCells="1" selectUnlockedCells="1"/>
  <mergeCells count="69">
    <mergeCell ref="A3:S3"/>
    <mergeCell ref="A4:S4"/>
    <mergeCell ref="A5:S5"/>
    <mergeCell ref="A6:D7"/>
    <mergeCell ref="E6:E7"/>
    <mergeCell ref="F6:F7"/>
    <mergeCell ref="G6:G7"/>
    <mergeCell ref="H6:H7"/>
    <mergeCell ref="I6:I7"/>
    <mergeCell ref="J6:J7"/>
    <mergeCell ref="Q6:Q7"/>
    <mergeCell ref="R6:R7"/>
    <mergeCell ref="S6:S7"/>
    <mergeCell ref="O6:O7"/>
    <mergeCell ref="P6:P7"/>
    <mergeCell ref="A10:D10"/>
    <mergeCell ref="K6:K7"/>
    <mergeCell ref="L6:L7"/>
    <mergeCell ref="M6:M7"/>
    <mergeCell ref="N6:N7"/>
    <mergeCell ref="A8:D8"/>
    <mergeCell ref="A9:D9"/>
    <mergeCell ref="A22:D22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44:D44"/>
    <mergeCell ref="A45:D45"/>
    <mergeCell ref="A34:D34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9:D39"/>
    <mergeCell ref="A40:D40"/>
    <mergeCell ref="A41:D41"/>
    <mergeCell ref="A42:D42"/>
    <mergeCell ref="A43:D43"/>
    <mergeCell ref="A2:D2"/>
    <mergeCell ref="A53:D53"/>
    <mergeCell ref="A54:D54"/>
    <mergeCell ref="A55:D55"/>
    <mergeCell ref="A56:D56"/>
    <mergeCell ref="A47:D47"/>
    <mergeCell ref="A48:D48"/>
    <mergeCell ref="A49:D49"/>
    <mergeCell ref="A50:D50"/>
    <mergeCell ref="A51:D51"/>
    <mergeCell ref="A52:D52"/>
    <mergeCell ref="A46:D46"/>
    <mergeCell ref="A35:D35"/>
    <mergeCell ref="A36:D36"/>
    <mergeCell ref="A37:D37"/>
    <mergeCell ref="A38:D38"/>
  </mergeCells>
  <printOptions horizontalCentered="1"/>
  <pageMargins left="0.2902777777777778" right="0.20972222222222223" top="0.22013888888888888" bottom="0.20972222222222223" header="0.51180555555555551" footer="0.51180555555555551"/>
  <pageSetup paperSize="8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6"/>
  <sheetViews>
    <sheetView workbookViewId="0">
      <selection sqref="A1:N1"/>
    </sheetView>
  </sheetViews>
  <sheetFormatPr defaultRowHeight="12.75" x14ac:dyDescent="0.2"/>
  <cols>
    <col min="1" max="1" width="45.7109375" customWidth="1"/>
    <col min="2" max="2" width="9.7109375" customWidth="1"/>
    <col min="3" max="3" width="9.7109375" hidden="1" customWidth="1"/>
    <col min="4" max="5" width="9.7109375" customWidth="1"/>
    <col min="6" max="6" width="12.42578125" customWidth="1"/>
    <col min="7" max="7" width="12.42578125" hidden="1" customWidth="1"/>
    <col min="8" max="9" width="12.42578125" customWidth="1"/>
    <col min="10" max="10" width="11.85546875" customWidth="1"/>
    <col min="11" max="11" width="11.85546875" hidden="1" customWidth="1"/>
    <col min="12" max="13" width="11.85546875" customWidth="1"/>
    <col min="14" max="14" width="12.7109375" customWidth="1"/>
    <col min="15" max="15" width="10.140625" customWidth="1"/>
    <col min="16" max="16" width="12.7109375" bestFit="1" customWidth="1"/>
    <col min="17" max="17" width="11.42578125" customWidth="1"/>
    <col min="18" max="18" width="10.140625" customWidth="1"/>
    <col min="19" max="20" width="10" customWidth="1"/>
    <col min="21" max="21" width="9.42578125" customWidth="1"/>
    <col min="22" max="22" width="10.140625" customWidth="1"/>
    <col min="23" max="23" width="11.42578125" customWidth="1"/>
    <col min="24" max="24" width="12.7109375" customWidth="1"/>
  </cols>
  <sheetData>
    <row r="1" spans="1:16" s="1" customFormat="1" ht="12.75" customHeight="1" x14ac:dyDescent="0.2">
      <c r="A1" s="210" t="s">
        <v>262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</row>
    <row r="2" spans="1:16" s="1" customFormat="1" ht="12.75" customHeight="1" x14ac:dyDescent="0.2">
      <c r="A2" s="185" t="s">
        <v>254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6" s="1" customFormat="1" ht="18" customHeight="1" x14ac:dyDescent="0.2">
      <c r="A3" s="202" t="s">
        <v>103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</row>
    <row r="4" spans="1:16" s="1" customFormat="1" ht="14.25" customHeight="1" x14ac:dyDescent="0.2">
      <c r="A4" s="202" t="s">
        <v>48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</row>
    <row r="5" spans="1:16" s="1" customFormat="1" ht="15" customHeight="1" x14ac:dyDescent="0.2">
      <c r="A5" s="188" t="s">
        <v>104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</row>
    <row r="6" spans="1:16" ht="16.5" customHeight="1" x14ac:dyDescent="0.2">
      <c r="A6" s="208" t="s">
        <v>105</v>
      </c>
      <c r="B6" s="206" t="s">
        <v>51</v>
      </c>
      <c r="C6" s="211" t="s">
        <v>106</v>
      </c>
      <c r="D6" s="206" t="s">
        <v>53</v>
      </c>
      <c r="E6" s="206" t="s">
        <v>54</v>
      </c>
      <c r="F6" s="209" t="s">
        <v>107</v>
      </c>
      <c r="G6" s="209" t="s">
        <v>108</v>
      </c>
      <c r="H6" s="206" t="s">
        <v>53</v>
      </c>
      <c r="I6" s="206" t="s">
        <v>54</v>
      </c>
      <c r="J6" s="209" t="s">
        <v>109</v>
      </c>
      <c r="K6" s="209" t="s">
        <v>110</v>
      </c>
      <c r="L6" s="206" t="s">
        <v>53</v>
      </c>
      <c r="M6" s="206" t="s">
        <v>54</v>
      </c>
      <c r="N6" s="208" t="s">
        <v>111</v>
      </c>
      <c r="O6" s="206" t="s">
        <v>53</v>
      </c>
      <c r="P6" s="206" t="s">
        <v>54</v>
      </c>
    </row>
    <row r="7" spans="1:16" ht="17.25" customHeight="1" x14ac:dyDescent="0.2">
      <c r="A7" s="208"/>
      <c r="B7" s="207"/>
      <c r="C7" s="212"/>
      <c r="D7" s="207"/>
      <c r="E7" s="207"/>
      <c r="F7" s="209"/>
      <c r="G7" s="209"/>
      <c r="H7" s="207"/>
      <c r="I7" s="207"/>
      <c r="J7" s="209"/>
      <c r="K7" s="209"/>
      <c r="L7" s="207"/>
      <c r="M7" s="207"/>
      <c r="N7" s="208"/>
      <c r="O7" s="207"/>
      <c r="P7" s="207"/>
    </row>
    <row r="8" spans="1:16" ht="13.5" customHeight="1" x14ac:dyDescent="0.2">
      <c r="A8" s="20" t="s">
        <v>10</v>
      </c>
      <c r="B8" s="21">
        <v>116444705</v>
      </c>
      <c r="C8" s="21">
        <v>116444705</v>
      </c>
      <c r="D8" s="21">
        <v>851428</v>
      </c>
      <c r="E8" s="21">
        <f>B8+D8</f>
        <v>117296133</v>
      </c>
      <c r="F8" s="21">
        <v>30312667</v>
      </c>
      <c r="G8" s="21">
        <v>30312667</v>
      </c>
      <c r="H8" s="21">
        <v>703913</v>
      </c>
      <c r="I8" s="21">
        <f>F8+H8</f>
        <v>31016580</v>
      </c>
      <c r="J8" s="21">
        <v>60175295</v>
      </c>
      <c r="K8" s="21">
        <v>60175295</v>
      </c>
      <c r="L8" s="21">
        <v>583000</v>
      </c>
      <c r="M8" s="21">
        <f>J8+L8</f>
        <v>60758295</v>
      </c>
      <c r="N8" s="22">
        <f>B8+F8+J8</f>
        <v>206932667</v>
      </c>
      <c r="O8" s="22">
        <f>D8+H8+L8</f>
        <v>2138341</v>
      </c>
      <c r="P8" s="22">
        <f>E8+I8+M8</f>
        <v>209071008</v>
      </c>
    </row>
    <row r="9" spans="1:16" ht="13.5" customHeight="1" x14ac:dyDescent="0.2">
      <c r="A9" s="23" t="s">
        <v>112</v>
      </c>
      <c r="B9" s="21">
        <v>20340526</v>
      </c>
      <c r="C9" s="21">
        <v>20340526</v>
      </c>
      <c r="D9" s="21">
        <v>149000</v>
      </c>
      <c r="E9" s="21">
        <f t="shared" ref="E9:E46" si="0">B9+D9</f>
        <v>20489526</v>
      </c>
      <c r="F9" s="21">
        <v>6025244</v>
      </c>
      <c r="G9" s="21">
        <v>6025244</v>
      </c>
      <c r="H9" s="21">
        <v>154795</v>
      </c>
      <c r="I9" s="21">
        <f t="shared" ref="I9:I46" si="1">F9+H9</f>
        <v>6180039</v>
      </c>
      <c r="J9" s="21">
        <v>11467147</v>
      </c>
      <c r="K9" s="21">
        <v>11467147</v>
      </c>
      <c r="L9" s="21">
        <v>115000</v>
      </c>
      <c r="M9" s="21">
        <f t="shared" ref="M9:M46" si="2">J9+L9</f>
        <v>11582147</v>
      </c>
      <c r="N9" s="22">
        <f t="shared" ref="N9:N46" si="3">B9+F9+J9</f>
        <v>37832917</v>
      </c>
      <c r="O9" s="22">
        <f>D9+H9+L9</f>
        <v>418795</v>
      </c>
      <c r="P9" s="22">
        <f t="shared" ref="P9:P46" si="4">E9+I9+M9</f>
        <v>38251712</v>
      </c>
    </row>
    <row r="10" spans="1:16" ht="13.5" customHeight="1" x14ac:dyDescent="0.2">
      <c r="A10" s="20" t="s">
        <v>113</v>
      </c>
      <c r="B10" s="21">
        <v>123327657</v>
      </c>
      <c r="C10" s="21">
        <v>123327657</v>
      </c>
      <c r="D10" s="21">
        <f>4645320+1549032+540</f>
        <v>6194892</v>
      </c>
      <c r="E10" s="21">
        <f t="shared" si="0"/>
        <v>129522549</v>
      </c>
      <c r="F10" s="21">
        <v>5353933</v>
      </c>
      <c r="G10" s="21">
        <v>5353933</v>
      </c>
      <c r="H10" s="21">
        <v>22090</v>
      </c>
      <c r="I10" s="21">
        <f t="shared" si="1"/>
        <v>5376023</v>
      </c>
      <c r="J10" s="21">
        <v>39388568</v>
      </c>
      <c r="K10" s="21">
        <v>39388568</v>
      </c>
      <c r="L10" s="21">
        <v>700000</v>
      </c>
      <c r="M10" s="21">
        <f t="shared" si="2"/>
        <v>40088568</v>
      </c>
      <c r="N10" s="22">
        <f t="shared" si="3"/>
        <v>168070158</v>
      </c>
      <c r="O10" s="22">
        <f>D10+H10+L10</f>
        <v>6916982</v>
      </c>
      <c r="P10" s="22">
        <f t="shared" si="4"/>
        <v>174987140</v>
      </c>
    </row>
    <row r="11" spans="1:16" ht="13.5" customHeight="1" x14ac:dyDescent="0.2">
      <c r="A11" s="24" t="s">
        <v>114</v>
      </c>
      <c r="B11" s="22">
        <v>6400000</v>
      </c>
      <c r="C11" s="22">
        <v>6400000</v>
      </c>
      <c r="D11" s="22">
        <v>-1000000</v>
      </c>
      <c r="E11" s="21">
        <f t="shared" si="0"/>
        <v>5400000</v>
      </c>
      <c r="F11" s="22"/>
      <c r="G11" s="22"/>
      <c r="H11" s="22"/>
      <c r="I11" s="21">
        <f t="shared" si="1"/>
        <v>0</v>
      </c>
      <c r="J11" s="22"/>
      <c r="K11" s="22"/>
      <c r="L11" s="22"/>
      <c r="M11" s="21">
        <f t="shared" si="2"/>
        <v>0</v>
      </c>
      <c r="N11" s="22">
        <f t="shared" si="3"/>
        <v>6400000</v>
      </c>
      <c r="O11" s="22">
        <f t="shared" ref="O11:O46" si="5">D11+H11+L11</f>
        <v>-1000000</v>
      </c>
      <c r="P11" s="22">
        <f t="shared" si="4"/>
        <v>5400000</v>
      </c>
    </row>
    <row r="12" spans="1:16" ht="13.5" customHeight="1" x14ac:dyDescent="0.2">
      <c r="A12" s="20" t="s">
        <v>115</v>
      </c>
      <c r="B12" s="22">
        <v>15362068</v>
      </c>
      <c r="C12" s="22">
        <v>15362068</v>
      </c>
      <c r="D12" s="22">
        <v>66012</v>
      </c>
      <c r="E12" s="21">
        <f>B12+D12</f>
        <v>15428080</v>
      </c>
      <c r="F12" s="22"/>
      <c r="G12" s="22"/>
      <c r="H12" s="22"/>
      <c r="I12" s="21">
        <f t="shared" si="1"/>
        <v>0</v>
      </c>
      <c r="J12" s="22">
        <v>165000</v>
      </c>
      <c r="K12" s="22">
        <v>165000</v>
      </c>
      <c r="L12" s="22"/>
      <c r="M12" s="21">
        <f t="shared" si="2"/>
        <v>165000</v>
      </c>
      <c r="N12" s="22">
        <f t="shared" si="3"/>
        <v>15527068</v>
      </c>
      <c r="O12" s="22">
        <f t="shared" si="5"/>
        <v>66012</v>
      </c>
      <c r="P12" s="22">
        <f t="shared" si="4"/>
        <v>15593080</v>
      </c>
    </row>
    <row r="13" spans="1:16" s="28" customFormat="1" ht="13.5" customHeight="1" x14ac:dyDescent="0.2">
      <c r="A13" s="25" t="s">
        <v>116</v>
      </c>
      <c r="B13" s="26"/>
      <c r="C13" s="26"/>
      <c r="D13" s="26">
        <v>66012</v>
      </c>
      <c r="E13" s="27">
        <f t="shared" si="0"/>
        <v>66012</v>
      </c>
      <c r="F13" s="26"/>
      <c r="G13" s="26"/>
      <c r="H13" s="26"/>
      <c r="I13" s="27">
        <f t="shared" si="1"/>
        <v>0</v>
      </c>
      <c r="J13" s="26"/>
      <c r="K13" s="26"/>
      <c r="L13" s="26"/>
      <c r="M13" s="27">
        <f t="shared" si="2"/>
        <v>0</v>
      </c>
      <c r="N13" s="26">
        <f t="shared" si="3"/>
        <v>0</v>
      </c>
      <c r="O13" s="26">
        <f t="shared" si="5"/>
        <v>66012</v>
      </c>
      <c r="P13" s="26">
        <f t="shared" si="4"/>
        <v>66012</v>
      </c>
    </row>
    <row r="14" spans="1:16" s="28" customFormat="1" ht="13.5" customHeight="1" x14ac:dyDescent="0.2">
      <c r="A14" s="29" t="s">
        <v>117</v>
      </c>
      <c r="B14" s="30">
        <v>10479068</v>
      </c>
      <c r="C14" s="30">
        <v>10479068</v>
      </c>
      <c r="D14" s="30"/>
      <c r="E14" s="27">
        <f t="shared" si="0"/>
        <v>10479068</v>
      </c>
      <c r="F14" s="30"/>
      <c r="G14" s="30"/>
      <c r="H14" s="30"/>
      <c r="I14" s="27">
        <f t="shared" si="1"/>
        <v>0</v>
      </c>
      <c r="J14" s="30"/>
      <c r="K14" s="30"/>
      <c r="L14" s="30"/>
      <c r="M14" s="27">
        <f t="shared" si="2"/>
        <v>0</v>
      </c>
      <c r="N14" s="26">
        <f t="shared" si="3"/>
        <v>10479068</v>
      </c>
      <c r="O14" s="26">
        <f t="shared" si="5"/>
        <v>0</v>
      </c>
      <c r="P14" s="26">
        <f t="shared" si="4"/>
        <v>10479068</v>
      </c>
    </row>
    <row r="15" spans="1:16" ht="13.5" customHeight="1" x14ac:dyDescent="0.2">
      <c r="A15" s="31"/>
      <c r="B15" s="32"/>
      <c r="C15" s="32"/>
      <c r="D15" s="32"/>
      <c r="E15" s="33"/>
      <c r="F15" s="32"/>
      <c r="G15" s="32"/>
      <c r="H15" s="32"/>
      <c r="I15" s="33"/>
      <c r="J15" s="32"/>
      <c r="K15" s="32"/>
      <c r="L15" s="32"/>
      <c r="M15" s="33"/>
      <c r="N15" s="34"/>
      <c r="O15" s="34"/>
      <c r="P15" s="34"/>
    </row>
    <row r="16" spans="1:16" ht="13.5" customHeight="1" x14ac:dyDescent="0.2">
      <c r="A16" s="35" t="s">
        <v>118</v>
      </c>
      <c r="B16" s="36">
        <f>SUM(B8:B12)</f>
        <v>281874956</v>
      </c>
      <c r="C16" s="36">
        <f>SUM(C8:C12)</f>
        <v>281874956</v>
      </c>
      <c r="D16" s="36">
        <f>SUM(D8:D13)</f>
        <v>6327344</v>
      </c>
      <c r="E16" s="36">
        <f t="shared" ref="E16:P16" si="6">SUM(E8:E12)</f>
        <v>288136288</v>
      </c>
      <c r="F16" s="36">
        <f t="shared" si="6"/>
        <v>41691844</v>
      </c>
      <c r="G16" s="36">
        <f t="shared" si="6"/>
        <v>41691844</v>
      </c>
      <c r="H16" s="36">
        <f t="shared" si="6"/>
        <v>880798</v>
      </c>
      <c r="I16" s="36">
        <f t="shared" si="6"/>
        <v>42572642</v>
      </c>
      <c r="J16" s="36">
        <f t="shared" si="6"/>
        <v>111196010</v>
      </c>
      <c r="K16" s="36">
        <f t="shared" si="6"/>
        <v>111196010</v>
      </c>
      <c r="L16" s="36">
        <f t="shared" si="6"/>
        <v>1398000</v>
      </c>
      <c r="M16" s="36">
        <f t="shared" si="6"/>
        <v>112594010</v>
      </c>
      <c r="N16" s="36">
        <f t="shared" si="6"/>
        <v>434762810</v>
      </c>
      <c r="O16" s="36">
        <f t="shared" si="6"/>
        <v>8540130</v>
      </c>
      <c r="P16" s="36">
        <f t="shared" si="6"/>
        <v>443302940</v>
      </c>
    </row>
    <row r="17" spans="1:16" ht="13.5" customHeight="1" x14ac:dyDescent="0.2">
      <c r="A17" s="37"/>
      <c r="B17" s="38"/>
      <c r="C17" s="38"/>
      <c r="D17" s="38"/>
      <c r="E17" s="39">
        <f t="shared" si="0"/>
        <v>0</v>
      </c>
      <c r="F17" s="38"/>
      <c r="G17" s="38"/>
      <c r="H17" s="38"/>
      <c r="I17" s="39">
        <f t="shared" si="1"/>
        <v>0</v>
      </c>
      <c r="J17" s="38"/>
      <c r="K17" s="38"/>
      <c r="L17" s="38"/>
      <c r="M17" s="39">
        <f t="shared" si="2"/>
        <v>0</v>
      </c>
      <c r="N17" s="40">
        <f t="shared" si="3"/>
        <v>0</v>
      </c>
      <c r="O17" s="40">
        <f t="shared" si="5"/>
        <v>0</v>
      </c>
      <c r="P17" s="40">
        <f t="shared" si="4"/>
        <v>0</v>
      </c>
    </row>
    <row r="18" spans="1:16" ht="13.5" customHeight="1" x14ac:dyDescent="0.2">
      <c r="A18" s="41" t="s">
        <v>119</v>
      </c>
      <c r="B18" s="42"/>
      <c r="C18" s="42"/>
      <c r="D18" s="42"/>
      <c r="E18" s="21">
        <f t="shared" si="0"/>
        <v>0</v>
      </c>
      <c r="F18" s="43"/>
      <c r="G18" s="43"/>
      <c r="H18" s="43"/>
      <c r="I18" s="21">
        <f t="shared" si="1"/>
        <v>0</v>
      </c>
      <c r="J18" s="43"/>
      <c r="K18" s="43"/>
      <c r="L18" s="43"/>
      <c r="M18" s="21">
        <f t="shared" si="2"/>
        <v>0</v>
      </c>
      <c r="N18" s="22">
        <f t="shared" si="3"/>
        <v>0</v>
      </c>
      <c r="O18" s="22">
        <f t="shared" si="5"/>
        <v>0</v>
      </c>
      <c r="P18" s="22">
        <f t="shared" si="4"/>
        <v>0</v>
      </c>
    </row>
    <row r="19" spans="1:16" ht="13.5" customHeight="1" x14ac:dyDescent="0.2">
      <c r="A19" s="41" t="s">
        <v>120</v>
      </c>
      <c r="B19" s="42"/>
      <c r="C19" s="42"/>
      <c r="D19" s="42"/>
      <c r="E19" s="21">
        <f t="shared" si="0"/>
        <v>0</v>
      </c>
      <c r="F19" s="43"/>
      <c r="G19" s="43"/>
      <c r="H19" s="43"/>
      <c r="I19" s="21">
        <f t="shared" si="1"/>
        <v>0</v>
      </c>
      <c r="J19" s="43"/>
      <c r="K19" s="43"/>
      <c r="L19" s="43"/>
      <c r="M19" s="21">
        <f t="shared" si="2"/>
        <v>0</v>
      </c>
      <c r="N19" s="22">
        <f t="shared" si="3"/>
        <v>0</v>
      </c>
      <c r="O19" s="22">
        <f t="shared" si="5"/>
        <v>0</v>
      </c>
      <c r="P19" s="22">
        <f t="shared" si="4"/>
        <v>0</v>
      </c>
    </row>
    <row r="20" spans="1:16" ht="13.5" customHeight="1" x14ac:dyDescent="0.2">
      <c r="A20" s="44" t="s">
        <v>121</v>
      </c>
      <c r="B20" s="45"/>
      <c r="C20" s="45"/>
      <c r="D20" s="45"/>
      <c r="E20" s="21">
        <f t="shared" si="0"/>
        <v>0</v>
      </c>
      <c r="F20" s="43"/>
      <c r="G20" s="43"/>
      <c r="H20" s="43"/>
      <c r="I20" s="21">
        <f t="shared" si="1"/>
        <v>0</v>
      </c>
      <c r="J20" s="43"/>
      <c r="K20" s="43"/>
      <c r="L20" s="43"/>
      <c r="M20" s="21">
        <f t="shared" si="2"/>
        <v>0</v>
      </c>
      <c r="N20" s="22">
        <f t="shared" si="3"/>
        <v>0</v>
      </c>
      <c r="O20" s="22">
        <f t="shared" si="5"/>
        <v>0</v>
      </c>
      <c r="P20" s="22">
        <f t="shared" si="4"/>
        <v>0</v>
      </c>
    </row>
    <row r="21" spans="1:16" s="49" customFormat="1" ht="13.5" customHeight="1" x14ac:dyDescent="0.2">
      <c r="A21" s="41" t="s">
        <v>122</v>
      </c>
      <c r="B21" s="21">
        <v>5139648</v>
      </c>
      <c r="C21" s="46">
        <v>5139648</v>
      </c>
      <c r="D21" s="47"/>
      <c r="E21" s="21">
        <f t="shared" si="0"/>
        <v>5139648</v>
      </c>
      <c r="F21" s="48"/>
      <c r="G21" s="48"/>
      <c r="H21" s="48"/>
      <c r="I21" s="21">
        <f t="shared" si="1"/>
        <v>0</v>
      </c>
      <c r="J21" s="48"/>
      <c r="K21" s="48"/>
      <c r="L21" s="48"/>
      <c r="M21" s="21">
        <f t="shared" si="2"/>
        <v>0</v>
      </c>
      <c r="N21" s="22">
        <f t="shared" si="3"/>
        <v>5139648</v>
      </c>
      <c r="O21" s="22">
        <f t="shared" si="5"/>
        <v>0</v>
      </c>
      <c r="P21" s="22">
        <f t="shared" si="4"/>
        <v>5139648</v>
      </c>
    </row>
    <row r="22" spans="1:16" s="49" customFormat="1" ht="13.5" customHeight="1" x14ac:dyDescent="0.2">
      <c r="A22" s="41" t="s">
        <v>123</v>
      </c>
      <c r="B22" s="42"/>
      <c r="C22" s="42"/>
      <c r="D22" s="42"/>
      <c r="E22" s="21">
        <f t="shared" si="0"/>
        <v>0</v>
      </c>
      <c r="F22" s="50"/>
      <c r="G22" s="50"/>
      <c r="H22" s="50"/>
      <c r="I22" s="21">
        <f t="shared" si="1"/>
        <v>0</v>
      </c>
      <c r="J22" s="50"/>
      <c r="K22" s="50"/>
      <c r="L22" s="50"/>
      <c r="M22" s="21">
        <f t="shared" si="2"/>
        <v>0</v>
      </c>
      <c r="N22" s="22">
        <f t="shared" si="3"/>
        <v>0</v>
      </c>
      <c r="O22" s="22">
        <f t="shared" si="5"/>
        <v>0</v>
      </c>
      <c r="P22" s="22">
        <f t="shared" si="4"/>
        <v>0</v>
      </c>
    </row>
    <row r="23" spans="1:16" s="49" customFormat="1" ht="13.5" customHeight="1" x14ac:dyDescent="0.2">
      <c r="A23" s="41" t="s">
        <v>124</v>
      </c>
      <c r="B23" s="42"/>
      <c r="C23" s="42"/>
      <c r="D23" s="42"/>
      <c r="E23" s="21">
        <f t="shared" si="0"/>
        <v>0</v>
      </c>
      <c r="F23" s="48"/>
      <c r="G23" s="48"/>
      <c r="H23" s="48"/>
      <c r="I23" s="21">
        <f t="shared" si="1"/>
        <v>0</v>
      </c>
      <c r="J23" s="48"/>
      <c r="K23" s="48"/>
      <c r="L23" s="48"/>
      <c r="M23" s="21">
        <f t="shared" si="2"/>
        <v>0</v>
      </c>
      <c r="N23" s="22">
        <f t="shared" si="3"/>
        <v>0</v>
      </c>
      <c r="O23" s="22">
        <f t="shared" si="5"/>
        <v>0</v>
      </c>
      <c r="P23" s="22">
        <f t="shared" si="4"/>
        <v>0</v>
      </c>
    </row>
    <row r="24" spans="1:16" s="49" customFormat="1" ht="13.5" customHeight="1" x14ac:dyDescent="0.2">
      <c r="A24" s="51" t="s">
        <v>125</v>
      </c>
      <c r="B24" s="52"/>
      <c r="C24" s="52"/>
      <c r="D24" s="52"/>
      <c r="E24" s="33">
        <f t="shared" si="0"/>
        <v>0</v>
      </c>
      <c r="F24" s="53"/>
      <c r="G24" s="53"/>
      <c r="H24" s="53"/>
      <c r="I24" s="33">
        <f t="shared" si="1"/>
        <v>0</v>
      </c>
      <c r="J24" s="53"/>
      <c r="K24" s="53"/>
      <c r="L24" s="53"/>
      <c r="M24" s="33">
        <f t="shared" si="2"/>
        <v>0</v>
      </c>
      <c r="N24" s="34">
        <f t="shared" si="3"/>
        <v>0</v>
      </c>
      <c r="O24" s="34">
        <f t="shared" si="5"/>
        <v>0</v>
      </c>
      <c r="P24" s="34">
        <f t="shared" si="4"/>
        <v>0</v>
      </c>
    </row>
    <row r="25" spans="1:16" ht="13.5" customHeight="1" x14ac:dyDescent="0.2">
      <c r="A25" s="54" t="s">
        <v>126</v>
      </c>
      <c r="B25" s="21">
        <f>SUM(B18:B24)</f>
        <v>5139648</v>
      </c>
      <c r="C25" s="21">
        <f t="shared" ref="C25:O25" si="7">SUM(C18:C24)</f>
        <v>5139648</v>
      </c>
      <c r="D25" s="21">
        <f t="shared" si="7"/>
        <v>0</v>
      </c>
      <c r="E25" s="21">
        <f t="shared" si="7"/>
        <v>5139648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5139648</v>
      </c>
      <c r="O25" s="21">
        <f t="shared" si="7"/>
        <v>0</v>
      </c>
      <c r="P25" s="21">
        <f>SUM(P18:P24)</f>
        <v>5139648</v>
      </c>
    </row>
    <row r="26" spans="1:16" ht="13.5" customHeight="1" thickBot="1" x14ac:dyDescent="0.25">
      <c r="A26" s="55"/>
      <c r="B26" s="56"/>
      <c r="C26" s="56"/>
      <c r="D26" s="56"/>
      <c r="E26" s="57"/>
      <c r="F26" s="56"/>
      <c r="G26" s="56"/>
      <c r="H26" s="56"/>
      <c r="I26" s="57"/>
      <c r="J26" s="56"/>
      <c r="K26" s="56"/>
      <c r="L26" s="56"/>
      <c r="M26" s="57"/>
      <c r="N26" s="58"/>
      <c r="O26" s="58"/>
      <c r="P26" s="58"/>
    </row>
    <row r="27" spans="1:16" ht="13.5" customHeight="1" thickBot="1" x14ac:dyDescent="0.25">
      <c r="A27" s="59" t="s">
        <v>26</v>
      </c>
      <c r="B27" s="60">
        <f>B16+B25</f>
        <v>287014604</v>
      </c>
      <c r="C27" s="60">
        <f>C16+C25</f>
        <v>287014604</v>
      </c>
      <c r="D27" s="60">
        <f t="shared" ref="D27:P27" si="8">D16+D25</f>
        <v>6327344</v>
      </c>
      <c r="E27" s="60">
        <f t="shared" si="8"/>
        <v>293275936</v>
      </c>
      <c r="F27" s="60">
        <f t="shared" si="8"/>
        <v>41691844</v>
      </c>
      <c r="G27" s="60">
        <f t="shared" si="8"/>
        <v>41691844</v>
      </c>
      <c r="H27" s="60">
        <f t="shared" si="8"/>
        <v>880798</v>
      </c>
      <c r="I27" s="60">
        <f t="shared" si="8"/>
        <v>42572642</v>
      </c>
      <c r="J27" s="60">
        <f t="shared" si="8"/>
        <v>111196010</v>
      </c>
      <c r="K27" s="60">
        <f t="shared" si="8"/>
        <v>111196010</v>
      </c>
      <c r="L27" s="60">
        <f t="shared" si="8"/>
        <v>1398000</v>
      </c>
      <c r="M27" s="60">
        <f t="shared" si="8"/>
        <v>112594010</v>
      </c>
      <c r="N27" s="60">
        <f t="shared" si="8"/>
        <v>439902458</v>
      </c>
      <c r="O27" s="60">
        <f t="shared" si="8"/>
        <v>8540130</v>
      </c>
      <c r="P27" s="60">
        <f t="shared" si="8"/>
        <v>448442588</v>
      </c>
    </row>
    <row r="28" spans="1:16" ht="13.5" customHeight="1" x14ac:dyDescent="0.2">
      <c r="A28" s="37"/>
      <c r="B28" s="61"/>
      <c r="C28" s="61"/>
      <c r="D28" s="61"/>
      <c r="E28" s="39"/>
      <c r="F28" s="61"/>
      <c r="G28" s="61"/>
      <c r="H28" s="61"/>
      <c r="I28" s="39"/>
      <c r="J28" s="61"/>
      <c r="K28" s="61"/>
      <c r="L28" s="61"/>
      <c r="M28" s="39"/>
      <c r="N28" s="40"/>
      <c r="O28" s="40"/>
      <c r="P28" s="40"/>
    </row>
    <row r="29" spans="1:16" ht="13.5" customHeight="1" x14ac:dyDescent="0.2">
      <c r="A29" s="41" t="s">
        <v>28</v>
      </c>
      <c r="B29" s="22">
        <v>588084624</v>
      </c>
      <c r="C29" s="22">
        <v>588084624</v>
      </c>
      <c r="D29" s="22"/>
      <c r="E29" s="21">
        <f t="shared" si="0"/>
        <v>588084624</v>
      </c>
      <c r="F29" s="62">
        <v>317500</v>
      </c>
      <c r="G29" s="62">
        <v>317500</v>
      </c>
      <c r="H29" s="62"/>
      <c r="I29" s="21">
        <f t="shared" si="1"/>
        <v>317500</v>
      </c>
      <c r="J29" s="62">
        <v>508500</v>
      </c>
      <c r="K29" s="62">
        <v>508500</v>
      </c>
      <c r="L29" s="62">
        <v>400000</v>
      </c>
      <c r="M29" s="21">
        <f t="shared" si="2"/>
        <v>908500</v>
      </c>
      <c r="N29" s="22">
        <f>B29+F29+J29</f>
        <v>588910624</v>
      </c>
      <c r="O29" s="22">
        <f t="shared" si="5"/>
        <v>400000</v>
      </c>
      <c r="P29" s="22">
        <f t="shared" si="4"/>
        <v>589310624</v>
      </c>
    </row>
    <row r="30" spans="1:16" ht="13.5" customHeight="1" x14ac:dyDescent="0.2">
      <c r="A30" s="41" t="s">
        <v>30</v>
      </c>
      <c r="B30" s="22"/>
      <c r="C30" s="22"/>
      <c r="D30" s="22">
        <v>6173616</v>
      </c>
      <c r="E30" s="21">
        <f t="shared" si="0"/>
        <v>6173616</v>
      </c>
      <c r="F30" s="63"/>
      <c r="G30" s="63"/>
      <c r="H30" s="63"/>
      <c r="I30" s="21">
        <f t="shared" si="1"/>
        <v>0</v>
      </c>
      <c r="J30" s="64"/>
      <c r="K30" s="64"/>
      <c r="L30" s="64"/>
      <c r="M30" s="21">
        <f t="shared" si="2"/>
        <v>0</v>
      </c>
      <c r="N30" s="22">
        <f t="shared" si="3"/>
        <v>0</v>
      </c>
      <c r="O30" s="22">
        <f t="shared" si="5"/>
        <v>6173616</v>
      </c>
      <c r="P30" s="22">
        <f t="shared" si="4"/>
        <v>6173616</v>
      </c>
    </row>
    <row r="31" spans="1:16" ht="13.5" customHeight="1" x14ac:dyDescent="0.2">
      <c r="A31" s="65" t="s">
        <v>127</v>
      </c>
      <c r="B31" s="66">
        <v>2000000</v>
      </c>
      <c r="C31" s="66">
        <v>2000000</v>
      </c>
      <c r="D31" s="66">
        <v>3518081</v>
      </c>
      <c r="E31" s="33">
        <f t="shared" si="0"/>
        <v>5518081</v>
      </c>
      <c r="F31" s="67"/>
      <c r="G31" s="67"/>
      <c r="H31" s="67"/>
      <c r="I31" s="33">
        <f t="shared" si="1"/>
        <v>0</v>
      </c>
      <c r="J31" s="67"/>
      <c r="K31" s="67"/>
      <c r="L31" s="67"/>
      <c r="M31" s="33">
        <f t="shared" si="2"/>
        <v>0</v>
      </c>
      <c r="N31" s="34">
        <f t="shared" si="3"/>
        <v>2000000</v>
      </c>
      <c r="O31" s="34">
        <f>D31+H31+L31</f>
        <v>3518081</v>
      </c>
      <c r="P31" s="34">
        <f t="shared" si="4"/>
        <v>5518081</v>
      </c>
    </row>
    <row r="32" spans="1:16" ht="13.5" customHeight="1" x14ac:dyDescent="0.2">
      <c r="A32" s="35" t="s">
        <v>128</v>
      </c>
      <c r="B32" s="68">
        <f>SUM(B29:B31)</f>
        <v>590084624</v>
      </c>
      <c r="C32" s="68">
        <f t="shared" ref="C32:P32" si="9">SUM(C29:C31)</f>
        <v>590084624</v>
      </c>
      <c r="D32" s="68">
        <f t="shared" si="9"/>
        <v>9691697</v>
      </c>
      <c r="E32" s="68">
        <f t="shared" si="9"/>
        <v>599776321</v>
      </c>
      <c r="F32" s="68">
        <f t="shared" si="9"/>
        <v>317500</v>
      </c>
      <c r="G32" s="68">
        <f t="shared" si="9"/>
        <v>317500</v>
      </c>
      <c r="H32" s="68">
        <f t="shared" si="9"/>
        <v>0</v>
      </c>
      <c r="I32" s="68">
        <f t="shared" si="9"/>
        <v>317500</v>
      </c>
      <c r="J32" s="68">
        <f t="shared" si="9"/>
        <v>508500</v>
      </c>
      <c r="K32" s="68">
        <f t="shared" si="9"/>
        <v>508500</v>
      </c>
      <c r="L32" s="68">
        <f t="shared" si="9"/>
        <v>400000</v>
      </c>
      <c r="M32" s="68">
        <f t="shared" si="9"/>
        <v>908500</v>
      </c>
      <c r="N32" s="68">
        <f t="shared" si="9"/>
        <v>590910624</v>
      </c>
      <c r="O32" s="68">
        <f t="shared" si="9"/>
        <v>10091697</v>
      </c>
      <c r="P32" s="68">
        <f t="shared" si="9"/>
        <v>601002321</v>
      </c>
    </row>
    <row r="33" spans="1:16" ht="13.5" customHeight="1" x14ac:dyDescent="0.2">
      <c r="A33" s="37"/>
      <c r="B33" s="69"/>
      <c r="C33" s="69"/>
      <c r="D33" s="69"/>
      <c r="E33" s="39"/>
      <c r="F33" s="69"/>
      <c r="G33" s="69"/>
      <c r="H33" s="69"/>
      <c r="I33" s="39"/>
      <c r="J33" s="69"/>
      <c r="K33" s="69"/>
      <c r="L33" s="69"/>
      <c r="M33" s="39"/>
      <c r="N33" s="40"/>
      <c r="O33" s="40"/>
      <c r="P33" s="40"/>
    </row>
    <row r="34" spans="1:16" ht="13.5" customHeight="1" x14ac:dyDescent="0.2">
      <c r="A34" s="41" t="s">
        <v>119</v>
      </c>
      <c r="B34" s="70"/>
      <c r="C34" s="70"/>
      <c r="D34" s="70"/>
      <c r="E34" s="21">
        <f t="shared" si="0"/>
        <v>0</v>
      </c>
      <c r="F34" s="70"/>
      <c r="G34" s="70"/>
      <c r="H34" s="70"/>
      <c r="I34" s="21">
        <f t="shared" si="1"/>
        <v>0</v>
      </c>
      <c r="J34" s="70"/>
      <c r="K34" s="70"/>
      <c r="L34" s="70"/>
      <c r="M34" s="21">
        <f t="shared" si="2"/>
        <v>0</v>
      </c>
      <c r="N34" s="22">
        <f t="shared" si="3"/>
        <v>0</v>
      </c>
      <c r="O34" s="22">
        <f t="shared" si="5"/>
        <v>0</v>
      </c>
      <c r="P34" s="22">
        <f t="shared" si="4"/>
        <v>0</v>
      </c>
    </row>
    <row r="35" spans="1:16" ht="13.5" customHeight="1" x14ac:dyDescent="0.2">
      <c r="A35" s="41" t="s">
        <v>120</v>
      </c>
      <c r="B35" s="70"/>
      <c r="C35" s="70"/>
      <c r="D35" s="70"/>
      <c r="E35" s="21">
        <f t="shared" si="0"/>
        <v>0</v>
      </c>
      <c r="F35" s="70"/>
      <c r="G35" s="70"/>
      <c r="H35" s="70"/>
      <c r="I35" s="21">
        <f t="shared" si="1"/>
        <v>0</v>
      </c>
      <c r="J35" s="70"/>
      <c r="K35" s="70"/>
      <c r="L35" s="70"/>
      <c r="M35" s="21">
        <f t="shared" si="2"/>
        <v>0</v>
      </c>
      <c r="N35" s="22">
        <f t="shared" si="3"/>
        <v>0</v>
      </c>
      <c r="O35" s="22">
        <f t="shared" si="5"/>
        <v>0</v>
      </c>
      <c r="P35" s="22">
        <f t="shared" si="4"/>
        <v>0</v>
      </c>
    </row>
    <row r="36" spans="1:16" ht="13.5" customHeight="1" x14ac:dyDescent="0.2">
      <c r="A36" s="44" t="s">
        <v>121</v>
      </c>
      <c r="B36" s="70"/>
      <c r="C36" s="70"/>
      <c r="D36" s="70"/>
      <c r="E36" s="21">
        <f t="shared" si="0"/>
        <v>0</v>
      </c>
      <c r="F36" s="70"/>
      <c r="G36" s="70"/>
      <c r="H36" s="70"/>
      <c r="I36" s="21">
        <f t="shared" si="1"/>
        <v>0</v>
      </c>
      <c r="J36" s="70"/>
      <c r="K36" s="70"/>
      <c r="L36" s="70"/>
      <c r="M36" s="21">
        <f t="shared" si="2"/>
        <v>0</v>
      </c>
      <c r="N36" s="22">
        <f t="shared" si="3"/>
        <v>0</v>
      </c>
      <c r="O36" s="22">
        <f t="shared" si="5"/>
        <v>0</v>
      </c>
      <c r="P36" s="22">
        <f t="shared" si="4"/>
        <v>0</v>
      </c>
    </row>
    <row r="37" spans="1:16" ht="13.5" customHeight="1" x14ac:dyDescent="0.2">
      <c r="A37" s="41" t="s">
        <v>122</v>
      </c>
      <c r="B37" s="70"/>
      <c r="C37" s="70"/>
      <c r="D37" s="70"/>
      <c r="E37" s="21">
        <f t="shared" si="0"/>
        <v>0</v>
      </c>
      <c r="F37" s="70"/>
      <c r="G37" s="70"/>
      <c r="H37" s="70"/>
      <c r="I37" s="21">
        <f t="shared" si="1"/>
        <v>0</v>
      </c>
      <c r="J37" s="70"/>
      <c r="K37" s="70"/>
      <c r="L37" s="70"/>
      <c r="M37" s="21">
        <f t="shared" si="2"/>
        <v>0</v>
      </c>
      <c r="N37" s="22">
        <f t="shared" si="3"/>
        <v>0</v>
      </c>
      <c r="O37" s="22">
        <f t="shared" si="5"/>
        <v>0</v>
      </c>
      <c r="P37" s="22">
        <f t="shared" si="4"/>
        <v>0</v>
      </c>
    </row>
    <row r="38" spans="1:16" ht="13.5" customHeight="1" x14ac:dyDescent="0.2">
      <c r="A38" s="41" t="s">
        <v>123</v>
      </c>
      <c r="B38" s="70"/>
      <c r="C38" s="70"/>
      <c r="D38" s="70"/>
      <c r="E38" s="21">
        <f t="shared" si="0"/>
        <v>0</v>
      </c>
      <c r="F38" s="64"/>
      <c r="G38" s="64"/>
      <c r="H38" s="64"/>
      <c r="I38" s="21">
        <f t="shared" si="1"/>
        <v>0</v>
      </c>
      <c r="J38" s="64"/>
      <c r="K38" s="64"/>
      <c r="L38" s="64"/>
      <c r="M38" s="21">
        <f t="shared" si="2"/>
        <v>0</v>
      </c>
      <c r="N38" s="22">
        <f t="shared" si="3"/>
        <v>0</v>
      </c>
      <c r="O38" s="22">
        <f t="shared" si="5"/>
        <v>0</v>
      </c>
      <c r="P38" s="22">
        <f t="shared" si="4"/>
        <v>0</v>
      </c>
    </row>
    <row r="39" spans="1:16" ht="13.5" customHeight="1" x14ac:dyDescent="0.2">
      <c r="A39" s="41" t="s">
        <v>124</v>
      </c>
      <c r="B39" s="70"/>
      <c r="C39" s="70"/>
      <c r="D39" s="70"/>
      <c r="E39" s="21">
        <f t="shared" si="0"/>
        <v>0</v>
      </c>
      <c r="F39" s="70"/>
      <c r="G39" s="70"/>
      <c r="H39" s="70"/>
      <c r="I39" s="21">
        <f t="shared" si="1"/>
        <v>0</v>
      </c>
      <c r="J39" s="70"/>
      <c r="K39" s="70"/>
      <c r="L39" s="70"/>
      <c r="M39" s="21">
        <f t="shared" si="2"/>
        <v>0</v>
      </c>
      <c r="N39" s="22">
        <f t="shared" si="3"/>
        <v>0</v>
      </c>
      <c r="O39" s="22">
        <f t="shared" si="5"/>
        <v>0</v>
      </c>
      <c r="P39" s="22">
        <f t="shared" si="4"/>
        <v>0</v>
      </c>
    </row>
    <row r="40" spans="1:16" ht="13.5" customHeight="1" x14ac:dyDescent="0.2">
      <c r="A40" s="51" t="s">
        <v>125</v>
      </c>
      <c r="B40" s="71"/>
      <c r="C40" s="71"/>
      <c r="D40" s="71"/>
      <c r="E40" s="33">
        <f t="shared" si="0"/>
        <v>0</v>
      </c>
      <c r="F40" s="71"/>
      <c r="G40" s="71"/>
      <c r="H40" s="71"/>
      <c r="I40" s="33">
        <f t="shared" si="1"/>
        <v>0</v>
      </c>
      <c r="J40" s="71"/>
      <c r="K40" s="71"/>
      <c r="L40" s="71"/>
      <c r="M40" s="33">
        <f t="shared" si="2"/>
        <v>0</v>
      </c>
      <c r="N40" s="34">
        <f t="shared" si="3"/>
        <v>0</v>
      </c>
      <c r="O40" s="34">
        <f t="shared" si="5"/>
        <v>0</v>
      </c>
      <c r="P40" s="34">
        <f t="shared" si="4"/>
        <v>0</v>
      </c>
    </row>
    <row r="41" spans="1:16" ht="13.5" customHeight="1" x14ac:dyDescent="0.2">
      <c r="A41" s="54" t="s">
        <v>129</v>
      </c>
      <c r="B41" s="68">
        <f>SUM(B34:B40)</f>
        <v>0</v>
      </c>
      <c r="C41" s="68">
        <f>SUM(C34:C40)</f>
        <v>0</v>
      </c>
      <c r="D41" s="68"/>
      <c r="E41" s="72">
        <f t="shared" si="0"/>
        <v>0</v>
      </c>
      <c r="F41" s="68">
        <f>SUM(F34:F40)</f>
        <v>0</v>
      </c>
      <c r="G41" s="68">
        <f>SUM(G34:G40)</f>
        <v>0</v>
      </c>
      <c r="H41" s="68"/>
      <c r="I41" s="72">
        <f t="shared" si="1"/>
        <v>0</v>
      </c>
      <c r="J41" s="68">
        <f>SUM(J34:J40)</f>
        <v>0</v>
      </c>
      <c r="K41" s="68">
        <f>SUM(K34:K40)</f>
        <v>0</v>
      </c>
      <c r="L41" s="68"/>
      <c r="M41" s="72">
        <f t="shared" si="2"/>
        <v>0</v>
      </c>
      <c r="N41" s="73">
        <f t="shared" si="3"/>
        <v>0</v>
      </c>
      <c r="O41" s="73">
        <f t="shared" si="5"/>
        <v>0</v>
      </c>
      <c r="P41" s="73">
        <f t="shared" si="4"/>
        <v>0</v>
      </c>
    </row>
    <row r="42" spans="1:16" ht="13.5" customHeight="1" x14ac:dyDescent="0.2">
      <c r="A42" s="74"/>
      <c r="B42" s="75"/>
      <c r="C42" s="75"/>
      <c r="D42" s="75"/>
      <c r="E42" s="39"/>
      <c r="F42" s="40"/>
      <c r="G42" s="40"/>
      <c r="H42" s="40"/>
      <c r="I42" s="39"/>
      <c r="J42" s="40"/>
      <c r="K42" s="40"/>
      <c r="L42" s="40"/>
      <c r="M42" s="39"/>
      <c r="N42" s="40"/>
      <c r="O42" s="40"/>
      <c r="P42" s="40"/>
    </row>
    <row r="43" spans="1:16" ht="13.5" customHeight="1" x14ac:dyDescent="0.2">
      <c r="A43" s="76" t="s">
        <v>130</v>
      </c>
      <c r="B43" s="77">
        <f>B32+B41</f>
        <v>590084624</v>
      </c>
      <c r="C43" s="77">
        <f t="shared" ref="C43:P43" si="10">C32+C41</f>
        <v>590084624</v>
      </c>
      <c r="D43" s="77">
        <f t="shared" si="10"/>
        <v>9691697</v>
      </c>
      <c r="E43" s="77">
        <f t="shared" si="10"/>
        <v>599776321</v>
      </c>
      <c r="F43" s="77">
        <f t="shared" si="10"/>
        <v>317500</v>
      </c>
      <c r="G43" s="77">
        <f t="shared" si="10"/>
        <v>317500</v>
      </c>
      <c r="H43" s="77">
        <f t="shared" si="10"/>
        <v>0</v>
      </c>
      <c r="I43" s="77">
        <f t="shared" si="10"/>
        <v>317500</v>
      </c>
      <c r="J43" s="77">
        <f t="shared" si="10"/>
        <v>508500</v>
      </c>
      <c r="K43" s="77">
        <f t="shared" si="10"/>
        <v>508500</v>
      </c>
      <c r="L43" s="77">
        <f t="shared" si="10"/>
        <v>400000</v>
      </c>
      <c r="M43" s="77">
        <f t="shared" si="10"/>
        <v>908500</v>
      </c>
      <c r="N43" s="77">
        <f>N32+N41</f>
        <v>590910624</v>
      </c>
      <c r="O43" s="77">
        <f t="shared" si="10"/>
        <v>10091697</v>
      </c>
      <c r="P43" s="77">
        <f t="shared" si="10"/>
        <v>601002321</v>
      </c>
    </row>
    <row r="44" spans="1:16" ht="13.5" customHeight="1" thickBot="1" x14ac:dyDescent="0.25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</row>
    <row r="45" spans="1:16" ht="15" customHeight="1" thickBot="1" x14ac:dyDescent="0.25">
      <c r="A45" s="80" t="s">
        <v>131</v>
      </c>
      <c r="B45" s="81">
        <f>B27+B43</f>
        <v>877099228</v>
      </c>
      <c r="C45" s="81">
        <f t="shared" ref="C45:P45" si="11">C27+C43</f>
        <v>877099228</v>
      </c>
      <c r="D45" s="81">
        <f t="shared" si="11"/>
        <v>16019041</v>
      </c>
      <c r="E45" s="81">
        <f t="shared" si="11"/>
        <v>893052257</v>
      </c>
      <c r="F45" s="81">
        <f t="shared" si="11"/>
        <v>42009344</v>
      </c>
      <c r="G45" s="81">
        <f t="shared" si="11"/>
        <v>42009344</v>
      </c>
      <c r="H45" s="81">
        <f t="shared" si="11"/>
        <v>880798</v>
      </c>
      <c r="I45" s="81">
        <f t="shared" si="11"/>
        <v>42890142</v>
      </c>
      <c r="J45" s="81">
        <f t="shared" si="11"/>
        <v>111704510</v>
      </c>
      <c r="K45" s="81">
        <f t="shared" si="11"/>
        <v>111704510</v>
      </c>
      <c r="L45" s="81">
        <f t="shared" si="11"/>
        <v>1798000</v>
      </c>
      <c r="M45" s="81">
        <f t="shared" si="11"/>
        <v>113502510</v>
      </c>
      <c r="N45" s="81">
        <f t="shared" si="11"/>
        <v>1030813082</v>
      </c>
      <c r="O45" s="81">
        <f t="shared" si="11"/>
        <v>18631827</v>
      </c>
      <c r="P45" s="81">
        <f t="shared" si="11"/>
        <v>1049444909</v>
      </c>
    </row>
    <row r="46" spans="1:16" s="86" customFormat="1" x14ac:dyDescent="0.2">
      <c r="A46" s="82" t="s">
        <v>123</v>
      </c>
      <c r="B46" s="83">
        <v>130258178</v>
      </c>
      <c r="C46" s="83">
        <v>130258178</v>
      </c>
      <c r="D46" s="83"/>
      <c r="E46" s="84">
        <f t="shared" si="0"/>
        <v>130258178</v>
      </c>
      <c r="F46" s="85"/>
      <c r="G46" s="85"/>
      <c r="H46" s="85"/>
      <c r="I46" s="84">
        <f t="shared" si="1"/>
        <v>0</v>
      </c>
      <c r="J46" s="85"/>
      <c r="K46" s="85"/>
      <c r="L46" s="85"/>
      <c r="M46" s="84">
        <f t="shared" si="2"/>
        <v>0</v>
      </c>
      <c r="N46" s="83">
        <f t="shared" si="3"/>
        <v>130258178</v>
      </c>
      <c r="O46" s="83">
        <f t="shared" si="5"/>
        <v>0</v>
      </c>
      <c r="P46" s="83">
        <f t="shared" si="4"/>
        <v>130258178</v>
      </c>
    </row>
  </sheetData>
  <sheetProtection selectLockedCells="1" selectUnlockedCells="1"/>
  <mergeCells count="21">
    <mergeCell ref="K6:K7"/>
    <mergeCell ref="A1:N1"/>
    <mergeCell ref="A2:N2"/>
    <mergeCell ref="A3:P3"/>
    <mergeCell ref="A4:P4"/>
    <mergeCell ref="A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L6:L7"/>
    <mergeCell ref="M6:M7"/>
    <mergeCell ref="N6:N7"/>
    <mergeCell ref="O6:O7"/>
    <mergeCell ref="P6:P7"/>
  </mergeCells>
  <pageMargins left="0.50972222222222219" right="0.25972222222222224" top="0.4" bottom="0.32013888888888886" header="0.51180555555555551" footer="0.51180555555555551"/>
  <pageSetup paperSize="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0"/>
  <sheetViews>
    <sheetView workbookViewId="0">
      <selection sqref="A1:E1"/>
    </sheetView>
  </sheetViews>
  <sheetFormatPr defaultRowHeight="12.75" x14ac:dyDescent="0.2"/>
  <cols>
    <col min="1" max="1" width="41.140625" customWidth="1"/>
    <col min="2" max="2" width="21.28515625" customWidth="1"/>
    <col min="3" max="3" width="10.140625" bestFit="1" customWidth="1"/>
    <col min="4" max="4" width="11.140625" bestFit="1" customWidth="1"/>
    <col min="6" max="6" width="11.140625" bestFit="1" customWidth="1"/>
  </cols>
  <sheetData>
    <row r="1" spans="1:5" ht="12.75" customHeight="1" x14ac:dyDescent="0.2">
      <c r="A1" s="214" t="s">
        <v>263</v>
      </c>
      <c r="B1" s="214"/>
      <c r="C1" s="214"/>
      <c r="D1" s="214"/>
      <c r="E1" s="214"/>
    </row>
    <row r="2" spans="1:5" ht="12.75" customHeight="1" x14ac:dyDescent="0.2">
      <c r="A2" s="217" t="s">
        <v>256</v>
      </c>
      <c r="B2" s="190"/>
      <c r="C2" s="169"/>
      <c r="D2" s="169"/>
      <c r="E2" s="169"/>
    </row>
    <row r="3" spans="1:5" ht="21" customHeight="1" x14ac:dyDescent="0.2">
      <c r="A3" s="215" t="s">
        <v>255</v>
      </c>
      <c r="B3" s="215"/>
      <c r="C3" s="215"/>
      <c r="D3" s="215"/>
    </row>
    <row r="4" spans="1:5" ht="11.25" customHeight="1" x14ac:dyDescent="0.2">
      <c r="A4" s="202" t="s">
        <v>132</v>
      </c>
      <c r="B4" s="202"/>
      <c r="C4" s="202"/>
      <c r="D4" s="202"/>
    </row>
    <row r="5" spans="1:5" x14ac:dyDescent="0.2">
      <c r="A5" s="216" t="s">
        <v>133</v>
      </c>
      <c r="B5" s="216"/>
      <c r="C5" s="216"/>
      <c r="D5" s="216"/>
    </row>
    <row r="6" spans="1:5" ht="33.75" customHeight="1" x14ac:dyDescent="0.2">
      <c r="A6" s="87" t="s">
        <v>134</v>
      </c>
      <c r="B6" s="88" t="s">
        <v>135</v>
      </c>
      <c r="C6" s="88" t="s">
        <v>53</v>
      </c>
      <c r="D6" s="88" t="s">
        <v>136</v>
      </c>
    </row>
    <row r="7" spans="1:5" ht="15" customHeight="1" x14ac:dyDescent="0.2">
      <c r="A7" s="89" t="s">
        <v>137</v>
      </c>
      <c r="B7" s="90"/>
      <c r="C7" s="91"/>
      <c r="D7" s="91"/>
    </row>
    <row r="8" spans="1:5" ht="28.5" customHeight="1" x14ac:dyDescent="0.2">
      <c r="A8" s="92" t="s">
        <v>138</v>
      </c>
      <c r="B8" s="93">
        <v>4062000</v>
      </c>
      <c r="C8" s="91"/>
      <c r="D8" s="93">
        <f>B8+C8</f>
        <v>4062000</v>
      </c>
    </row>
    <row r="9" spans="1:5" ht="15" customHeight="1" x14ac:dyDescent="0.2">
      <c r="A9" s="92" t="s">
        <v>139</v>
      </c>
      <c r="B9" s="93">
        <v>56660559</v>
      </c>
      <c r="C9" s="91"/>
      <c r="D9" s="93">
        <f t="shared" ref="D9:D21" si="0">B9+C9</f>
        <v>56660559</v>
      </c>
    </row>
    <row r="10" spans="1:5" ht="15" customHeight="1" x14ac:dyDescent="0.2">
      <c r="A10" s="92" t="s">
        <v>140</v>
      </c>
      <c r="B10" s="93">
        <v>1778000</v>
      </c>
      <c r="C10" s="91"/>
      <c r="D10" s="93">
        <f t="shared" si="0"/>
        <v>1778000</v>
      </c>
    </row>
    <row r="11" spans="1:5" ht="15" customHeight="1" x14ac:dyDescent="0.2">
      <c r="A11" s="90" t="s">
        <v>141</v>
      </c>
      <c r="B11" s="93">
        <v>36089787</v>
      </c>
      <c r="C11" s="91"/>
      <c r="D11" s="93">
        <f t="shared" si="0"/>
        <v>36089787</v>
      </c>
    </row>
    <row r="12" spans="1:5" ht="15" customHeight="1" x14ac:dyDescent="0.2">
      <c r="A12" s="90" t="s">
        <v>142</v>
      </c>
      <c r="B12" s="93">
        <v>68965243</v>
      </c>
      <c r="C12" s="91"/>
      <c r="D12" s="93">
        <f t="shared" si="0"/>
        <v>68965243</v>
      </c>
    </row>
    <row r="13" spans="1:5" ht="15" customHeight="1" x14ac:dyDescent="0.2">
      <c r="A13" s="90" t="s">
        <v>143</v>
      </c>
      <c r="B13" s="93">
        <v>1498600</v>
      </c>
      <c r="C13" s="91"/>
      <c r="D13" s="93">
        <f t="shared" si="0"/>
        <v>1498600</v>
      </c>
    </row>
    <row r="14" spans="1:5" ht="15" customHeight="1" x14ac:dyDescent="0.2">
      <c r="A14" s="90" t="s">
        <v>144</v>
      </c>
      <c r="B14" s="93">
        <v>4500000</v>
      </c>
      <c r="C14" s="91"/>
      <c r="D14" s="93">
        <f t="shared" si="0"/>
        <v>4500000</v>
      </c>
    </row>
    <row r="15" spans="1:5" ht="15" customHeight="1" x14ac:dyDescent="0.2">
      <c r="A15" s="90" t="s">
        <v>145</v>
      </c>
      <c r="B15" s="93">
        <v>135436000</v>
      </c>
      <c r="C15" s="91"/>
      <c r="D15" s="93">
        <f t="shared" si="0"/>
        <v>135436000</v>
      </c>
    </row>
    <row r="16" spans="1:5" ht="15" customHeight="1" x14ac:dyDescent="0.2">
      <c r="A16" s="90" t="s">
        <v>146</v>
      </c>
      <c r="B16" s="93">
        <v>271378625</v>
      </c>
      <c r="C16" s="91"/>
      <c r="D16" s="93">
        <f t="shared" si="0"/>
        <v>271378625</v>
      </c>
    </row>
    <row r="17" spans="1:4" ht="15" customHeight="1" x14ac:dyDescent="0.2">
      <c r="A17" s="90" t="s">
        <v>147</v>
      </c>
      <c r="B17" s="93">
        <v>4381500</v>
      </c>
      <c r="C17" s="91"/>
      <c r="D17" s="93">
        <f t="shared" si="0"/>
        <v>4381500</v>
      </c>
    </row>
    <row r="18" spans="1:4" ht="15" customHeight="1" x14ac:dyDescent="0.2">
      <c r="A18" s="90" t="s">
        <v>148</v>
      </c>
      <c r="B18" s="93">
        <v>2078910</v>
      </c>
      <c r="C18" s="93">
        <v>-2078910</v>
      </c>
      <c r="D18" s="93">
        <f t="shared" si="0"/>
        <v>0</v>
      </c>
    </row>
    <row r="19" spans="1:4" ht="15" customHeight="1" x14ac:dyDescent="0.2">
      <c r="A19" s="90" t="s">
        <v>149</v>
      </c>
      <c r="B19" s="93">
        <v>127000</v>
      </c>
      <c r="C19" s="91"/>
      <c r="D19" s="93">
        <f t="shared" si="0"/>
        <v>127000</v>
      </c>
    </row>
    <row r="20" spans="1:4" ht="15" customHeight="1" x14ac:dyDescent="0.2">
      <c r="A20" s="90" t="s">
        <v>150</v>
      </c>
      <c r="B20" s="93">
        <v>872490</v>
      </c>
      <c r="C20" s="91"/>
      <c r="D20" s="93">
        <f t="shared" si="0"/>
        <v>872490</v>
      </c>
    </row>
    <row r="21" spans="1:4" ht="15" customHeight="1" x14ac:dyDescent="0.2">
      <c r="A21" s="90" t="s">
        <v>151</v>
      </c>
      <c r="B21" s="93">
        <v>255910</v>
      </c>
      <c r="C21" s="91"/>
      <c r="D21" s="93">
        <f t="shared" si="0"/>
        <v>255910</v>
      </c>
    </row>
    <row r="22" spans="1:4" ht="15" customHeight="1" x14ac:dyDescent="0.2">
      <c r="A22" s="89" t="s">
        <v>152</v>
      </c>
      <c r="B22" s="94">
        <f>SUM(B8:B21)</f>
        <v>588084624</v>
      </c>
      <c r="C22" s="94">
        <f>SUM(C8:C21)</f>
        <v>-2078910</v>
      </c>
      <c r="D22" s="94">
        <f>SUM(D8:D21)</f>
        <v>586005714</v>
      </c>
    </row>
    <row r="23" spans="1:4" ht="15" customHeight="1" x14ac:dyDescent="0.2">
      <c r="A23" s="89"/>
      <c r="B23" s="94"/>
      <c r="C23" s="91"/>
      <c r="D23" s="90"/>
    </row>
    <row r="24" spans="1:4" s="17" customFormat="1" ht="15" customHeight="1" x14ac:dyDescent="0.2">
      <c r="A24" s="89" t="s">
        <v>153</v>
      </c>
      <c r="B24" s="94"/>
      <c r="C24" s="95"/>
      <c r="D24" s="95"/>
    </row>
    <row r="25" spans="1:4" ht="15" customHeight="1" x14ac:dyDescent="0.2">
      <c r="A25" s="90" t="s">
        <v>154</v>
      </c>
      <c r="B25" s="93">
        <v>190500</v>
      </c>
      <c r="C25" s="91"/>
      <c r="D25" s="93">
        <f>B25+C25</f>
        <v>190500</v>
      </c>
    </row>
    <row r="26" spans="1:4" ht="15" customHeight="1" x14ac:dyDescent="0.2">
      <c r="A26" s="90" t="s">
        <v>155</v>
      </c>
      <c r="B26" s="93">
        <v>318000</v>
      </c>
      <c r="C26" s="91"/>
      <c r="D26" s="93">
        <f>B26+C26</f>
        <v>318000</v>
      </c>
    </row>
    <row r="27" spans="1:4" ht="15" customHeight="1" x14ac:dyDescent="0.2">
      <c r="A27" s="89" t="s">
        <v>156</v>
      </c>
      <c r="B27" s="94">
        <f>SUM(B25:B26)</f>
        <v>508500</v>
      </c>
      <c r="C27" s="94">
        <f>SUM(C25:C26)</f>
        <v>0</v>
      </c>
      <c r="D27" s="94">
        <f>SUM(D25:D26)</f>
        <v>508500</v>
      </c>
    </row>
    <row r="28" spans="1:4" ht="15" customHeight="1" x14ac:dyDescent="0.2">
      <c r="A28" s="89"/>
      <c r="B28" s="94"/>
      <c r="C28" s="91"/>
      <c r="D28" s="94"/>
    </row>
    <row r="29" spans="1:4" ht="15" customHeight="1" x14ac:dyDescent="0.2">
      <c r="A29" s="89" t="s">
        <v>157</v>
      </c>
      <c r="B29" s="94"/>
      <c r="C29" s="91"/>
      <c r="D29" s="94"/>
    </row>
    <row r="30" spans="1:4" ht="15" customHeight="1" x14ac:dyDescent="0.2">
      <c r="A30" s="90" t="s">
        <v>158</v>
      </c>
      <c r="B30" s="94">
        <v>317500</v>
      </c>
      <c r="C30" s="91"/>
      <c r="D30" s="94">
        <f>B30+C30</f>
        <v>317500</v>
      </c>
    </row>
    <row r="31" spans="1:4" ht="15" customHeight="1" x14ac:dyDescent="0.2">
      <c r="A31" s="89" t="s">
        <v>157</v>
      </c>
      <c r="B31" s="94">
        <f>SUM(B30)</f>
        <v>317500</v>
      </c>
      <c r="C31" s="94">
        <f>SUM(C30)</f>
        <v>0</v>
      </c>
      <c r="D31" s="94">
        <f>SUM(D30)</f>
        <v>317500</v>
      </c>
    </row>
    <row r="32" spans="1:4" ht="15" customHeight="1" x14ac:dyDescent="0.2">
      <c r="A32" s="89"/>
      <c r="B32" s="94"/>
      <c r="C32" s="91"/>
      <c r="D32" s="94"/>
    </row>
    <row r="33" spans="1:4" ht="20.25" customHeight="1" x14ac:dyDescent="0.2">
      <c r="A33" s="96" t="s">
        <v>159</v>
      </c>
      <c r="B33" s="97">
        <f>B22+B27+B31</f>
        <v>588910624</v>
      </c>
      <c r="C33" s="97">
        <f>C22+C27+C31</f>
        <v>-2078910</v>
      </c>
      <c r="D33" s="97">
        <f>D22+D27+D31</f>
        <v>586831714</v>
      </c>
    </row>
    <row r="34" spans="1:4" ht="15" customHeight="1" x14ac:dyDescent="0.2">
      <c r="A34" s="1"/>
      <c r="B34" s="1"/>
    </row>
    <row r="35" spans="1:4" x14ac:dyDescent="0.2">
      <c r="A35" s="202" t="s">
        <v>160</v>
      </c>
      <c r="B35" s="202"/>
    </row>
    <row r="36" spans="1:4" x14ac:dyDescent="0.2">
      <c r="A36" s="216" t="s">
        <v>161</v>
      </c>
      <c r="B36" s="216"/>
      <c r="C36" s="216"/>
      <c r="D36" s="216"/>
    </row>
    <row r="37" spans="1:4" ht="25.5" x14ac:dyDescent="0.2">
      <c r="A37" s="98" t="s">
        <v>162</v>
      </c>
      <c r="B37" s="88" t="s">
        <v>135</v>
      </c>
      <c r="C37" s="88" t="s">
        <v>53</v>
      </c>
      <c r="D37" s="88" t="s">
        <v>136</v>
      </c>
    </row>
    <row r="38" spans="1:4" x14ac:dyDescent="0.2">
      <c r="A38" s="89"/>
      <c r="B38" s="90"/>
      <c r="C38" s="93"/>
      <c r="D38" s="91"/>
    </row>
    <row r="39" spans="1:4" x14ac:dyDescent="0.2">
      <c r="A39" s="90"/>
      <c r="B39" s="93"/>
      <c r="C39" s="93">
        <f>2078910+6573616</f>
        <v>8652526</v>
      </c>
      <c r="D39" s="93">
        <f>C39+B39</f>
        <v>8652526</v>
      </c>
    </row>
    <row r="40" spans="1:4" x14ac:dyDescent="0.2">
      <c r="A40" s="99" t="s">
        <v>163</v>
      </c>
      <c r="B40" s="100">
        <f>SUM(B39:B39)</f>
        <v>0</v>
      </c>
      <c r="C40" s="100">
        <f>SUM(C39:C39)</f>
        <v>8652526</v>
      </c>
      <c r="D40" s="94">
        <f>SUM(D39)</f>
        <v>8652526</v>
      </c>
    </row>
    <row r="41" spans="1:4" x14ac:dyDescent="0.2">
      <c r="A41" s="1"/>
      <c r="B41" s="1"/>
    </row>
    <row r="42" spans="1:4" x14ac:dyDescent="0.2">
      <c r="A42" s="202" t="s">
        <v>164</v>
      </c>
      <c r="B42" s="202"/>
    </row>
    <row r="43" spans="1:4" x14ac:dyDescent="0.2">
      <c r="A43" s="101"/>
      <c r="B43" s="102"/>
    </row>
    <row r="44" spans="1:4" x14ac:dyDescent="0.2">
      <c r="A44" s="213" t="s">
        <v>161</v>
      </c>
      <c r="B44" s="213"/>
      <c r="C44" s="213"/>
      <c r="D44" s="213"/>
    </row>
    <row r="45" spans="1:4" ht="25.5" x14ac:dyDescent="0.2">
      <c r="A45" s="103"/>
      <c r="B45" s="88" t="s">
        <v>135</v>
      </c>
      <c r="C45" s="88" t="s">
        <v>53</v>
      </c>
      <c r="D45" s="88" t="s">
        <v>136</v>
      </c>
    </row>
    <row r="46" spans="1:4" x14ac:dyDescent="0.2">
      <c r="A46" s="104" t="s">
        <v>165</v>
      </c>
      <c r="B46" s="93">
        <v>2000000</v>
      </c>
      <c r="C46" s="105">
        <v>3518081</v>
      </c>
      <c r="D46" s="105">
        <f>B46+C46</f>
        <v>5518081</v>
      </c>
    </row>
    <row r="47" spans="1:4" x14ac:dyDescent="0.2">
      <c r="A47" s="106" t="s">
        <v>166</v>
      </c>
      <c r="B47" s="100">
        <f>SUM(B46)</f>
        <v>2000000</v>
      </c>
      <c r="C47" s="100">
        <f>SUM(C46)</f>
        <v>3518081</v>
      </c>
      <c r="D47" s="107">
        <f>SUM(D46)</f>
        <v>5518081</v>
      </c>
    </row>
    <row r="48" spans="1:4" x14ac:dyDescent="0.2">
      <c r="A48" s="1"/>
      <c r="B48" s="1"/>
    </row>
    <row r="49" spans="1:6" s="17" customFormat="1" x14ac:dyDescent="0.2">
      <c r="A49" s="108" t="s">
        <v>167</v>
      </c>
      <c r="B49" s="109">
        <f>B33+B40+B47</f>
        <v>590910624</v>
      </c>
      <c r="C49" s="107">
        <f>C47+C40+C33</f>
        <v>10091697</v>
      </c>
      <c r="D49" s="110">
        <f>D33+D40+D47</f>
        <v>601002321</v>
      </c>
    </row>
    <row r="50" spans="1:6" x14ac:dyDescent="0.2">
      <c r="F50" s="111"/>
    </row>
  </sheetData>
  <sheetProtection selectLockedCells="1" selectUnlockedCells="1"/>
  <mergeCells count="9">
    <mergeCell ref="A42:B42"/>
    <mergeCell ref="A44:D44"/>
    <mergeCell ref="A1:E1"/>
    <mergeCell ref="A3:D3"/>
    <mergeCell ref="A4:D4"/>
    <mergeCell ref="A5:D5"/>
    <mergeCell ref="A35:B35"/>
    <mergeCell ref="A36:D36"/>
    <mergeCell ref="A2:B2"/>
  </mergeCells>
  <printOptions horizontalCentered="1" verticalCentered="1"/>
  <pageMargins left="0.78749999999999998" right="0.78749999999999998" top="0.37986111111111109" bottom="0.50972222222222219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30"/>
  <sheetViews>
    <sheetView workbookViewId="0">
      <selection activeCell="A2" sqref="A2:G2"/>
    </sheetView>
  </sheetViews>
  <sheetFormatPr defaultRowHeight="12.75" x14ac:dyDescent="0.2"/>
  <cols>
    <col min="1" max="1" width="19.85546875" customWidth="1"/>
    <col min="2" max="2" width="11.140625" customWidth="1"/>
    <col min="3" max="4" width="11.42578125" customWidth="1"/>
    <col min="5" max="5" width="7.42578125" customWidth="1"/>
    <col min="6" max="6" width="9.28515625" customWidth="1"/>
    <col min="7" max="7" width="12" customWidth="1"/>
    <col min="8" max="8" width="11.85546875" customWidth="1"/>
    <col min="9" max="9" width="11.7109375" customWidth="1"/>
    <col min="10" max="10" width="11.5703125" customWidth="1"/>
    <col min="11" max="11" width="9.85546875" customWidth="1"/>
    <col min="12" max="12" width="12.42578125" customWidth="1"/>
    <col min="13" max="13" width="13.28515625" customWidth="1"/>
  </cols>
  <sheetData>
    <row r="2" spans="1:7" ht="12.75" customHeight="1" x14ac:dyDescent="0.2">
      <c r="A2" s="214" t="s">
        <v>264</v>
      </c>
      <c r="B2" s="214"/>
      <c r="C2" s="214"/>
      <c r="D2" s="214"/>
      <c r="E2" s="214"/>
      <c r="F2" s="214"/>
      <c r="G2" s="214"/>
    </row>
    <row r="3" spans="1:7" x14ac:dyDescent="0.2">
      <c r="A3" s="217" t="s">
        <v>257</v>
      </c>
      <c r="B3" s="217"/>
      <c r="C3" s="217"/>
      <c r="D3" s="190"/>
      <c r="E3" s="190"/>
      <c r="F3" s="190"/>
      <c r="G3" s="190"/>
    </row>
    <row r="5" spans="1:7" x14ac:dyDescent="0.2">
      <c r="A5" s="218" t="s">
        <v>168</v>
      </c>
      <c r="B5" s="218"/>
      <c r="C5" s="218"/>
      <c r="D5" s="218"/>
      <c r="E5" s="218"/>
      <c r="F5" s="218"/>
      <c r="G5" s="218"/>
    </row>
    <row r="7" spans="1:7" x14ac:dyDescent="0.2">
      <c r="F7" t="s">
        <v>104</v>
      </c>
    </row>
    <row r="8" spans="1:7" s="17" customFormat="1" ht="24.75" customHeight="1" x14ac:dyDescent="0.2">
      <c r="A8" s="112" t="s">
        <v>169</v>
      </c>
      <c r="B8" s="219" t="s">
        <v>170</v>
      </c>
      <c r="C8" s="219"/>
      <c r="D8" s="219"/>
      <c r="E8" s="219"/>
      <c r="F8" s="219"/>
      <c r="G8" s="219"/>
    </row>
    <row r="9" spans="1:7" x14ac:dyDescent="0.2">
      <c r="A9" s="113"/>
      <c r="B9" s="113">
        <v>2019</v>
      </c>
      <c r="C9" s="113" t="s">
        <v>171</v>
      </c>
      <c r="D9" s="113" t="s">
        <v>172</v>
      </c>
      <c r="E9" s="113">
        <v>2020</v>
      </c>
      <c r="F9" s="113">
        <v>2021</v>
      </c>
      <c r="G9" s="113" t="s">
        <v>173</v>
      </c>
    </row>
    <row r="10" spans="1:7" ht="26.25" customHeight="1" x14ac:dyDescent="0.2">
      <c r="A10" s="113" t="s">
        <v>174</v>
      </c>
      <c r="B10" s="113">
        <v>0</v>
      </c>
      <c r="C10" s="113"/>
      <c r="D10" s="113">
        <f>B10+C10</f>
        <v>0</v>
      </c>
      <c r="E10" s="113">
        <v>0</v>
      </c>
      <c r="F10" s="113">
        <v>0</v>
      </c>
      <c r="G10" s="113">
        <v>0</v>
      </c>
    </row>
    <row r="11" spans="1:7" ht="24.75" customHeight="1" x14ac:dyDescent="0.2">
      <c r="A11" s="113" t="s">
        <v>175</v>
      </c>
      <c r="B11" s="113">
        <v>0</v>
      </c>
      <c r="C11" s="114">
        <v>5000000</v>
      </c>
      <c r="D11" s="114">
        <f t="shared" ref="D11:D12" si="0">B11+C11</f>
        <v>5000000</v>
      </c>
      <c r="E11" s="113">
        <v>0</v>
      </c>
      <c r="F11" s="113">
        <v>0</v>
      </c>
      <c r="G11" s="113">
        <v>0</v>
      </c>
    </row>
    <row r="12" spans="1:7" ht="24.75" customHeight="1" x14ac:dyDescent="0.2">
      <c r="A12" s="115" t="s">
        <v>176</v>
      </c>
      <c r="B12" s="113"/>
      <c r="C12" s="113"/>
      <c r="D12" s="113">
        <f t="shared" si="0"/>
        <v>0</v>
      </c>
      <c r="E12" s="113">
        <v>0</v>
      </c>
      <c r="F12" s="113">
        <v>0</v>
      </c>
      <c r="G12" s="113">
        <v>0</v>
      </c>
    </row>
    <row r="13" spans="1:7" s="17" customFormat="1" ht="24" customHeight="1" x14ac:dyDescent="0.2">
      <c r="A13" s="112" t="s">
        <v>177</v>
      </c>
      <c r="B13" s="112">
        <f>SUM(B10:B12)</f>
        <v>0</v>
      </c>
      <c r="C13" s="116">
        <f t="shared" ref="C13:G13" si="1">SUM(C10:C12)</f>
        <v>5000000</v>
      </c>
      <c r="D13" s="116">
        <f t="shared" si="1"/>
        <v>5000000</v>
      </c>
      <c r="E13" s="112">
        <f t="shared" si="1"/>
        <v>0</v>
      </c>
      <c r="F13" s="112">
        <f t="shared" si="1"/>
        <v>0</v>
      </c>
      <c r="G13" s="112">
        <f t="shared" si="1"/>
        <v>0</v>
      </c>
    </row>
    <row r="16" spans="1:7" x14ac:dyDescent="0.2">
      <c r="A16" t="s">
        <v>178</v>
      </c>
    </row>
    <row r="19" spans="1:7" x14ac:dyDescent="0.2">
      <c r="A19" s="218" t="s">
        <v>179</v>
      </c>
      <c r="B19" s="218"/>
      <c r="C19" s="218"/>
      <c r="D19" s="218"/>
      <c r="E19" s="218"/>
      <c r="F19" s="218"/>
      <c r="G19" s="218"/>
    </row>
    <row r="21" spans="1:7" x14ac:dyDescent="0.2">
      <c r="F21" t="s">
        <v>180</v>
      </c>
    </row>
    <row r="22" spans="1:7" ht="12.75" customHeight="1" x14ac:dyDescent="0.2">
      <c r="A22" s="113" t="s">
        <v>169</v>
      </c>
      <c r="B22" s="193" t="s">
        <v>181</v>
      </c>
      <c r="C22" s="193"/>
      <c r="D22" s="193"/>
      <c r="E22" s="193"/>
      <c r="F22" s="193"/>
      <c r="G22" s="193"/>
    </row>
    <row r="23" spans="1:7" x14ac:dyDescent="0.2">
      <c r="A23" s="113"/>
      <c r="B23" s="113" t="s">
        <v>182</v>
      </c>
      <c r="C23" s="113" t="s">
        <v>171</v>
      </c>
      <c r="D23" s="113" t="s">
        <v>172</v>
      </c>
      <c r="E23" s="113" t="s">
        <v>183</v>
      </c>
      <c r="F23" s="113" t="s">
        <v>184</v>
      </c>
      <c r="G23" s="113" t="s">
        <v>185</v>
      </c>
    </row>
    <row r="24" spans="1:7" x14ac:dyDescent="0.2">
      <c r="A24" s="112" t="s">
        <v>174</v>
      </c>
      <c r="B24" s="117">
        <f>SUM(B25:B26)</f>
        <v>76000</v>
      </c>
      <c r="C24" s="112"/>
      <c r="D24" s="117">
        <f>B24+C24</f>
        <v>76000</v>
      </c>
      <c r="E24" s="112">
        <f>SUM(E25:E26)</f>
        <v>76000</v>
      </c>
      <c r="F24" s="112">
        <f>SUM(F25:F26)</f>
        <v>76000</v>
      </c>
      <c r="G24" s="112">
        <f>SUM(G25:G26)</f>
        <v>0</v>
      </c>
    </row>
    <row r="25" spans="1:7" ht="25.5" x14ac:dyDescent="0.2">
      <c r="A25" s="115" t="s">
        <v>186</v>
      </c>
      <c r="B25" s="117">
        <v>76000</v>
      </c>
      <c r="C25" s="114"/>
      <c r="D25" s="117">
        <f t="shared" ref="D25:D29" si="2">B25+C25</f>
        <v>76000</v>
      </c>
      <c r="E25" s="114">
        <v>76000</v>
      </c>
      <c r="F25" s="114">
        <v>76000</v>
      </c>
      <c r="G25" s="112">
        <f>SUM(G26:G27)</f>
        <v>0</v>
      </c>
    </row>
    <row r="26" spans="1:7" x14ac:dyDescent="0.2">
      <c r="A26" s="113" t="s">
        <v>187</v>
      </c>
      <c r="B26" s="117"/>
      <c r="C26" s="114"/>
      <c r="D26" s="117">
        <f t="shared" si="2"/>
        <v>0</v>
      </c>
      <c r="E26" s="114"/>
      <c r="F26" s="114"/>
      <c r="G26" s="113"/>
    </row>
    <row r="27" spans="1:7" x14ac:dyDescent="0.2">
      <c r="A27" s="112" t="s">
        <v>188</v>
      </c>
      <c r="B27" s="117"/>
      <c r="C27" s="117"/>
      <c r="D27" s="112">
        <f t="shared" si="2"/>
        <v>0</v>
      </c>
      <c r="E27" s="117"/>
      <c r="F27" s="117">
        <f>SUM(F29)</f>
        <v>0</v>
      </c>
      <c r="G27" s="112">
        <f>SUM(G29)</f>
        <v>0</v>
      </c>
    </row>
    <row r="28" spans="1:7" x14ac:dyDescent="0.2">
      <c r="A28" s="115"/>
      <c r="B28" s="118"/>
      <c r="C28" s="118"/>
      <c r="D28" s="112">
        <f t="shared" si="2"/>
        <v>0</v>
      </c>
      <c r="E28" s="118"/>
      <c r="F28" s="117"/>
      <c r="G28" s="112"/>
    </row>
    <row r="29" spans="1:7" x14ac:dyDescent="0.2">
      <c r="A29" s="113" t="s">
        <v>189</v>
      </c>
      <c r="B29" s="118"/>
      <c r="C29" s="118"/>
      <c r="D29" s="112">
        <f t="shared" si="2"/>
        <v>0</v>
      </c>
      <c r="E29" s="118"/>
      <c r="F29" s="117"/>
      <c r="G29" s="112"/>
    </row>
    <row r="30" spans="1:7" x14ac:dyDescent="0.2">
      <c r="A30" s="112" t="s">
        <v>177</v>
      </c>
      <c r="B30" s="117">
        <f>B24+B27</f>
        <v>76000</v>
      </c>
      <c r="C30" s="117">
        <f t="shared" ref="C30:D30" si="3">C24+C27</f>
        <v>0</v>
      </c>
      <c r="D30" s="117">
        <f t="shared" si="3"/>
        <v>76000</v>
      </c>
      <c r="E30" s="117">
        <f>E24+E27</f>
        <v>76000</v>
      </c>
      <c r="F30" s="117">
        <f>F24+F27</f>
        <v>76000</v>
      </c>
      <c r="G30" s="117">
        <f>G24+G27</f>
        <v>0</v>
      </c>
    </row>
  </sheetData>
  <sheetProtection selectLockedCells="1" selectUnlockedCells="1"/>
  <mergeCells count="6">
    <mergeCell ref="A2:G2"/>
    <mergeCell ref="A5:G5"/>
    <mergeCell ref="B8:G8"/>
    <mergeCell ref="A19:G19"/>
    <mergeCell ref="B22:G22"/>
    <mergeCell ref="A3:G3"/>
  </mergeCells>
  <pageMargins left="0.78749999999999998" right="0.78749999999999998" top="0.78749999999999998" bottom="0.59027777777777779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7"/>
  <sheetViews>
    <sheetView view="pageLayout" zoomScaleNormal="100" workbookViewId="0">
      <selection sqref="A1:O1"/>
    </sheetView>
  </sheetViews>
  <sheetFormatPr defaultColWidth="7.5703125" defaultRowHeight="15.75" x14ac:dyDescent="0.25"/>
  <cols>
    <col min="1" max="1" width="5.42578125" style="120" customWidth="1"/>
    <col min="2" max="2" width="19.85546875" style="119" customWidth="1"/>
    <col min="3" max="4" width="10.42578125" style="119" customWidth="1"/>
    <col min="5" max="5" width="10.7109375" style="119" customWidth="1"/>
    <col min="6" max="6" width="9.5703125" style="119" customWidth="1"/>
    <col min="7" max="8" width="9.28515625" style="119" customWidth="1"/>
    <col min="9" max="9" width="9.5703125" style="119" customWidth="1"/>
    <col min="10" max="10" width="10.28515625" style="119" customWidth="1"/>
    <col min="11" max="11" width="9.7109375" style="119" customWidth="1"/>
    <col min="12" max="12" width="11" style="119" customWidth="1"/>
    <col min="13" max="13" width="10.7109375" style="119" customWidth="1"/>
    <col min="14" max="14" width="11.7109375" style="119" customWidth="1"/>
    <col min="15" max="15" width="10.85546875" style="120" customWidth="1"/>
    <col min="16" max="16384" width="7.5703125" style="119"/>
  </cols>
  <sheetData>
    <row r="1" spans="1:15" ht="28.9" customHeight="1" x14ac:dyDescent="0.25">
      <c r="A1" s="217" t="s">
        <v>265</v>
      </c>
      <c r="B1" s="217"/>
      <c r="C1" s="217"/>
      <c r="D1" s="217"/>
      <c r="E1" s="217"/>
      <c r="F1" s="217"/>
      <c r="I1" s="119" t="s">
        <v>190</v>
      </c>
    </row>
    <row r="2" spans="1:15" ht="28.9" customHeight="1" x14ac:dyDescent="0.25">
      <c r="A2" s="217" t="s">
        <v>258</v>
      </c>
      <c r="B2" s="217"/>
      <c r="C2" s="217"/>
      <c r="D2" s="217"/>
      <c r="E2" s="217"/>
      <c r="F2" s="170"/>
    </row>
    <row r="3" spans="1:15" ht="28.9" customHeight="1" thickBot="1" x14ac:dyDescent="0.3">
      <c r="A3" s="220" t="s">
        <v>191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</row>
    <row r="4" spans="1:15" s="120" customFormat="1" ht="26.1" customHeight="1" thickTop="1" x14ac:dyDescent="0.25">
      <c r="A4" s="121" t="s">
        <v>192</v>
      </c>
      <c r="B4" s="122" t="s">
        <v>193</v>
      </c>
      <c r="C4" s="123" t="s">
        <v>194</v>
      </c>
      <c r="D4" s="123" t="s">
        <v>195</v>
      </c>
      <c r="E4" s="123" t="s">
        <v>196</v>
      </c>
      <c r="F4" s="123" t="s">
        <v>197</v>
      </c>
      <c r="G4" s="123" t="s">
        <v>198</v>
      </c>
      <c r="H4" s="123" t="s">
        <v>199</v>
      </c>
      <c r="I4" s="123" t="s">
        <v>200</v>
      </c>
      <c r="J4" s="123" t="s">
        <v>201</v>
      </c>
      <c r="K4" s="123" t="s">
        <v>202</v>
      </c>
      <c r="L4" s="123" t="s">
        <v>203</v>
      </c>
      <c r="M4" s="123" t="s">
        <v>204</v>
      </c>
      <c r="N4" s="123" t="s">
        <v>205</v>
      </c>
      <c r="O4" s="124" t="s">
        <v>206</v>
      </c>
    </row>
    <row r="5" spans="1:15" s="129" customFormat="1" ht="21" customHeight="1" x14ac:dyDescent="0.2">
      <c r="A5" s="125" t="s">
        <v>207</v>
      </c>
      <c r="B5" s="126" t="s">
        <v>208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8">
        <f t="shared" ref="O5:O25" si="0">SUM(C5:N5)</f>
        <v>0</v>
      </c>
    </row>
    <row r="6" spans="1:15" s="134" customFormat="1" ht="36" x14ac:dyDescent="0.2">
      <c r="A6" s="125" t="s">
        <v>209</v>
      </c>
      <c r="B6" s="130" t="s">
        <v>210</v>
      </c>
      <c r="C6" s="131">
        <v>21300000</v>
      </c>
      <c r="D6" s="131">
        <v>13000000</v>
      </c>
      <c r="E6" s="132">
        <v>21587000</v>
      </c>
      <c r="F6" s="132">
        <v>21087000</v>
      </c>
      <c r="G6" s="132">
        <v>61217000</v>
      </c>
      <c r="H6" s="132">
        <f>32865000+16047734</f>
        <v>48912734</v>
      </c>
      <c r="I6" s="132">
        <v>16100000</v>
      </c>
      <c r="J6" s="132">
        <v>16100000</v>
      </c>
      <c r="K6" s="132">
        <v>16100000</v>
      </c>
      <c r="L6" s="132">
        <v>16100000</v>
      </c>
      <c r="M6" s="132">
        <v>16100000</v>
      </c>
      <c r="N6" s="132">
        <v>16100469</v>
      </c>
      <c r="O6" s="133">
        <f t="shared" si="0"/>
        <v>283704203</v>
      </c>
    </row>
    <row r="7" spans="1:15" s="134" customFormat="1" x14ac:dyDescent="0.2">
      <c r="A7" s="125" t="s">
        <v>211</v>
      </c>
      <c r="B7" s="23" t="s">
        <v>212</v>
      </c>
      <c r="C7" s="135">
        <v>100000</v>
      </c>
      <c r="D7" s="136">
        <v>100000</v>
      </c>
      <c r="E7" s="132">
        <v>6500000</v>
      </c>
      <c r="F7" s="132">
        <v>5000000</v>
      </c>
      <c r="G7" s="132">
        <v>5500000</v>
      </c>
      <c r="H7" s="132">
        <v>2500000</v>
      </c>
      <c r="I7" s="132">
        <v>2500000</v>
      </c>
      <c r="J7" s="132">
        <v>2000000</v>
      </c>
      <c r="K7" s="132">
        <f>7000000+1303723</f>
        <v>8303723</v>
      </c>
      <c r="L7" s="132">
        <v>4000000</v>
      </c>
      <c r="M7" s="132">
        <v>1140000</v>
      </c>
      <c r="N7" s="132">
        <v>940000</v>
      </c>
      <c r="O7" s="133">
        <f t="shared" si="0"/>
        <v>38583723</v>
      </c>
    </row>
    <row r="8" spans="1:15" s="134" customFormat="1" x14ac:dyDescent="0.2">
      <c r="A8" s="125"/>
      <c r="B8" s="23" t="s">
        <v>213</v>
      </c>
      <c r="C8" s="135">
        <v>2100000</v>
      </c>
      <c r="D8" s="136">
        <v>2400000</v>
      </c>
      <c r="E8" s="132">
        <v>2400000</v>
      </c>
      <c r="F8" s="132">
        <v>2400000</v>
      </c>
      <c r="G8" s="132">
        <v>4300000</v>
      </c>
      <c r="H8" s="132">
        <v>2400000</v>
      </c>
      <c r="I8" s="132">
        <v>1500000</v>
      </c>
      <c r="J8" s="132">
        <f>1000000+1214358</f>
        <v>2214358</v>
      </c>
      <c r="K8" s="132">
        <v>2100000</v>
      </c>
      <c r="L8" s="132">
        <v>2100000</v>
      </c>
      <c r="M8" s="132">
        <v>2133000</v>
      </c>
      <c r="N8" s="132">
        <v>2415632</v>
      </c>
      <c r="O8" s="133">
        <f t="shared" si="0"/>
        <v>28462990</v>
      </c>
    </row>
    <row r="9" spans="1:15" s="134" customFormat="1" ht="24" x14ac:dyDescent="0.2">
      <c r="A9" s="125" t="s">
        <v>214</v>
      </c>
      <c r="B9" s="137" t="s">
        <v>215</v>
      </c>
      <c r="C9" s="138"/>
      <c r="D9" s="138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3">
        <f t="shared" si="0"/>
        <v>0</v>
      </c>
    </row>
    <row r="10" spans="1:15" s="134" customFormat="1" x14ac:dyDescent="0.2">
      <c r="A10" s="125" t="s">
        <v>216</v>
      </c>
      <c r="B10" s="137" t="s">
        <v>217</v>
      </c>
      <c r="C10" s="138"/>
      <c r="D10" s="138"/>
      <c r="E10" s="132"/>
      <c r="F10" s="132"/>
      <c r="G10" s="132">
        <v>66012</v>
      </c>
      <c r="H10" s="132">
        <v>2639219</v>
      </c>
      <c r="I10" s="132"/>
      <c r="J10" s="132"/>
      <c r="K10" s="132"/>
      <c r="L10" s="132"/>
      <c r="M10" s="132"/>
      <c r="N10" s="132"/>
      <c r="O10" s="133">
        <f t="shared" si="0"/>
        <v>2705231</v>
      </c>
    </row>
    <row r="11" spans="1:15" s="134" customFormat="1" ht="36" x14ac:dyDescent="0.2">
      <c r="A11" s="125" t="s">
        <v>218</v>
      </c>
      <c r="B11" s="23" t="s">
        <v>219</v>
      </c>
      <c r="C11" s="135"/>
      <c r="D11" s="136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3">
        <f t="shared" si="0"/>
        <v>0</v>
      </c>
    </row>
    <row r="12" spans="1:15" s="134" customFormat="1" ht="24" x14ac:dyDescent="0.2">
      <c r="A12" s="125" t="s">
        <v>220</v>
      </c>
      <c r="B12" s="137" t="s">
        <v>221</v>
      </c>
      <c r="C12" s="138"/>
      <c r="D12" s="138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3">
        <f t="shared" si="0"/>
        <v>0</v>
      </c>
    </row>
    <row r="13" spans="1:15" s="134" customFormat="1" ht="16.5" thickBot="1" x14ac:dyDescent="0.25">
      <c r="A13" s="125" t="s">
        <v>222</v>
      </c>
      <c r="B13" s="139" t="s">
        <v>223</v>
      </c>
      <c r="C13" s="140">
        <v>695988762</v>
      </c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33">
        <f t="shared" si="0"/>
        <v>695988762</v>
      </c>
    </row>
    <row r="14" spans="1:15" s="129" customFormat="1" ht="23.25" customHeight="1" thickTop="1" thickBot="1" x14ac:dyDescent="0.25">
      <c r="A14" s="125" t="s">
        <v>224</v>
      </c>
      <c r="B14" s="141" t="s">
        <v>225</v>
      </c>
      <c r="C14" s="142">
        <f t="shared" ref="C14:N14" si="1">SUM(C6:C13)</f>
        <v>719488762</v>
      </c>
      <c r="D14" s="142">
        <f t="shared" si="1"/>
        <v>15500000</v>
      </c>
      <c r="E14" s="142">
        <f t="shared" si="1"/>
        <v>30487000</v>
      </c>
      <c r="F14" s="142">
        <f t="shared" si="1"/>
        <v>28487000</v>
      </c>
      <c r="G14" s="142">
        <f t="shared" si="1"/>
        <v>71083012</v>
      </c>
      <c r="H14" s="142">
        <f t="shared" si="1"/>
        <v>56451953</v>
      </c>
      <c r="I14" s="142">
        <f t="shared" si="1"/>
        <v>20100000</v>
      </c>
      <c r="J14" s="142">
        <f t="shared" si="1"/>
        <v>20314358</v>
      </c>
      <c r="K14" s="142">
        <f t="shared" si="1"/>
        <v>26503723</v>
      </c>
      <c r="L14" s="142">
        <f t="shared" si="1"/>
        <v>22200000</v>
      </c>
      <c r="M14" s="142">
        <f t="shared" si="1"/>
        <v>19373000</v>
      </c>
      <c r="N14" s="142">
        <f t="shared" si="1"/>
        <v>19456101</v>
      </c>
      <c r="O14" s="143">
        <f t="shared" si="0"/>
        <v>1049444909</v>
      </c>
    </row>
    <row r="15" spans="1:15" s="129" customFormat="1" ht="22.5" customHeight="1" thickTop="1" x14ac:dyDescent="0.2">
      <c r="A15" s="125" t="s">
        <v>226</v>
      </c>
      <c r="B15" s="126" t="s">
        <v>227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33">
        <f t="shared" si="0"/>
        <v>0</v>
      </c>
    </row>
    <row r="16" spans="1:15" s="134" customFormat="1" x14ac:dyDescent="0.2">
      <c r="A16" s="125" t="s">
        <v>228</v>
      </c>
      <c r="B16" s="145" t="s">
        <v>229</v>
      </c>
      <c r="C16" s="146">
        <v>16900000</v>
      </c>
      <c r="D16" s="146">
        <v>16900000</v>
      </c>
      <c r="E16" s="146">
        <v>17000000</v>
      </c>
      <c r="F16" s="146">
        <v>16900000</v>
      </c>
      <c r="G16" s="146">
        <f>18686000+703913</f>
        <v>19389913</v>
      </c>
      <c r="H16" s="146">
        <v>18500000</v>
      </c>
      <c r="I16" s="146">
        <v>17000000</v>
      </c>
      <c r="J16" s="146">
        <f>17000000+851428</f>
        <v>17851428</v>
      </c>
      <c r="K16" s="146">
        <f>17000000+583000</f>
        <v>17583000</v>
      </c>
      <c r="L16" s="146">
        <v>17046667</v>
      </c>
      <c r="M16" s="146">
        <v>17000000</v>
      </c>
      <c r="N16" s="146">
        <v>17000000</v>
      </c>
      <c r="O16" s="133">
        <f t="shared" si="0"/>
        <v>209071008</v>
      </c>
    </row>
    <row r="17" spans="1:15" s="134" customFormat="1" x14ac:dyDescent="0.2">
      <c r="A17" s="125" t="s">
        <v>230</v>
      </c>
      <c r="B17" s="145" t="s">
        <v>231</v>
      </c>
      <c r="C17" s="146">
        <f>C16*0.183-391238</f>
        <v>2701462</v>
      </c>
      <c r="D17" s="146">
        <f t="shared" ref="D17:N17" si="2">D16*0.183</f>
        <v>3092700</v>
      </c>
      <c r="E17" s="146">
        <f t="shared" si="2"/>
        <v>3111000</v>
      </c>
      <c r="F17" s="146">
        <v>3056939</v>
      </c>
      <c r="G17" s="146">
        <f>G16*0.183+154795</f>
        <v>3703149.0789999999</v>
      </c>
      <c r="H17" s="146">
        <f t="shared" si="2"/>
        <v>3385500</v>
      </c>
      <c r="I17" s="146">
        <f t="shared" si="2"/>
        <v>3111000</v>
      </c>
      <c r="J17" s="146">
        <f>J16*0.183+149000</f>
        <v>3415811.324</v>
      </c>
      <c r="K17" s="146">
        <f>K16*0.183+115000</f>
        <v>3332689</v>
      </c>
      <c r="L17" s="146">
        <f t="shared" si="2"/>
        <v>3119540.0609999998</v>
      </c>
      <c r="M17" s="146">
        <f t="shared" si="2"/>
        <v>3111000</v>
      </c>
      <c r="N17" s="146">
        <f t="shared" si="2"/>
        <v>3111000</v>
      </c>
      <c r="O17" s="133">
        <f>SUM(C17:N17)</f>
        <v>38251790.464000002</v>
      </c>
    </row>
    <row r="18" spans="1:15" s="134" customFormat="1" x14ac:dyDescent="0.2">
      <c r="A18" s="125" t="s">
        <v>232</v>
      </c>
      <c r="B18" s="145" t="s">
        <v>233</v>
      </c>
      <c r="C18" s="146">
        <f>15000000-799000</f>
        <v>14201000</v>
      </c>
      <c r="D18" s="146">
        <v>13000000</v>
      </c>
      <c r="E18" s="146">
        <v>13000000</v>
      </c>
      <c r="F18" s="146">
        <v>12000000</v>
      </c>
      <c r="G18" s="146">
        <v>12000000</v>
      </c>
      <c r="H18" s="146">
        <v>11000000</v>
      </c>
      <c r="I18" s="146">
        <v>10500000</v>
      </c>
      <c r="J18" s="146">
        <f>12000000+3720122</f>
        <v>15720122</v>
      </c>
      <c r="K18" s="146">
        <f>12000000+700000+540+100000</f>
        <v>12800540</v>
      </c>
      <c r="L18" s="146">
        <v>30000000</v>
      </c>
      <c r="M18" s="146">
        <f>12000000+3195320</f>
        <v>15195320</v>
      </c>
      <c r="N18" s="146">
        <v>15570158</v>
      </c>
      <c r="O18" s="133">
        <f t="shared" si="0"/>
        <v>174987140</v>
      </c>
    </row>
    <row r="19" spans="1:15" s="134" customFormat="1" x14ac:dyDescent="0.2">
      <c r="A19" s="125" t="s">
        <v>234</v>
      </c>
      <c r="B19" s="145" t="s">
        <v>235</v>
      </c>
      <c r="C19" s="146">
        <v>420000</v>
      </c>
      <c r="D19" s="146">
        <v>420000</v>
      </c>
      <c r="E19" s="146">
        <v>420000</v>
      </c>
      <c r="F19" s="146">
        <v>420000</v>
      </c>
      <c r="G19" s="146">
        <f>400000-200000</f>
        <v>200000</v>
      </c>
      <c r="H19" s="146">
        <f>400000-200000</f>
        <v>200000</v>
      </c>
      <c r="I19" s="146">
        <v>400000</v>
      </c>
      <c r="J19" s="146">
        <v>400000</v>
      </c>
      <c r="K19" s="146">
        <v>400000</v>
      </c>
      <c r="L19" s="146">
        <f>500000-300000</f>
        <v>200000</v>
      </c>
      <c r="M19" s="146">
        <f>500000-300000</f>
        <v>200000</v>
      </c>
      <c r="N19" s="146">
        <v>1720000</v>
      </c>
      <c r="O19" s="133">
        <f t="shared" si="0"/>
        <v>5400000</v>
      </c>
    </row>
    <row r="20" spans="1:15" s="134" customFormat="1" x14ac:dyDescent="0.2">
      <c r="A20" s="125" t="s">
        <v>236</v>
      </c>
      <c r="B20" s="145" t="s">
        <v>237</v>
      </c>
      <c r="C20" s="146">
        <v>310000</v>
      </c>
      <c r="D20" s="146">
        <v>15000</v>
      </c>
      <c r="E20" s="146">
        <v>2213000</v>
      </c>
      <c r="F20" s="146">
        <v>245000</v>
      </c>
      <c r="G20" s="146">
        <v>245000</v>
      </c>
      <c r="H20" s="146">
        <v>245000</v>
      </c>
      <c r="I20" s="146">
        <v>245000</v>
      </c>
      <c r="J20" s="146">
        <f>550000</f>
        <v>550000</v>
      </c>
      <c r="K20" s="146">
        <v>245000</v>
      </c>
      <c r="L20" s="146">
        <v>245000</v>
      </c>
      <c r="M20" s="146">
        <v>245000</v>
      </c>
      <c r="N20" s="146">
        <v>245000</v>
      </c>
      <c r="O20" s="133">
        <f t="shared" si="0"/>
        <v>5048000</v>
      </c>
    </row>
    <row r="21" spans="1:15" s="134" customFormat="1" x14ac:dyDescent="0.2">
      <c r="A21" s="125" t="s">
        <v>238</v>
      </c>
      <c r="B21" s="145" t="s">
        <v>239</v>
      </c>
      <c r="C21" s="146">
        <v>5000000</v>
      </c>
      <c r="D21" s="146">
        <v>300000</v>
      </c>
      <c r="E21" s="146"/>
      <c r="F21" s="146">
        <v>7000000</v>
      </c>
      <c r="G21" s="146">
        <v>60000000</v>
      </c>
      <c r="H21" s="146">
        <f>9450000+3518081</f>
        <v>12968081</v>
      </c>
      <c r="I21" s="146">
        <v>36100000</v>
      </c>
      <c r="J21" s="146">
        <f>826000-78</f>
        <v>825922</v>
      </c>
      <c r="K21" s="146">
        <v>73500000</v>
      </c>
      <c r="L21" s="146">
        <f>96000000+400000+6173616</f>
        <v>102573616</v>
      </c>
      <c r="M21" s="146">
        <v>150000000</v>
      </c>
      <c r="N21" s="146">
        <v>152734624</v>
      </c>
      <c r="O21" s="133">
        <f t="shared" si="0"/>
        <v>601002243</v>
      </c>
    </row>
    <row r="22" spans="1:15" s="134" customFormat="1" x14ac:dyDescent="0.2">
      <c r="A22" s="125" t="s">
        <v>240</v>
      </c>
      <c r="B22" s="145" t="s">
        <v>241</v>
      </c>
      <c r="C22" s="146">
        <v>5139648</v>
      </c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33">
        <f t="shared" si="0"/>
        <v>5139648</v>
      </c>
    </row>
    <row r="23" spans="1:15" s="134" customFormat="1" x14ac:dyDescent="0.2">
      <c r="A23" s="125" t="s">
        <v>242</v>
      </c>
      <c r="B23" s="145" t="s">
        <v>243</v>
      </c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>
        <v>66012</v>
      </c>
      <c r="N23" s="146">
        <v>10479068</v>
      </c>
      <c r="O23" s="133">
        <f t="shared" si="0"/>
        <v>10545080</v>
      </c>
    </row>
    <row r="24" spans="1:15" s="134" customFormat="1" ht="16.5" thickBot="1" x14ac:dyDescent="0.25">
      <c r="A24" s="125" t="s">
        <v>244</v>
      </c>
      <c r="B24" s="145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33">
        <f t="shared" si="0"/>
        <v>0</v>
      </c>
    </row>
    <row r="25" spans="1:15" s="129" customFormat="1" ht="25.5" customHeight="1" thickTop="1" thickBot="1" x14ac:dyDescent="0.25">
      <c r="A25" s="125" t="s">
        <v>245</v>
      </c>
      <c r="B25" s="141" t="s">
        <v>246</v>
      </c>
      <c r="C25" s="142">
        <f t="shared" ref="C25:N25" si="3">SUM(C16:C24)</f>
        <v>44672110</v>
      </c>
      <c r="D25" s="142">
        <f t="shared" si="3"/>
        <v>33727700</v>
      </c>
      <c r="E25" s="142">
        <f t="shared" si="3"/>
        <v>35744000</v>
      </c>
      <c r="F25" s="142">
        <f t="shared" si="3"/>
        <v>39621939</v>
      </c>
      <c r="G25" s="142">
        <f t="shared" si="3"/>
        <v>95538062.078999996</v>
      </c>
      <c r="H25" s="142">
        <f t="shared" si="3"/>
        <v>46298581</v>
      </c>
      <c r="I25" s="142">
        <f t="shared" si="3"/>
        <v>67356000</v>
      </c>
      <c r="J25" s="142">
        <f t="shared" si="3"/>
        <v>38763283.324000001</v>
      </c>
      <c r="K25" s="142">
        <f t="shared" si="3"/>
        <v>107861229</v>
      </c>
      <c r="L25" s="142">
        <f t="shared" si="3"/>
        <v>153184823.06099999</v>
      </c>
      <c r="M25" s="142">
        <f t="shared" si="3"/>
        <v>185817332</v>
      </c>
      <c r="N25" s="142">
        <f t="shared" si="3"/>
        <v>200859850</v>
      </c>
      <c r="O25" s="143">
        <f t="shared" si="0"/>
        <v>1049444909.464</v>
      </c>
    </row>
    <row r="26" spans="1:15" ht="11.25" customHeight="1" thickTop="1" x14ac:dyDescent="0.25">
      <c r="A26" s="147"/>
      <c r="B26" s="148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50"/>
    </row>
    <row r="27" spans="1:15" s="155" customFormat="1" ht="58.5" customHeight="1" x14ac:dyDescent="0.25">
      <c r="A27" s="151" t="s">
        <v>190</v>
      </c>
      <c r="B27" s="152" t="s">
        <v>247</v>
      </c>
      <c r="C27" s="153">
        <f>C14-C25</f>
        <v>674816652</v>
      </c>
      <c r="D27" s="153">
        <f t="shared" ref="D27:N27" si="4">C27+D14-D25</f>
        <v>656588952</v>
      </c>
      <c r="E27" s="153">
        <f t="shared" si="4"/>
        <v>651331952</v>
      </c>
      <c r="F27" s="153">
        <f t="shared" si="4"/>
        <v>640197013</v>
      </c>
      <c r="G27" s="153">
        <f t="shared" si="4"/>
        <v>615741962.921</v>
      </c>
      <c r="H27" s="153">
        <f t="shared" si="4"/>
        <v>625895334.921</v>
      </c>
      <c r="I27" s="153">
        <f t="shared" si="4"/>
        <v>578639334.921</v>
      </c>
      <c r="J27" s="153">
        <f t="shared" si="4"/>
        <v>560190409.597</v>
      </c>
      <c r="K27" s="153">
        <f t="shared" si="4"/>
        <v>478832903.597</v>
      </c>
      <c r="L27" s="153">
        <f t="shared" si="4"/>
        <v>347848080.53600001</v>
      </c>
      <c r="M27" s="153">
        <f t="shared" si="4"/>
        <v>181403748.53600001</v>
      </c>
      <c r="N27" s="153">
        <f t="shared" si="4"/>
        <v>-0.46399998664855957</v>
      </c>
      <c r="O27" s="154"/>
    </row>
  </sheetData>
  <sheetProtection selectLockedCells="1" selectUnlockedCells="1"/>
  <mergeCells count="3">
    <mergeCell ref="A1:F1"/>
    <mergeCell ref="A3:O3"/>
    <mergeCell ref="A2:E2"/>
  </mergeCells>
  <printOptions horizontalCentered="1"/>
  <pageMargins left="0.50972222222222219" right="0.27569444444444446" top="0.61041666666666661" bottom="0.37013888888888891" header="0.2902777777777778" footer="0.51180555555555551"/>
  <pageSetup paperSize="9" scale="89" firstPageNumber="0" fitToHeight="0" orientation="landscape" horizontalDpi="300" verticalDpi="300" r:id="rId1"/>
  <headerFooter alignWithMargins="0">
    <oddHeader>&amp;CElőirányzat felhasználási ütemterv
2019. év&amp;Radatok forintban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38"/>
  <sheetViews>
    <sheetView tabSelected="1" workbookViewId="0"/>
  </sheetViews>
  <sheetFormatPr defaultRowHeight="12.75" x14ac:dyDescent="0.2"/>
  <cols>
    <col min="3" max="3" width="9.85546875" customWidth="1"/>
    <col min="4" max="5" width="12.85546875" customWidth="1"/>
    <col min="6" max="6" width="10.42578125" customWidth="1"/>
    <col min="7" max="7" width="11.28515625" customWidth="1"/>
    <col min="8" max="8" width="11.140625" customWidth="1"/>
    <col min="9" max="9" width="6.5703125" customWidth="1"/>
    <col min="10" max="10" width="24.85546875" customWidth="1"/>
    <col min="11" max="12" width="11.28515625" customWidth="1"/>
    <col min="13" max="13" width="10.42578125" customWidth="1"/>
    <col min="14" max="14" width="11.140625" customWidth="1"/>
    <col min="15" max="15" width="9.7109375" customWidth="1"/>
  </cols>
  <sheetData>
    <row r="1" spans="1:15" x14ac:dyDescent="0.2">
      <c r="A1" t="s">
        <v>266</v>
      </c>
      <c r="B1" s="156"/>
      <c r="C1" s="156"/>
    </row>
    <row r="2" spans="1:15" x14ac:dyDescent="0.2">
      <c r="A2" s="190" t="s">
        <v>259</v>
      </c>
      <c r="B2" s="190"/>
      <c r="C2" s="190"/>
      <c r="D2" s="190"/>
      <c r="E2" s="190"/>
    </row>
    <row r="3" spans="1:15" ht="12" customHeight="1" x14ac:dyDescent="0.2">
      <c r="J3" s="157"/>
      <c r="K3" s="156"/>
      <c r="L3" s="156"/>
    </row>
    <row r="4" spans="1:15" x14ac:dyDescent="0.2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158"/>
    </row>
    <row r="5" spans="1:15" x14ac:dyDescent="0.2">
      <c r="A5" s="232" t="s">
        <v>248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</row>
    <row r="6" spans="1:15" ht="12" customHeight="1" x14ac:dyDescent="0.2">
      <c r="A6" s="233"/>
      <c r="B6" s="233"/>
      <c r="C6" s="233"/>
      <c r="D6" s="159"/>
      <c r="E6" s="159"/>
      <c r="F6" s="159"/>
      <c r="G6" s="159"/>
      <c r="H6" s="159"/>
      <c r="I6" s="233"/>
      <c r="J6" s="233"/>
      <c r="L6" s="156"/>
      <c r="O6" s="156" t="s">
        <v>249</v>
      </c>
    </row>
    <row r="7" spans="1:15" ht="14.25" customHeight="1" x14ac:dyDescent="0.2">
      <c r="A7" s="224" t="s">
        <v>3</v>
      </c>
      <c r="B7" s="224"/>
      <c r="C7" s="224"/>
      <c r="D7" s="224"/>
      <c r="E7" s="160"/>
      <c r="F7" s="160"/>
      <c r="G7" s="160"/>
      <c r="H7" s="160"/>
      <c r="I7" s="224" t="s">
        <v>4</v>
      </c>
      <c r="J7" s="224"/>
      <c r="K7" s="224"/>
      <c r="L7" s="160"/>
      <c r="M7" s="113"/>
      <c r="N7" s="113"/>
      <c r="O7" s="113"/>
    </row>
    <row r="8" spans="1:15" ht="22.5" x14ac:dyDescent="0.2">
      <c r="A8" s="204" t="s">
        <v>5</v>
      </c>
      <c r="B8" s="204"/>
      <c r="C8" s="204"/>
      <c r="D8" s="161">
        <v>2019</v>
      </c>
      <c r="E8" s="162" t="s">
        <v>250</v>
      </c>
      <c r="F8" s="161">
        <v>2020</v>
      </c>
      <c r="G8" s="161">
        <v>2021</v>
      </c>
      <c r="H8" s="161">
        <v>2022</v>
      </c>
      <c r="I8" s="204" t="s">
        <v>5</v>
      </c>
      <c r="J8" s="204"/>
      <c r="K8" s="161">
        <v>2019</v>
      </c>
      <c r="L8" s="162" t="s">
        <v>250</v>
      </c>
      <c r="M8" s="161">
        <v>2020</v>
      </c>
      <c r="N8" s="161">
        <v>2021</v>
      </c>
      <c r="O8" s="161">
        <v>2022</v>
      </c>
    </row>
    <row r="9" spans="1:15" ht="12" customHeight="1" x14ac:dyDescent="0.2">
      <c r="A9" s="229" t="s">
        <v>9</v>
      </c>
      <c r="B9" s="230"/>
      <c r="C9" s="231"/>
      <c r="D9" s="163">
        <v>267656469</v>
      </c>
      <c r="E9" s="163">
        <v>283704203</v>
      </c>
      <c r="F9" s="163">
        <v>246670000</v>
      </c>
      <c r="G9" s="163">
        <v>231106000</v>
      </c>
      <c r="H9" s="163">
        <v>226142000</v>
      </c>
      <c r="I9" s="192" t="s">
        <v>10</v>
      </c>
      <c r="J9" s="192"/>
      <c r="K9" s="163">
        <v>206932667</v>
      </c>
      <c r="L9" s="163">
        <v>209071008</v>
      </c>
      <c r="M9" s="163">
        <v>170000000</v>
      </c>
      <c r="N9" s="163">
        <v>160000000</v>
      </c>
      <c r="O9" s="163">
        <v>155000000</v>
      </c>
    </row>
    <row r="10" spans="1:15" ht="21" customHeight="1" x14ac:dyDescent="0.2">
      <c r="A10" s="194" t="s">
        <v>11</v>
      </c>
      <c r="B10" s="194"/>
      <c r="C10" s="194"/>
      <c r="D10" s="163">
        <v>37280000</v>
      </c>
      <c r="E10" s="163">
        <v>38583723</v>
      </c>
      <c r="F10" s="163">
        <v>37280000</v>
      </c>
      <c r="G10" s="163">
        <v>37280000</v>
      </c>
      <c r="H10" s="163">
        <v>37280000</v>
      </c>
      <c r="I10" s="194" t="s">
        <v>12</v>
      </c>
      <c r="J10" s="194"/>
      <c r="K10" s="163">
        <v>37832917</v>
      </c>
      <c r="L10" s="163">
        <v>38251712</v>
      </c>
      <c r="M10" s="163">
        <v>31368000</v>
      </c>
      <c r="N10" s="163">
        <v>28800000</v>
      </c>
      <c r="O10" s="163">
        <v>27900000</v>
      </c>
    </row>
    <row r="11" spans="1:15" ht="12" customHeight="1" x14ac:dyDescent="0.2">
      <c r="A11" s="192" t="s">
        <v>13</v>
      </c>
      <c r="B11" s="192"/>
      <c r="C11" s="192"/>
      <c r="D11" s="163">
        <v>27248632</v>
      </c>
      <c r="E11" s="163">
        <v>28462990</v>
      </c>
      <c r="F11" s="163">
        <v>30000000</v>
      </c>
      <c r="G11" s="163">
        <v>30000000</v>
      </c>
      <c r="H11" s="163">
        <v>30000000</v>
      </c>
      <c r="I11" s="192" t="s">
        <v>14</v>
      </c>
      <c r="J11" s="192"/>
      <c r="K11" s="163">
        <v>168070158</v>
      </c>
      <c r="L11" s="163">
        <v>174987140</v>
      </c>
      <c r="M11" s="163">
        <v>98182000</v>
      </c>
      <c r="N11" s="163">
        <v>95186000</v>
      </c>
      <c r="O11" s="163">
        <v>93122000</v>
      </c>
    </row>
    <row r="12" spans="1:15" ht="15.75" customHeight="1" x14ac:dyDescent="0.2">
      <c r="A12" s="192" t="s">
        <v>15</v>
      </c>
      <c r="B12" s="192"/>
      <c r="C12" s="192"/>
      <c r="D12" s="163"/>
      <c r="E12" s="163"/>
      <c r="F12" s="163"/>
      <c r="G12" s="163"/>
      <c r="H12" s="163"/>
      <c r="I12" s="192" t="s">
        <v>16</v>
      </c>
      <c r="J12" s="192"/>
      <c r="K12" s="163">
        <v>6400000</v>
      </c>
      <c r="L12" s="163">
        <v>5400000</v>
      </c>
      <c r="M12" s="163">
        <v>6000000</v>
      </c>
      <c r="N12" s="163">
        <v>6000000</v>
      </c>
      <c r="O12" s="163">
        <v>6000000</v>
      </c>
    </row>
    <row r="13" spans="1:15" ht="12" customHeight="1" x14ac:dyDescent="0.2">
      <c r="A13" s="192"/>
      <c r="B13" s="192"/>
      <c r="C13" s="192"/>
      <c r="D13" s="163"/>
      <c r="E13" s="163"/>
      <c r="F13" s="163"/>
      <c r="G13" s="163"/>
      <c r="H13" s="163"/>
      <c r="I13" s="192" t="s">
        <v>17</v>
      </c>
      <c r="J13" s="192"/>
      <c r="K13" s="163">
        <v>15527068</v>
      </c>
      <c r="L13" s="163">
        <v>15593080</v>
      </c>
      <c r="M13" s="163">
        <v>8400000</v>
      </c>
      <c r="N13" s="163">
        <v>8400000</v>
      </c>
      <c r="O13" s="163">
        <v>8400000</v>
      </c>
    </row>
    <row r="14" spans="1:15" ht="12" customHeight="1" x14ac:dyDescent="0.2">
      <c r="A14" s="191"/>
      <c r="B14" s="191"/>
      <c r="C14" s="191"/>
      <c r="D14" s="163"/>
      <c r="E14" s="163"/>
      <c r="F14" s="163"/>
      <c r="G14" s="163"/>
      <c r="H14" s="163"/>
      <c r="I14" s="221" t="s">
        <v>18</v>
      </c>
      <c r="J14" s="221"/>
      <c r="K14" s="163"/>
      <c r="L14" s="163">
        <v>66012</v>
      </c>
      <c r="M14" s="163"/>
      <c r="N14" s="163"/>
      <c r="O14" s="163"/>
    </row>
    <row r="15" spans="1:15" ht="12" customHeight="1" x14ac:dyDescent="0.2">
      <c r="A15" s="222"/>
      <c r="B15" s="222"/>
      <c r="C15" s="222"/>
      <c r="D15" s="163"/>
      <c r="E15" s="163"/>
      <c r="F15" s="163"/>
      <c r="G15" s="163"/>
      <c r="H15" s="163"/>
      <c r="I15" s="192" t="s">
        <v>19</v>
      </c>
      <c r="J15" s="192"/>
      <c r="K15" s="163">
        <v>10479068</v>
      </c>
      <c r="L15" s="163">
        <v>10479068</v>
      </c>
      <c r="M15" s="163"/>
      <c r="N15" s="163"/>
      <c r="O15" s="163"/>
    </row>
    <row r="16" spans="1:15" ht="12" customHeight="1" x14ac:dyDescent="0.2">
      <c r="A16" s="192"/>
      <c r="B16" s="192"/>
      <c r="C16" s="192"/>
      <c r="D16" s="163"/>
      <c r="E16" s="163"/>
      <c r="F16" s="163"/>
      <c r="G16" s="163"/>
      <c r="H16" s="163"/>
      <c r="I16" s="222"/>
      <c r="J16" s="222"/>
      <c r="K16" s="163"/>
      <c r="L16" s="163"/>
      <c r="M16" s="164"/>
      <c r="N16" s="164"/>
      <c r="O16" s="164"/>
    </row>
    <row r="17" spans="1:15" ht="21" customHeight="1" x14ac:dyDescent="0.2">
      <c r="A17" s="226" t="s">
        <v>20</v>
      </c>
      <c r="B17" s="227"/>
      <c r="C17" s="228"/>
      <c r="D17" s="165">
        <f>SUM(D9:D16)</f>
        <v>332185101</v>
      </c>
      <c r="E17" s="165">
        <f t="shared" ref="E17:F17" si="0">SUM(E9:E16)</f>
        <v>350750916</v>
      </c>
      <c r="F17" s="165">
        <f t="shared" si="0"/>
        <v>313950000</v>
      </c>
      <c r="G17" s="165">
        <f>SUM(G9:G16)</f>
        <v>298386000</v>
      </c>
      <c r="H17" s="165">
        <f>SUM(H9:H16)</f>
        <v>293422000</v>
      </c>
      <c r="I17" s="225" t="s">
        <v>21</v>
      </c>
      <c r="J17" s="225"/>
      <c r="K17" s="165">
        <f>SUM(K9:K13)</f>
        <v>434762810</v>
      </c>
      <c r="L17" s="165">
        <f>SUM(L9:L13)</f>
        <v>443302940</v>
      </c>
      <c r="M17" s="165">
        <f>SUM(M9:M13)</f>
        <v>313950000</v>
      </c>
      <c r="N17" s="165">
        <f>SUM(N9:N13)</f>
        <v>298386000</v>
      </c>
      <c r="O17" s="165">
        <f>SUM(O9:O13)</f>
        <v>290422000</v>
      </c>
    </row>
    <row r="18" spans="1:15" ht="12" customHeight="1" x14ac:dyDescent="0.2">
      <c r="A18" s="192"/>
      <c r="B18" s="192"/>
      <c r="C18" s="192"/>
      <c r="D18" s="163"/>
      <c r="E18" s="163"/>
      <c r="F18" s="163"/>
      <c r="G18" s="163"/>
      <c r="H18" s="163"/>
      <c r="I18" s="192"/>
      <c r="J18" s="192"/>
      <c r="K18" s="163"/>
      <c r="L18" s="163"/>
      <c r="M18" s="164"/>
      <c r="N18" s="164"/>
      <c r="O18" s="164"/>
    </row>
    <row r="19" spans="1:15" ht="12" customHeight="1" x14ac:dyDescent="0.2">
      <c r="A19" s="191" t="s">
        <v>22</v>
      </c>
      <c r="B19" s="191"/>
      <c r="C19" s="191"/>
      <c r="D19" s="165">
        <v>114167357</v>
      </c>
      <c r="E19" s="165">
        <v>107783369</v>
      </c>
      <c r="F19" s="165"/>
      <c r="G19" s="165"/>
      <c r="H19" s="165"/>
      <c r="I19" s="191" t="s">
        <v>23</v>
      </c>
      <c r="J19" s="191"/>
      <c r="K19" s="163">
        <v>5139648</v>
      </c>
      <c r="L19" s="163">
        <v>5139648</v>
      </c>
      <c r="M19" s="164"/>
      <c r="N19" s="164"/>
      <c r="O19" s="164"/>
    </row>
    <row r="20" spans="1:15" ht="12" customHeight="1" x14ac:dyDescent="0.2">
      <c r="A20" s="221" t="s">
        <v>24</v>
      </c>
      <c r="B20" s="221"/>
      <c r="C20" s="221"/>
      <c r="D20" s="166">
        <v>114167357</v>
      </c>
      <c r="E20" s="166">
        <v>107783369</v>
      </c>
      <c r="F20" s="166"/>
      <c r="G20" s="166"/>
      <c r="H20" s="166"/>
      <c r="I20" s="224"/>
      <c r="J20" s="224"/>
      <c r="K20" s="163"/>
      <c r="L20" s="163"/>
      <c r="M20" s="164"/>
      <c r="N20" s="164"/>
      <c r="O20" s="164"/>
    </row>
    <row r="21" spans="1:15" ht="24.75" customHeight="1" x14ac:dyDescent="0.2">
      <c r="A21" s="197" t="s">
        <v>25</v>
      </c>
      <c r="B21" s="197"/>
      <c r="C21" s="197"/>
      <c r="D21" s="165">
        <f>D17+D19</f>
        <v>446352458</v>
      </c>
      <c r="E21" s="165">
        <f>E17+E19</f>
        <v>458534285</v>
      </c>
      <c r="F21" s="165">
        <f>F17+F19</f>
        <v>313950000</v>
      </c>
      <c r="G21" s="165">
        <f>G17+G19</f>
        <v>298386000</v>
      </c>
      <c r="H21" s="165">
        <f>H17+H19</f>
        <v>293422000</v>
      </c>
      <c r="I21" s="225" t="s">
        <v>26</v>
      </c>
      <c r="J21" s="225"/>
      <c r="K21" s="165">
        <f>K17+K19</f>
        <v>439902458</v>
      </c>
      <c r="L21" s="165">
        <f>L17+L19</f>
        <v>448442588</v>
      </c>
      <c r="M21" s="165">
        <f>M17+M19</f>
        <v>313950000</v>
      </c>
      <c r="N21" s="165">
        <f>N17+N19</f>
        <v>298386000</v>
      </c>
      <c r="O21" s="165">
        <f>O17+O19</f>
        <v>290422000</v>
      </c>
    </row>
    <row r="22" spans="1:15" ht="12" customHeight="1" x14ac:dyDescent="0.2">
      <c r="A22" s="194"/>
      <c r="B22" s="194"/>
      <c r="C22" s="194"/>
      <c r="D22" s="163"/>
      <c r="E22" s="163"/>
      <c r="F22" s="163"/>
      <c r="G22" s="163"/>
      <c r="H22" s="163"/>
      <c r="I22" s="192"/>
      <c r="J22" s="192"/>
      <c r="K22" s="163"/>
      <c r="L22" s="163"/>
      <c r="M22" s="164"/>
      <c r="N22" s="164"/>
      <c r="O22" s="164"/>
    </row>
    <row r="23" spans="1:15" ht="26.25" customHeight="1" x14ac:dyDescent="0.2">
      <c r="A23" s="194" t="s">
        <v>27</v>
      </c>
      <c r="B23" s="194"/>
      <c r="C23" s="194"/>
      <c r="D23" s="163">
        <v>2639219</v>
      </c>
      <c r="E23" s="163">
        <v>2639219</v>
      </c>
      <c r="F23" s="163">
        <v>30488000</v>
      </c>
      <c r="G23" s="163">
        <v>135745000</v>
      </c>
      <c r="H23" s="163"/>
      <c r="I23" s="192" t="s">
        <v>28</v>
      </c>
      <c r="J23" s="192"/>
      <c r="K23" s="163">
        <v>588910624</v>
      </c>
      <c r="L23" s="163">
        <v>589310624</v>
      </c>
      <c r="M23" s="164">
        <v>30488000</v>
      </c>
      <c r="N23" s="164">
        <v>135745000</v>
      </c>
      <c r="O23" s="164">
        <v>3000000</v>
      </c>
    </row>
    <row r="24" spans="1:15" ht="12" customHeight="1" x14ac:dyDescent="0.2">
      <c r="A24" s="194" t="s">
        <v>29</v>
      </c>
      <c r="B24" s="194"/>
      <c r="C24" s="194"/>
      <c r="D24" s="163"/>
      <c r="E24" s="163"/>
      <c r="F24" s="163"/>
      <c r="G24" s="163"/>
      <c r="H24" s="163"/>
      <c r="I24" s="192" t="s">
        <v>30</v>
      </c>
      <c r="J24" s="192"/>
      <c r="K24" s="163"/>
      <c r="L24" s="163">
        <v>6173616</v>
      </c>
      <c r="M24" s="164"/>
      <c r="N24" s="164"/>
      <c r="O24" s="164"/>
    </row>
    <row r="25" spans="1:15" ht="30" customHeight="1" x14ac:dyDescent="0.2">
      <c r="A25" s="192" t="s">
        <v>31</v>
      </c>
      <c r="B25" s="192"/>
      <c r="C25" s="192"/>
      <c r="D25" s="163"/>
      <c r="E25" s="163"/>
      <c r="F25" s="163"/>
      <c r="G25" s="163"/>
      <c r="H25" s="163"/>
      <c r="I25" s="192" t="s">
        <v>32</v>
      </c>
      <c r="J25" s="192"/>
      <c r="K25" s="163">
        <v>2000000</v>
      </c>
      <c r="L25" s="163">
        <v>5518081</v>
      </c>
      <c r="M25" s="164"/>
      <c r="N25" s="164"/>
      <c r="O25" s="164"/>
    </row>
    <row r="26" spans="1:15" ht="30" customHeight="1" x14ac:dyDescent="0.2">
      <c r="A26" s="225" t="s">
        <v>33</v>
      </c>
      <c r="B26" s="225"/>
      <c r="C26" s="225"/>
      <c r="D26" s="165">
        <f>SUM(D22:D25)</f>
        <v>2639219</v>
      </c>
      <c r="E26" s="165">
        <f>SUM(E22:E25)</f>
        <v>2639219</v>
      </c>
      <c r="F26" s="165">
        <f>SUM(F22:F25)</f>
        <v>30488000</v>
      </c>
      <c r="G26" s="165">
        <f>SUM(G22:G25)</f>
        <v>135745000</v>
      </c>
      <c r="H26" s="165">
        <f>SUM(H22:H25)</f>
        <v>0</v>
      </c>
      <c r="I26" s="191" t="s">
        <v>34</v>
      </c>
      <c r="J26" s="191"/>
      <c r="K26" s="165">
        <f>SUM(K23:K25)</f>
        <v>590910624</v>
      </c>
      <c r="L26" s="165">
        <f>SUM(L23:L25)</f>
        <v>601002321</v>
      </c>
      <c r="M26" s="165">
        <f>SUM(M23:M25)</f>
        <v>30488000</v>
      </c>
      <c r="N26" s="165">
        <f>SUM(N23:N25)</f>
        <v>135745000</v>
      </c>
      <c r="O26" s="165">
        <f>SUM(O23:O25)</f>
        <v>3000000</v>
      </c>
    </row>
    <row r="27" spans="1:15" ht="12" customHeight="1" x14ac:dyDescent="0.2">
      <c r="A27" s="192"/>
      <c r="B27" s="192"/>
      <c r="C27" s="192"/>
      <c r="D27" s="163"/>
      <c r="E27" s="163"/>
      <c r="F27" s="163"/>
      <c r="G27" s="163"/>
      <c r="H27" s="163"/>
      <c r="I27" s="192"/>
      <c r="J27" s="192"/>
      <c r="K27" s="163"/>
      <c r="L27" s="163"/>
      <c r="M27" s="113"/>
      <c r="N27" s="113"/>
      <c r="O27" s="113"/>
    </row>
    <row r="28" spans="1:15" ht="15.75" customHeight="1" x14ac:dyDescent="0.2">
      <c r="A28" s="191" t="s">
        <v>35</v>
      </c>
      <c r="B28" s="191"/>
      <c r="C28" s="191"/>
      <c r="D28" s="167">
        <v>581821405</v>
      </c>
      <c r="E28" s="167">
        <f>C28+D28</f>
        <v>581821405</v>
      </c>
      <c r="F28" s="167"/>
      <c r="G28" s="167"/>
      <c r="H28" s="167"/>
      <c r="I28" s="191" t="s">
        <v>36</v>
      </c>
      <c r="J28" s="191"/>
      <c r="K28" s="163"/>
      <c r="L28" s="163"/>
      <c r="M28" s="113"/>
      <c r="N28" s="113"/>
      <c r="O28" s="113"/>
    </row>
    <row r="29" spans="1:15" ht="15.75" customHeight="1" x14ac:dyDescent="0.2">
      <c r="A29" s="221" t="s">
        <v>24</v>
      </c>
      <c r="B29" s="221"/>
      <c r="C29" s="221"/>
      <c r="D29" s="168">
        <v>581821405</v>
      </c>
      <c r="E29" s="168">
        <f>C29+D29</f>
        <v>581821405</v>
      </c>
      <c r="F29" s="168"/>
      <c r="G29" s="168"/>
      <c r="H29" s="168"/>
      <c r="I29" s="224"/>
      <c r="J29" s="224"/>
      <c r="K29" s="163"/>
      <c r="L29" s="163"/>
      <c r="M29" s="113"/>
      <c r="N29" s="113"/>
      <c r="O29" s="113"/>
    </row>
    <row r="30" spans="1:15" ht="12" customHeight="1" x14ac:dyDescent="0.2">
      <c r="A30" s="192"/>
      <c r="B30" s="192"/>
      <c r="C30" s="192"/>
      <c r="D30" s="163"/>
      <c r="E30" s="163"/>
      <c r="F30" s="163"/>
      <c r="G30" s="163"/>
      <c r="H30" s="163"/>
      <c r="I30" s="192"/>
      <c r="J30" s="192"/>
      <c r="K30" s="163"/>
      <c r="L30" s="163"/>
      <c r="M30" s="113"/>
      <c r="N30" s="113"/>
      <c r="O30" s="113"/>
    </row>
    <row r="31" spans="1:15" ht="21.75" customHeight="1" x14ac:dyDescent="0.2">
      <c r="A31" s="197" t="s">
        <v>37</v>
      </c>
      <c r="B31" s="197"/>
      <c r="C31" s="197"/>
      <c r="D31" s="165">
        <f>D26+D28</f>
        <v>584460624</v>
      </c>
      <c r="E31" s="165">
        <v>590910624</v>
      </c>
      <c r="F31" s="165">
        <f>F26+F28</f>
        <v>30488000</v>
      </c>
      <c r="G31" s="165">
        <f>G26+G28</f>
        <v>135745000</v>
      </c>
      <c r="H31" s="165">
        <f>H26+H28</f>
        <v>0</v>
      </c>
      <c r="I31" s="191" t="s">
        <v>38</v>
      </c>
      <c r="J31" s="191"/>
      <c r="K31" s="165">
        <f>K26+K28</f>
        <v>590910624</v>
      </c>
      <c r="L31" s="165">
        <f>L26+L28</f>
        <v>601002321</v>
      </c>
      <c r="M31" s="165">
        <f>M26+M28</f>
        <v>30488000</v>
      </c>
      <c r="N31" s="165">
        <f>N26+N28</f>
        <v>135745000</v>
      </c>
      <c r="O31" s="165">
        <f>O26+O28</f>
        <v>3000000</v>
      </c>
    </row>
    <row r="32" spans="1:15" ht="12" customHeight="1" x14ac:dyDescent="0.2">
      <c r="A32" s="200"/>
      <c r="B32" s="200"/>
      <c r="C32" s="200"/>
      <c r="D32" s="163"/>
      <c r="E32" s="163"/>
      <c r="F32" s="163"/>
      <c r="G32" s="163"/>
      <c r="H32" s="163"/>
      <c r="I32" s="224"/>
      <c r="J32" s="224"/>
      <c r="K32" s="163"/>
      <c r="L32" s="163"/>
      <c r="M32" s="113"/>
      <c r="N32" s="113"/>
      <c r="O32" s="113"/>
    </row>
    <row r="33" spans="1:15" ht="22.5" customHeight="1" x14ac:dyDescent="0.2">
      <c r="A33" s="197" t="s">
        <v>39</v>
      </c>
      <c r="B33" s="197"/>
      <c r="C33" s="197"/>
      <c r="D33" s="165">
        <f>D17+D26</f>
        <v>334824320</v>
      </c>
      <c r="E33" s="165">
        <f>E17+E26</f>
        <v>353390135</v>
      </c>
      <c r="F33" s="165">
        <f>F17+F26</f>
        <v>344438000</v>
      </c>
      <c r="G33" s="165">
        <f>G17+G26</f>
        <v>434131000</v>
      </c>
      <c r="H33" s="165">
        <f>H17+H26</f>
        <v>293422000</v>
      </c>
      <c r="I33" s="191" t="s">
        <v>40</v>
      </c>
      <c r="J33" s="191"/>
      <c r="K33" s="165">
        <f>K17+K26</f>
        <v>1025673434</v>
      </c>
      <c r="L33" s="165">
        <f>L17+L26</f>
        <v>1044305261</v>
      </c>
      <c r="M33" s="165">
        <f>M17+M26</f>
        <v>344438000</v>
      </c>
      <c r="N33" s="165">
        <f>N17+N26</f>
        <v>434131000</v>
      </c>
      <c r="O33" s="165">
        <f>O17+O26</f>
        <v>293422000</v>
      </c>
    </row>
    <row r="34" spans="1:15" ht="12" customHeight="1" x14ac:dyDescent="0.2">
      <c r="A34" s="200"/>
      <c r="B34" s="200"/>
      <c r="C34" s="200"/>
      <c r="D34" s="163"/>
      <c r="E34" s="163"/>
      <c r="F34" s="163"/>
      <c r="G34" s="163"/>
      <c r="H34" s="163"/>
      <c r="I34" s="224"/>
      <c r="J34" s="224"/>
      <c r="K34" s="163"/>
      <c r="L34" s="163"/>
      <c r="M34" s="113"/>
      <c r="N34" s="113"/>
      <c r="O34" s="113"/>
    </row>
    <row r="35" spans="1:15" ht="27" customHeight="1" x14ac:dyDescent="0.2">
      <c r="A35" s="197" t="s">
        <v>41</v>
      </c>
      <c r="B35" s="197"/>
      <c r="C35" s="197"/>
      <c r="D35" s="165">
        <f>D19+D28</f>
        <v>695988762</v>
      </c>
      <c r="E35" s="165">
        <v>696054774</v>
      </c>
      <c r="F35" s="165"/>
      <c r="G35" s="165"/>
      <c r="H35" s="165"/>
      <c r="I35" s="191" t="s">
        <v>42</v>
      </c>
      <c r="J35" s="191"/>
      <c r="K35" s="163">
        <v>5669254</v>
      </c>
      <c r="L35" s="163">
        <v>5139648</v>
      </c>
      <c r="M35" s="113"/>
      <c r="N35" s="113"/>
      <c r="O35" s="113"/>
    </row>
    <row r="36" spans="1:15" ht="12" customHeight="1" x14ac:dyDescent="0.2">
      <c r="A36" s="221" t="s">
        <v>24</v>
      </c>
      <c r="B36" s="221"/>
      <c r="C36" s="221"/>
      <c r="D36" s="166">
        <v>695988762</v>
      </c>
      <c r="E36" s="166">
        <v>696054774</v>
      </c>
      <c r="F36" s="166"/>
      <c r="G36" s="166"/>
      <c r="H36" s="166"/>
      <c r="I36" s="222"/>
      <c r="J36" s="222"/>
      <c r="K36" s="163"/>
      <c r="L36" s="163"/>
      <c r="M36" s="113"/>
      <c r="N36" s="113"/>
      <c r="O36" s="113"/>
    </row>
    <row r="37" spans="1:15" ht="15.75" customHeight="1" x14ac:dyDescent="0.2">
      <c r="A37" s="223" t="s">
        <v>43</v>
      </c>
      <c r="B37" s="223"/>
      <c r="C37" s="223"/>
      <c r="D37" s="165">
        <f>D33+D35</f>
        <v>1030813082</v>
      </c>
      <c r="E37" s="165">
        <f>E33+E35</f>
        <v>1049444909</v>
      </c>
      <c r="F37" s="165">
        <f>F33+F35</f>
        <v>344438000</v>
      </c>
      <c r="G37" s="165">
        <f>G33+G35</f>
        <v>434131000</v>
      </c>
      <c r="H37" s="165">
        <f>H33+H35</f>
        <v>293422000</v>
      </c>
      <c r="I37" s="223" t="s">
        <v>44</v>
      </c>
      <c r="J37" s="223"/>
      <c r="K37" s="165">
        <f>K21+K31</f>
        <v>1030813082</v>
      </c>
      <c r="L37" s="165">
        <f>L21+L31</f>
        <v>1049444909</v>
      </c>
      <c r="M37" s="165">
        <f>M21+M31</f>
        <v>344438000</v>
      </c>
      <c r="N37" s="165">
        <f>N21+N31</f>
        <v>434131000</v>
      </c>
      <c r="O37" s="165">
        <f>O21+O31</f>
        <v>293422000</v>
      </c>
    </row>
    <row r="38" spans="1:15" x14ac:dyDescent="0.2">
      <c r="A38" s="113"/>
      <c r="B38" s="113"/>
      <c r="C38" s="113"/>
      <c r="D38" s="163"/>
      <c r="E38" s="163"/>
      <c r="F38" s="163"/>
      <c r="G38" s="163"/>
      <c r="H38" s="163"/>
      <c r="I38" s="113"/>
      <c r="J38" s="113"/>
      <c r="K38" s="163"/>
      <c r="L38" s="163"/>
      <c r="M38" s="113"/>
      <c r="N38" s="113"/>
      <c r="O38" s="113"/>
    </row>
  </sheetData>
  <sheetProtection selectLockedCells="1" selectUnlockedCells="1"/>
  <mergeCells count="67">
    <mergeCell ref="A4:K4"/>
    <mergeCell ref="A5:O5"/>
    <mergeCell ref="A6:C6"/>
    <mergeCell ref="I6:J6"/>
    <mergeCell ref="A7:D7"/>
    <mergeCell ref="I7:K7"/>
    <mergeCell ref="A8:C8"/>
    <mergeCell ref="I8:J8"/>
    <mergeCell ref="A9:C9"/>
    <mergeCell ref="I9:J9"/>
    <mergeCell ref="A10:C10"/>
    <mergeCell ref="I10:J10"/>
    <mergeCell ref="A11:C11"/>
    <mergeCell ref="I11:J11"/>
    <mergeCell ref="A12:C12"/>
    <mergeCell ref="I12:J12"/>
    <mergeCell ref="A13:C13"/>
    <mergeCell ref="I13:J13"/>
    <mergeCell ref="A14:C14"/>
    <mergeCell ref="I14:J14"/>
    <mergeCell ref="A15:C15"/>
    <mergeCell ref="I15:J15"/>
    <mergeCell ref="A16:C16"/>
    <mergeCell ref="I16:J16"/>
    <mergeCell ref="A17:C17"/>
    <mergeCell ref="I17:J17"/>
    <mergeCell ref="A18:C18"/>
    <mergeCell ref="I18:J18"/>
    <mergeCell ref="A19:C19"/>
    <mergeCell ref="I19:J19"/>
    <mergeCell ref="A20:C20"/>
    <mergeCell ref="I20:J20"/>
    <mergeCell ref="A21:C21"/>
    <mergeCell ref="I21:J21"/>
    <mergeCell ref="A22:C22"/>
    <mergeCell ref="I22:J22"/>
    <mergeCell ref="I28:J28"/>
    <mergeCell ref="A23:C23"/>
    <mergeCell ref="I23:J23"/>
    <mergeCell ref="A24:C24"/>
    <mergeCell ref="I24:J24"/>
    <mergeCell ref="A25:C25"/>
    <mergeCell ref="I25:J25"/>
    <mergeCell ref="A37:C37"/>
    <mergeCell ref="I37:J37"/>
    <mergeCell ref="A32:C32"/>
    <mergeCell ref="I32:J32"/>
    <mergeCell ref="A33:C33"/>
    <mergeCell ref="I33:J33"/>
    <mergeCell ref="A34:C34"/>
    <mergeCell ref="I34:J34"/>
    <mergeCell ref="A2:E2"/>
    <mergeCell ref="A35:C35"/>
    <mergeCell ref="I35:J35"/>
    <mergeCell ref="A36:C36"/>
    <mergeCell ref="I36:J36"/>
    <mergeCell ref="A29:C29"/>
    <mergeCell ref="I29:J29"/>
    <mergeCell ref="A30:C30"/>
    <mergeCell ref="I30:J30"/>
    <mergeCell ref="A31:C31"/>
    <mergeCell ref="I31:J31"/>
    <mergeCell ref="A26:C26"/>
    <mergeCell ref="I26:J26"/>
    <mergeCell ref="A27:C27"/>
    <mergeCell ref="I27:J27"/>
    <mergeCell ref="A28:C28"/>
  </mergeCells>
  <pageMargins left="0.59027777777777779" right="0.3298611111111111" top="0.25972222222222224" bottom="0.27569444444444446" header="0.51180555555555551" footer="0.51180555555555551"/>
  <pageSetup paperSize="9" scale="8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 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ranett</dc:creator>
  <cp:lastModifiedBy>iktato-pc</cp:lastModifiedBy>
  <cp:lastPrinted>2019-11-12T12:16:26Z</cp:lastPrinted>
  <dcterms:created xsi:type="dcterms:W3CDTF">2019-10-23T15:37:28Z</dcterms:created>
  <dcterms:modified xsi:type="dcterms:W3CDTF">2019-11-12T12:16:41Z</dcterms:modified>
</cp:coreProperties>
</file>