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16230" yWindow="32760" windowWidth="12660" windowHeight="11760" tabRatio="907" activeTab="8"/>
  </bookViews>
  <sheets>
    <sheet name="ÖSSZEFÜGGÉSEK" sheetId="75" r:id="rId1"/>
    <sheet name="1.1.sz.mell." sheetId="1" r:id="rId2"/>
    <sheet name="1.2.sz.mell. " sheetId="148" r:id="rId3"/>
    <sheet name="2.1.sz.mell  " sheetId="73" r:id="rId4"/>
    <sheet name="2.2.sz.mell  " sheetId="61" r:id="rId5"/>
    <sheet name="ELLENŐRZÉS-1.sz.2.a.sz.2.b.sz." sheetId="76" r:id="rId6"/>
    <sheet name="6.sz.mell." sheetId="63" r:id="rId7"/>
    <sheet name="7.sz.mell. " sheetId="147" r:id="rId8"/>
    <sheet name="9.1. sz. mell" sheetId="3" r:id="rId9"/>
    <sheet name="9.1.1. sz. mell" sheetId="151" r:id="rId10"/>
    <sheet name="9.2. sz. mell" sheetId="79" r:id="rId11"/>
    <sheet name="9.2.1. sz. mell " sheetId="154" r:id="rId12"/>
    <sheet name="9.3. sz. mell " sheetId="157" r:id="rId13"/>
    <sheet name="9.3.1. sz. mell " sheetId="158" r:id="rId14"/>
    <sheet name="Munka1" sheetId="94" r:id="rId15"/>
    <sheet name="Munka2" sheetId="142" r:id="rId16"/>
  </sheets>
  <definedNames>
    <definedName name="_xlnm.Print_Titles" localSheetId="8">'9.1. sz. mell'!$1:$6</definedName>
    <definedName name="_xlnm.Print_Titles" localSheetId="9">'9.1.1. sz. mell'!$1:$6</definedName>
    <definedName name="_xlnm.Print_Titles" localSheetId="10">'9.2. sz. mell'!$1:$6</definedName>
    <definedName name="_xlnm.Print_Titles" localSheetId="11">'9.2.1. sz. mell '!$1:$6</definedName>
    <definedName name="_xlnm.Print_Titles" localSheetId="12">'9.3. sz. mell '!$1:$6</definedName>
    <definedName name="_xlnm.Print_Titles" localSheetId="13">'9.3.1. sz. mell '!$1:$6</definedName>
    <definedName name="_xlnm.Print_Area" localSheetId="1">'1.1.sz.mell.'!$A$1:$K$161</definedName>
    <definedName name="_xlnm.Print_Area" localSheetId="2">'1.2.sz.mell. '!$A$1:$K$161</definedName>
  </definedNames>
  <calcPr calcId="125725" fullCalcOnLoad="1"/>
</workbook>
</file>

<file path=xl/calcChain.xml><?xml version="1.0" encoding="utf-8"?>
<calcChain xmlns="http://schemas.openxmlformats.org/spreadsheetml/2006/main">
  <c r="I11" i="63"/>
  <c r="I8"/>
  <c r="I9"/>
  <c r="I10"/>
  <c r="I23"/>
  <c r="F23" i="147"/>
  <c r="G23"/>
  <c r="H23"/>
  <c r="F23" i="63"/>
  <c r="G23"/>
  <c r="H23"/>
  <c r="I12" i="147"/>
  <c r="I13"/>
  <c r="I14"/>
  <c r="I15"/>
  <c r="I16"/>
  <c r="I17"/>
  <c r="I18"/>
  <c r="I14" i="63"/>
  <c r="I15"/>
  <c r="I16"/>
  <c r="I17"/>
  <c r="I18"/>
  <c r="I13"/>
  <c r="I12"/>
  <c r="I19"/>
  <c r="I20"/>
  <c r="I21"/>
  <c r="I5" i="147"/>
  <c r="E100" i="148"/>
  <c r="E38" i="158"/>
  <c r="E52"/>
  <c r="D52"/>
  <c r="C52"/>
  <c r="E46"/>
  <c r="E58"/>
  <c r="D46"/>
  <c r="D58"/>
  <c r="C46"/>
  <c r="C58"/>
  <c r="C38"/>
  <c r="D38" i="157"/>
  <c r="D42"/>
  <c r="D154" i="151"/>
  <c r="E154"/>
  <c r="G154"/>
  <c r="G155"/>
  <c r="H154"/>
  <c r="I154"/>
  <c r="I155"/>
  <c r="E98"/>
  <c r="J98"/>
  <c r="G154" i="3"/>
  <c r="G155"/>
  <c r="H154"/>
  <c r="I154"/>
  <c r="I155"/>
  <c r="D154"/>
  <c r="E154"/>
  <c r="E98"/>
  <c r="E93"/>
  <c r="E128"/>
  <c r="E155"/>
  <c r="E100" i="1"/>
  <c r="J100"/>
  <c r="K100"/>
  <c r="C30" i="158"/>
  <c r="C26"/>
  <c r="C20"/>
  <c r="C8"/>
  <c r="C52" i="157"/>
  <c r="C46"/>
  <c r="C58"/>
  <c r="C30"/>
  <c r="C26"/>
  <c r="C20"/>
  <c r="C8"/>
  <c r="C52" i="154"/>
  <c r="C46"/>
  <c r="C58"/>
  <c r="C38"/>
  <c r="C31"/>
  <c r="C26"/>
  <c r="C20"/>
  <c r="C8"/>
  <c r="C37"/>
  <c r="C42"/>
  <c r="C52" i="79"/>
  <c r="C46"/>
  <c r="C58"/>
  <c r="C38"/>
  <c r="C31"/>
  <c r="C26"/>
  <c r="C20"/>
  <c r="C8"/>
  <c r="C37"/>
  <c r="C42"/>
  <c r="C146" i="151"/>
  <c r="C140"/>
  <c r="C133"/>
  <c r="C129"/>
  <c r="C154"/>
  <c r="C114"/>
  <c r="C111"/>
  <c r="C98"/>
  <c r="C93"/>
  <c r="C128"/>
  <c r="C82"/>
  <c r="C78"/>
  <c r="C75"/>
  <c r="C70"/>
  <c r="C89"/>
  <c r="C66"/>
  <c r="C60"/>
  <c r="C55"/>
  <c r="C49"/>
  <c r="C37"/>
  <c r="C29"/>
  <c r="C22"/>
  <c r="C15"/>
  <c r="C8"/>
  <c r="C65"/>
  <c r="C90"/>
  <c r="C146" i="3"/>
  <c r="C140"/>
  <c r="C133"/>
  <c r="C129"/>
  <c r="C154"/>
  <c r="C114"/>
  <c r="C111"/>
  <c r="C98"/>
  <c r="C93"/>
  <c r="C128"/>
  <c r="C82"/>
  <c r="C78"/>
  <c r="C75"/>
  <c r="C70"/>
  <c r="C89"/>
  <c r="C66"/>
  <c r="C60"/>
  <c r="C55"/>
  <c r="C49"/>
  <c r="C37"/>
  <c r="C29"/>
  <c r="C22"/>
  <c r="C15"/>
  <c r="C8"/>
  <c r="C65"/>
  <c r="G30" i="61"/>
  <c r="G17"/>
  <c r="D24" i="76"/>
  <c r="C24" i="61"/>
  <c r="C18"/>
  <c r="C30"/>
  <c r="C17"/>
  <c r="G29" i="73"/>
  <c r="D25" i="76"/>
  <c r="G18" i="73"/>
  <c r="G30"/>
  <c r="C24"/>
  <c r="C19"/>
  <c r="C29"/>
  <c r="C18"/>
  <c r="C147" i="148"/>
  <c r="C142"/>
  <c r="C135"/>
  <c r="C131"/>
  <c r="C155"/>
  <c r="K155"/>
  <c r="C116"/>
  <c r="C113"/>
  <c r="C100"/>
  <c r="C95"/>
  <c r="C130"/>
  <c r="C156"/>
  <c r="C80"/>
  <c r="C76"/>
  <c r="C73"/>
  <c r="C68"/>
  <c r="C87"/>
  <c r="C64"/>
  <c r="C58"/>
  <c r="C53"/>
  <c r="C47"/>
  <c r="C35"/>
  <c r="C27"/>
  <c r="C20"/>
  <c r="C13"/>
  <c r="C6"/>
  <c r="C63"/>
  <c r="C147" i="1"/>
  <c r="C142"/>
  <c r="C135"/>
  <c r="C131"/>
  <c r="C155"/>
  <c r="C116"/>
  <c r="C113"/>
  <c r="C100"/>
  <c r="C95"/>
  <c r="C130"/>
  <c r="C80"/>
  <c r="C76"/>
  <c r="C73"/>
  <c r="C68"/>
  <c r="C64"/>
  <c r="C87"/>
  <c r="C58"/>
  <c r="C53"/>
  <c r="C47"/>
  <c r="C35"/>
  <c r="C27"/>
  <c r="C20"/>
  <c r="C13"/>
  <c r="C6"/>
  <c r="C63"/>
  <c r="C88"/>
  <c r="C156"/>
  <c r="H4" i="73"/>
  <c r="J61" i="158"/>
  <c r="K61"/>
  <c r="J60"/>
  <c r="K60"/>
  <c r="J57"/>
  <c r="K57"/>
  <c r="J56"/>
  <c r="K56"/>
  <c r="J55"/>
  <c r="K55"/>
  <c r="J54"/>
  <c r="K54"/>
  <c r="J53"/>
  <c r="K53"/>
  <c r="J52"/>
  <c r="I52"/>
  <c r="H52"/>
  <c r="G52"/>
  <c r="F52"/>
  <c r="J51"/>
  <c r="K51"/>
  <c r="J50"/>
  <c r="K50"/>
  <c r="J49"/>
  <c r="K49"/>
  <c r="J48"/>
  <c r="K48"/>
  <c r="J47"/>
  <c r="K47"/>
  <c r="I46"/>
  <c r="I58"/>
  <c r="H46"/>
  <c r="H58"/>
  <c r="G46"/>
  <c r="G58"/>
  <c r="F46"/>
  <c r="F58"/>
  <c r="J41"/>
  <c r="J40"/>
  <c r="K40"/>
  <c r="J39"/>
  <c r="K39"/>
  <c r="I38"/>
  <c r="H38"/>
  <c r="G38"/>
  <c r="F38"/>
  <c r="D38"/>
  <c r="J36"/>
  <c r="J35"/>
  <c r="K35"/>
  <c r="J34"/>
  <c r="K34"/>
  <c r="J33"/>
  <c r="K33"/>
  <c r="J32"/>
  <c r="K32"/>
  <c r="I31"/>
  <c r="H31"/>
  <c r="G31"/>
  <c r="F31"/>
  <c r="E31"/>
  <c r="D31"/>
  <c r="J30"/>
  <c r="J29"/>
  <c r="K29"/>
  <c r="J28"/>
  <c r="K28"/>
  <c r="J27"/>
  <c r="K27"/>
  <c r="I26"/>
  <c r="H26"/>
  <c r="G26"/>
  <c r="F26"/>
  <c r="E26"/>
  <c r="D26"/>
  <c r="J25"/>
  <c r="K25"/>
  <c r="J24"/>
  <c r="K24"/>
  <c r="J23"/>
  <c r="K23"/>
  <c r="J22"/>
  <c r="K22"/>
  <c r="J21"/>
  <c r="J20"/>
  <c r="I20"/>
  <c r="H20"/>
  <c r="H37"/>
  <c r="H42"/>
  <c r="G20"/>
  <c r="F20"/>
  <c r="E20"/>
  <c r="D20"/>
  <c r="J19"/>
  <c r="K19"/>
  <c r="J18"/>
  <c r="K18"/>
  <c r="J17"/>
  <c r="K17"/>
  <c r="J16"/>
  <c r="K16"/>
  <c r="J15"/>
  <c r="K15"/>
  <c r="J14"/>
  <c r="K14"/>
  <c r="J13"/>
  <c r="K13"/>
  <c r="J12"/>
  <c r="K12"/>
  <c r="J11"/>
  <c r="K11"/>
  <c r="J10"/>
  <c r="K10"/>
  <c r="J9"/>
  <c r="K9"/>
  <c r="I8"/>
  <c r="I37"/>
  <c r="I42"/>
  <c r="H8"/>
  <c r="G8"/>
  <c r="G37"/>
  <c r="G42"/>
  <c r="F8"/>
  <c r="F37"/>
  <c r="E8"/>
  <c r="E37"/>
  <c r="E42"/>
  <c r="D8"/>
  <c r="C42"/>
  <c r="J61" i="157"/>
  <c r="K61"/>
  <c r="J60"/>
  <c r="K60"/>
  <c r="J57"/>
  <c r="K57"/>
  <c r="J56"/>
  <c r="K56"/>
  <c r="J55"/>
  <c r="K55"/>
  <c r="J54"/>
  <c r="K54"/>
  <c r="J53"/>
  <c r="K53"/>
  <c r="K52"/>
  <c r="I52"/>
  <c r="H52"/>
  <c r="G52"/>
  <c r="F52"/>
  <c r="E52"/>
  <c r="D52"/>
  <c r="K51"/>
  <c r="J51"/>
  <c r="K50"/>
  <c r="J50"/>
  <c r="K49"/>
  <c r="J49"/>
  <c r="J48"/>
  <c r="J47"/>
  <c r="I46"/>
  <c r="I58"/>
  <c r="H46"/>
  <c r="G46"/>
  <c r="G58"/>
  <c r="F46"/>
  <c r="E46"/>
  <c r="E58"/>
  <c r="D46"/>
  <c r="J41"/>
  <c r="J38"/>
  <c r="J42"/>
  <c r="J40"/>
  <c r="K40"/>
  <c r="J39"/>
  <c r="K39"/>
  <c r="I38"/>
  <c r="H38"/>
  <c r="G38"/>
  <c r="F38"/>
  <c r="E38"/>
  <c r="E42"/>
  <c r="J36"/>
  <c r="J35"/>
  <c r="K35"/>
  <c r="J34"/>
  <c r="K34"/>
  <c r="J33"/>
  <c r="K33"/>
  <c r="J32"/>
  <c r="I31"/>
  <c r="H31"/>
  <c r="G31"/>
  <c r="F31"/>
  <c r="E31"/>
  <c r="D31"/>
  <c r="J30"/>
  <c r="K30"/>
  <c r="J29"/>
  <c r="K29"/>
  <c r="J28"/>
  <c r="K28"/>
  <c r="J27"/>
  <c r="K27"/>
  <c r="K26"/>
  <c r="I26"/>
  <c r="H26"/>
  <c r="G26"/>
  <c r="F26"/>
  <c r="E26"/>
  <c r="D26"/>
  <c r="J25"/>
  <c r="K25"/>
  <c r="J24"/>
  <c r="K24"/>
  <c r="J23"/>
  <c r="K23"/>
  <c r="J22"/>
  <c r="K22"/>
  <c r="J21"/>
  <c r="I20"/>
  <c r="H20"/>
  <c r="G20"/>
  <c r="F20"/>
  <c r="E20"/>
  <c r="D20"/>
  <c r="J19"/>
  <c r="K19"/>
  <c r="J18"/>
  <c r="K18"/>
  <c r="J17"/>
  <c r="K17"/>
  <c r="J16"/>
  <c r="K16"/>
  <c r="J15"/>
  <c r="K15"/>
  <c r="J14"/>
  <c r="K14"/>
  <c r="J13"/>
  <c r="K13"/>
  <c r="J12"/>
  <c r="K12"/>
  <c r="J11"/>
  <c r="K11"/>
  <c r="J10"/>
  <c r="K10"/>
  <c r="J9"/>
  <c r="K9"/>
  <c r="J8"/>
  <c r="I8"/>
  <c r="I37"/>
  <c r="I42"/>
  <c r="H8"/>
  <c r="G8"/>
  <c r="G37"/>
  <c r="G42"/>
  <c r="F8"/>
  <c r="E8"/>
  <c r="E37"/>
  <c r="D8"/>
  <c r="J61" i="154"/>
  <c r="K61"/>
  <c r="J60"/>
  <c r="K60"/>
  <c r="J57"/>
  <c r="K57"/>
  <c r="J56"/>
  <c r="K56"/>
  <c r="J55"/>
  <c r="K55"/>
  <c r="J54"/>
  <c r="K54"/>
  <c r="J53"/>
  <c r="K53"/>
  <c r="K52"/>
  <c r="J52"/>
  <c r="I52"/>
  <c r="H52"/>
  <c r="G52"/>
  <c r="F52"/>
  <c r="E52"/>
  <c r="D52"/>
  <c r="J51"/>
  <c r="K51"/>
  <c r="K50"/>
  <c r="J50"/>
  <c r="J49"/>
  <c r="K49"/>
  <c r="J48"/>
  <c r="K48"/>
  <c r="J47"/>
  <c r="K47"/>
  <c r="I46"/>
  <c r="I58"/>
  <c r="H46"/>
  <c r="G46"/>
  <c r="G58"/>
  <c r="F46"/>
  <c r="E46"/>
  <c r="E58"/>
  <c r="D46"/>
  <c r="D58"/>
  <c r="J41"/>
  <c r="K41"/>
  <c r="J40"/>
  <c r="K40"/>
  <c r="J39"/>
  <c r="K39"/>
  <c r="K38"/>
  <c r="J38"/>
  <c r="I38"/>
  <c r="H38"/>
  <c r="G38"/>
  <c r="F38"/>
  <c r="E38"/>
  <c r="D38"/>
  <c r="J36"/>
  <c r="K36"/>
  <c r="J35"/>
  <c r="K35"/>
  <c r="J34"/>
  <c r="K34"/>
  <c r="J33"/>
  <c r="K33"/>
  <c r="J32"/>
  <c r="I31"/>
  <c r="H31"/>
  <c r="G31"/>
  <c r="F31"/>
  <c r="E31"/>
  <c r="D31"/>
  <c r="J30"/>
  <c r="K30"/>
  <c r="J29"/>
  <c r="K29"/>
  <c r="J28"/>
  <c r="K28"/>
  <c r="J27"/>
  <c r="K27"/>
  <c r="K26"/>
  <c r="I26"/>
  <c r="H26"/>
  <c r="G26"/>
  <c r="F26"/>
  <c r="E26"/>
  <c r="D26"/>
  <c r="J25"/>
  <c r="K25"/>
  <c r="J24"/>
  <c r="K24"/>
  <c r="J23"/>
  <c r="K23"/>
  <c r="K20"/>
  <c r="J22"/>
  <c r="K22"/>
  <c r="J21"/>
  <c r="I20"/>
  <c r="H20"/>
  <c r="G20"/>
  <c r="F20"/>
  <c r="E20"/>
  <c r="D20"/>
  <c r="D37"/>
  <c r="D42"/>
  <c r="K19"/>
  <c r="J19"/>
  <c r="K18"/>
  <c r="J18"/>
  <c r="K17"/>
  <c r="J17"/>
  <c r="J16"/>
  <c r="K16"/>
  <c r="J15"/>
  <c r="K15"/>
  <c r="J14"/>
  <c r="K14"/>
  <c r="J13"/>
  <c r="K13"/>
  <c r="J12"/>
  <c r="K12"/>
  <c r="J11"/>
  <c r="K11"/>
  <c r="K8"/>
  <c r="K37"/>
  <c r="K42"/>
  <c r="J10"/>
  <c r="K10"/>
  <c r="J9"/>
  <c r="I8"/>
  <c r="I37"/>
  <c r="I42"/>
  <c r="H8"/>
  <c r="G8"/>
  <c r="G37"/>
  <c r="G42"/>
  <c r="F8"/>
  <c r="E8"/>
  <c r="E37"/>
  <c r="E42"/>
  <c r="D8"/>
  <c r="J158" i="151"/>
  <c r="K158"/>
  <c r="J157"/>
  <c r="K157"/>
  <c r="J153"/>
  <c r="K153"/>
  <c r="J152"/>
  <c r="K152"/>
  <c r="J151"/>
  <c r="K151"/>
  <c r="J150"/>
  <c r="K150"/>
  <c r="J149"/>
  <c r="K149"/>
  <c r="J148"/>
  <c r="K148"/>
  <c r="J147"/>
  <c r="K147"/>
  <c r="J146"/>
  <c r="I146"/>
  <c r="H146"/>
  <c r="G146"/>
  <c r="F146"/>
  <c r="E146"/>
  <c r="D146"/>
  <c r="J145"/>
  <c r="K145"/>
  <c r="J144"/>
  <c r="K144"/>
  <c r="J143"/>
  <c r="K143"/>
  <c r="K140"/>
  <c r="K154"/>
  <c r="J142"/>
  <c r="K142"/>
  <c r="J141"/>
  <c r="K141"/>
  <c r="I140"/>
  <c r="H140"/>
  <c r="G140"/>
  <c r="F140"/>
  <c r="F154"/>
  <c r="E140"/>
  <c r="D140"/>
  <c r="J139"/>
  <c r="K139"/>
  <c r="J138"/>
  <c r="K138"/>
  <c r="J137"/>
  <c r="K137"/>
  <c r="J136"/>
  <c r="K136"/>
  <c r="J135"/>
  <c r="K135"/>
  <c r="J134"/>
  <c r="K134"/>
  <c r="K133"/>
  <c r="I133"/>
  <c r="H133"/>
  <c r="G133"/>
  <c r="F133"/>
  <c r="E133"/>
  <c r="D133"/>
  <c r="J132"/>
  <c r="K132"/>
  <c r="J131"/>
  <c r="K131"/>
  <c r="J130"/>
  <c r="I129"/>
  <c r="H129"/>
  <c r="G129"/>
  <c r="F129"/>
  <c r="E129"/>
  <c r="D129"/>
  <c r="J127"/>
  <c r="K127"/>
  <c r="J126"/>
  <c r="K126"/>
  <c r="J125"/>
  <c r="K125"/>
  <c r="J124"/>
  <c r="K124"/>
  <c r="J123"/>
  <c r="K123"/>
  <c r="J122"/>
  <c r="K122"/>
  <c r="J121"/>
  <c r="K121"/>
  <c r="J120"/>
  <c r="K120"/>
  <c r="J119"/>
  <c r="K119"/>
  <c r="J118"/>
  <c r="K118"/>
  <c r="J117"/>
  <c r="K117"/>
  <c r="J116"/>
  <c r="K116"/>
  <c r="J115"/>
  <c r="K115"/>
  <c r="I114"/>
  <c r="H114"/>
  <c r="G114"/>
  <c r="F114"/>
  <c r="E114"/>
  <c r="D114"/>
  <c r="J113"/>
  <c r="K113"/>
  <c r="J112"/>
  <c r="K112"/>
  <c r="J111"/>
  <c r="K111"/>
  <c r="J110"/>
  <c r="K110"/>
  <c r="J109"/>
  <c r="K109"/>
  <c r="J108"/>
  <c r="K108"/>
  <c r="J107"/>
  <c r="K107"/>
  <c r="J106"/>
  <c r="K106"/>
  <c r="J105"/>
  <c r="K105"/>
  <c r="J104"/>
  <c r="K104"/>
  <c r="J103"/>
  <c r="K103"/>
  <c r="J102"/>
  <c r="K102"/>
  <c r="J101"/>
  <c r="K101"/>
  <c r="J100"/>
  <c r="K100"/>
  <c r="J99"/>
  <c r="K99"/>
  <c r="J97"/>
  <c r="K97"/>
  <c r="J96"/>
  <c r="K96"/>
  <c r="J95"/>
  <c r="K95"/>
  <c r="J94"/>
  <c r="K94"/>
  <c r="I93"/>
  <c r="I128"/>
  <c r="H93"/>
  <c r="H128"/>
  <c r="H155"/>
  <c r="G93"/>
  <c r="G128"/>
  <c r="F93"/>
  <c r="F128"/>
  <c r="D93"/>
  <c r="D128"/>
  <c r="D155"/>
  <c r="J88"/>
  <c r="K88"/>
  <c r="J87"/>
  <c r="K87"/>
  <c r="J86"/>
  <c r="K86"/>
  <c r="J85"/>
  <c r="K85"/>
  <c r="J84"/>
  <c r="K84"/>
  <c r="J83"/>
  <c r="K83"/>
  <c r="I82"/>
  <c r="H82"/>
  <c r="G82"/>
  <c r="F82"/>
  <c r="E82"/>
  <c r="D82"/>
  <c r="J81"/>
  <c r="K81"/>
  <c r="J80"/>
  <c r="K80"/>
  <c r="J79"/>
  <c r="I78"/>
  <c r="H78"/>
  <c r="G78"/>
  <c r="F78"/>
  <c r="E78"/>
  <c r="D78"/>
  <c r="J77"/>
  <c r="K77"/>
  <c r="J76"/>
  <c r="K76"/>
  <c r="K75"/>
  <c r="K89"/>
  <c r="I75"/>
  <c r="H75"/>
  <c r="G75"/>
  <c r="F75"/>
  <c r="E75"/>
  <c r="D75"/>
  <c r="J74"/>
  <c r="K74"/>
  <c r="J73"/>
  <c r="K73"/>
  <c r="J72"/>
  <c r="K72"/>
  <c r="J71"/>
  <c r="K71"/>
  <c r="K70"/>
  <c r="J70"/>
  <c r="I70"/>
  <c r="H70"/>
  <c r="G70"/>
  <c r="F70"/>
  <c r="E70"/>
  <c r="D70"/>
  <c r="K69"/>
  <c r="J69"/>
  <c r="J68"/>
  <c r="K68"/>
  <c r="J67"/>
  <c r="K67"/>
  <c r="I66"/>
  <c r="H66"/>
  <c r="H89"/>
  <c r="G66"/>
  <c r="F66"/>
  <c r="F89"/>
  <c r="E66"/>
  <c r="D66"/>
  <c r="D89"/>
  <c r="J64"/>
  <c r="K64"/>
  <c r="J63"/>
  <c r="K63"/>
  <c r="J62"/>
  <c r="K62"/>
  <c r="J61"/>
  <c r="I60"/>
  <c r="H60"/>
  <c r="G60"/>
  <c r="F60"/>
  <c r="E60"/>
  <c r="D60"/>
  <c r="J59"/>
  <c r="K59"/>
  <c r="J58"/>
  <c r="K58"/>
  <c r="J57"/>
  <c r="K57"/>
  <c r="J56"/>
  <c r="K56"/>
  <c r="J55"/>
  <c r="I55"/>
  <c r="H55"/>
  <c r="G55"/>
  <c r="F55"/>
  <c r="E55"/>
  <c r="D55"/>
  <c r="J54"/>
  <c r="K54"/>
  <c r="J53"/>
  <c r="K53"/>
  <c r="J52"/>
  <c r="K52"/>
  <c r="J51"/>
  <c r="K51"/>
  <c r="K49"/>
  <c r="J50"/>
  <c r="K50"/>
  <c r="I49"/>
  <c r="H49"/>
  <c r="G49"/>
  <c r="F49"/>
  <c r="E49"/>
  <c r="D49"/>
  <c r="J48"/>
  <c r="K48"/>
  <c r="J47"/>
  <c r="K47"/>
  <c r="J46"/>
  <c r="K46"/>
  <c r="J45"/>
  <c r="K45"/>
  <c r="J44"/>
  <c r="K44"/>
  <c r="J43"/>
  <c r="K43"/>
  <c r="J42"/>
  <c r="K42"/>
  <c r="J41"/>
  <c r="K41"/>
  <c r="J40"/>
  <c r="K40"/>
  <c r="J39"/>
  <c r="K39"/>
  <c r="J38"/>
  <c r="K38"/>
  <c r="I37"/>
  <c r="H37"/>
  <c r="G37"/>
  <c r="F37"/>
  <c r="E37"/>
  <c r="D37"/>
  <c r="K36"/>
  <c r="J36"/>
  <c r="K35"/>
  <c r="J35"/>
  <c r="K34"/>
  <c r="J34"/>
  <c r="J33"/>
  <c r="K33"/>
  <c r="J32"/>
  <c r="K32"/>
  <c r="J31"/>
  <c r="K31"/>
  <c r="J30"/>
  <c r="K30"/>
  <c r="K29"/>
  <c r="I29"/>
  <c r="H29"/>
  <c r="G29"/>
  <c r="F29"/>
  <c r="E29"/>
  <c r="D29"/>
  <c r="J28"/>
  <c r="K28"/>
  <c r="J27"/>
  <c r="K27"/>
  <c r="K22"/>
  <c r="J26"/>
  <c r="K26"/>
  <c r="J25"/>
  <c r="K25"/>
  <c r="J24"/>
  <c r="K24"/>
  <c r="J23"/>
  <c r="K23"/>
  <c r="I22"/>
  <c r="H22"/>
  <c r="G22"/>
  <c r="F22"/>
  <c r="E22"/>
  <c r="D22"/>
  <c r="K21"/>
  <c r="J21"/>
  <c r="J20"/>
  <c r="K20"/>
  <c r="K15"/>
  <c r="J19"/>
  <c r="K19"/>
  <c r="J18"/>
  <c r="K18"/>
  <c r="J17"/>
  <c r="K17"/>
  <c r="J16"/>
  <c r="K16"/>
  <c r="I15"/>
  <c r="H15"/>
  <c r="H65"/>
  <c r="H90"/>
  <c r="G15"/>
  <c r="F15"/>
  <c r="F65"/>
  <c r="F90"/>
  <c r="E15"/>
  <c r="E65"/>
  <c r="D15"/>
  <c r="D65"/>
  <c r="D90"/>
  <c r="J14"/>
  <c r="K14"/>
  <c r="J13"/>
  <c r="K13"/>
  <c r="K8"/>
  <c r="J12"/>
  <c r="K12"/>
  <c r="J11"/>
  <c r="K11"/>
  <c r="J10"/>
  <c r="K10"/>
  <c r="J9"/>
  <c r="K9"/>
  <c r="I8"/>
  <c r="I65"/>
  <c r="H8"/>
  <c r="G8"/>
  <c r="G65"/>
  <c r="F8"/>
  <c r="E8"/>
  <c r="D8"/>
  <c r="I7" i="63"/>
  <c r="J7"/>
  <c r="I5"/>
  <c r="K154" i="148"/>
  <c r="J154"/>
  <c r="J153"/>
  <c r="K153"/>
  <c r="J152"/>
  <c r="K152"/>
  <c r="J151"/>
  <c r="K151"/>
  <c r="J150"/>
  <c r="K150"/>
  <c r="J149"/>
  <c r="K149"/>
  <c r="J148"/>
  <c r="K148"/>
  <c r="K147"/>
  <c r="I147"/>
  <c r="H147"/>
  <c r="G147"/>
  <c r="F147"/>
  <c r="E147"/>
  <c r="D147"/>
  <c r="J146"/>
  <c r="K146"/>
  <c r="J145"/>
  <c r="K145"/>
  <c r="J144"/>
  <c r="K144"/>
  <c r="J143"/>
  <c r="K143"/>
  <c r="J142"/>
  <c r="I142"/>
  <c r="H142"/>
  <c r="G142"/>
  <c r="F142"/>
  <c r="E142"/>
  <c r="D142"/>
  <c r="J141"/>
  <c r="K141"/>
  <c r="J140"/>
  <c r="K140"/>
  <c r="J139"/>
  <c r="K139"/>
  <c r="J138"/>
  <c r="K138"/>
  <c r="J137"/>
  <c r="K137"/>
  <c r="J136"/>
  <c r="K136"/>
  <c r="J135"/>
  <c r="I135"/>
  <c r="H135"/>
  <c r="G135"/>
  <c r="F135"/>
  <c r="E135"/>
  <c r="D135"/>
  <c r="J134"/>
  <c r="K134"/>
  <c r="J133"/>
  <c r="K133"/>
  <c r="J132"/>
  <c r="K132"/>
  <c r="J131"/>
  <c r="I131"/>
  <c r="I155"/>
  <c r="H131"/>
  <c r="H155"/>
  <c r="G131"/>
  <c r="G155"/>
  <c r="F131"/>
  <c r="F155"/>
  <c r="E131"/>
  <c r="E155"/>
  <c r="D131"/>
  <c r="D155"/>
  <c r="J129"/>
  <c r="K129"/>
  <c r="J128"/>
  <c r="K128"/>
  <c r="J127"/>
  <c r="K127"/>
  <c r="J126"/>
  <c r="K126"/>
  <c r="J125"/>
  <c r="K125"/>
  <c r="J124"/>
  <c r="K124"/>
  <c r="J123"/>
  <c r="K123"/>
  <c r="J122"/>
  <c r="K122"/>
  <c r="J121"/>
  <c r="K121"/>
  <c r="J120"/>
  <c r="K120"/>
  <c r="J119"/>
  <c r="K119"/>
  <c r="J118"/>
  <c r="K118"/>
  <c r="J117"/>
  <c r="K117"/>
  <c r="I116"/>
  <c r="H116"/>
  <c r="G116"/>
  <c r="F116"/>
  <c r="E116"/>
  <c r="D116"/>
  <c r="J115"/>
  <c r="K115"/>
  <c r="J114"/>
  <c r="K114"/>
  <c r="J113"/>
  <c r="K113"/>
  <c r="J112"/>
  <c r="K112"/>
  <c r="J111"/>
  <c r="K111"/>
  <c r="J110"/>
  <c r="K110"/>
  <c r="J109"/>
  <c r="K109"/>
  <c r="J108"/>
  <c r="K108"/>
  <c r="J107"/>
  <c r="K107"/>
  <c r="J106"/>
  <c r="K106"/>
  <c r="J105"/>
  <c r="K105"/>
  <c r="J104"/>
  <c r="K104"/>
  <c r="J103"/>
  <c r="K103"/>
  <c r="J102"/>
  <c r="K102"/>
  <c r="J101"/>
  <c r="K101"/>
  <c r="J100"/>
  <c r="K100"/>
  <c r="J99"/>
  <c r="K99"/>
  <c r="J98"/>
  <c r="K98"/>
  <c r="J97"/>
  <c r="K97"/>
  <c r="J96"/>
  <c r="K96"/>
  <c r="I95"/>
  <c r="H95"/>
  <c r="H130"/>
  <c r="H156"/>
  <c r="G95"/>
  <c r="F95"/>
  <c r="E95"/>
  <c r="D95"/>
  <c r="D130"/>
  <c r="D156"/>
  <c r="C92"/>
  <c r="K91"/>
  <c r="K159"/>
  <c r="J86"/>
  <c r="K86"/>
  <c r="J85"/>
  <c r="K85"/>
  <c r="J84"/>
  <c r="K84"/>
  <c r="J83"/>
  <c r="K83"/>
  <c r="J82"/>
  <c r="K82"/>
  <c r="J81"/>
  <c r="K81"/>
  <c r="K80"/>
  <c r="I80"/>
  <c r="H80"/>
  <c r="G80"/>
  <c r="F80"/>
  <c r="E80"/>
  <c r="D80"/>
  <c r="J79"/>
  <c r="K79"/>
  <c r="K76"/>
  <c r="J78"/>
  <c r="K78"/>
  <c r="J77"/>
  <c r="K77"/>
  <c r="I76"/>
  <c r="H76"/>
  <c r="G76"/>
  <c r="F76"/>
  <c r="E76"/>
  <c r="D76"/>
  <c r="J75"/>
  <c r="K75"/>
  <c r="J74"/>
  <c r="K74"/>
  <c r="K73"/>
  <c r="J73"/>
  <c r="I73"/>
  <c r="H73"/>
  <c r="G73"/>
  <c r="F73"/>
  <c r="E73"/>
  <c r="D73"/>
  <c r="J72"/>
  <c r="K72"/>
  <c r="J71"/>
  <c r="K71"/>
  <c r="J70"/>
  <c r="K70"/>
  <c r="J69"/>
  <c r="K69"/>
  <c r="K68"/>
  <c r="J68"/>
  <c r="I68"/>
  <c r="H68"/>
  <c r="H87"/>
  <c r="H161"/>
  <c r="G68"/>
  <c r="F68"/>
  <c r="F87"/>
  <c r="F161"/>
  <c r="E68"/>
  <c r="D68"/>
  <c r="D87"/>
  <c r="D161"/>
  <c r="K67"/>
  <c r="J67"/>
  <c r="K66"/>
  <c r="J66"/>
  <c r="K65"/>
  <c r="J65"/>
  <c r="K64"/>
  <c r="J64"/>
  <c r="I64"/>
  <c r="I87"/>
  <c r="I161"/>
  <c r="H64"/>
  <c r="G64"/>
  <c r="G87"/>
  <c r="G161"/>
  <c r="F64"/>
  <c r="E64"/>
  <c r="E87"/>
  <c r="E161"/>
  <c r="D64"/>
  <c r="J62"/>
  <c r="K62"/>
  <c r="J61"/>
  <c r="K61"/>
  <c r="J60"/>
  <c r="K60"/>
  <c r="J59"/>
  <c r="K59"/>
  <c r="K58"/>
  <c r="J58"/>
  <c r="I58"/>
  <c r="H58"/>
  <c r="G58"/>
  <c r="F58"/>
  <c r="E58"/>
  <c r="D58"/>
  <c r="J57"/>
  <c r="K57"/>
  <c r="J56"/>
  <c r="K56"/>
  <c r="J55"/>
  <c r="K55"/>
  <c r="J54"/>
  <c r="I53"/>
  <c r="H53"/>
  <c r="G53"/>
  <c r="F53"/>
  <c r="E53"/>
  <c r="D53"/>
  <c r="J52"/>
  <c r="K52"/>
  <c r="J51"/>
  <c r="K51"/>
  <c r="J50"/>
  <c r="K50"/>
  <c r="J49"/>
  <c r="K49"/>
  <c r="K47"/>
  <c r="J48"/>
  <c r="K48"/>
  <c r="I47"/>
  <c r="H47"/>
  <c r="G47"/>
  <c r="F47"/>
  <c r="E47"/>
  <c r="D47"/>
  <c r="J46"/>
  <c r="K46"/>
  <c r="J45"/>
  <c r="K45"/>
  <c r="J44"/>
  <c r="K44"/>
  <c r="J43"/>
  <c r="K43"/>
  <c r="J42"/>
  <c r="K42"/>
  <c r="J41"/>
  <c r="K41"/>
  <c r="J40"/>
  <c r="K40"/>
  <c r="J39"/>
  <c r="K39"/>
  <c r="J38"/>
  <c r="K38"/>
  <c r="J37"/>
  <c r="K37"/>
  <c r="J36"/>
  <c r="K36"/>
  <c r="I35"/>
  <c r="H35"/>
  <c r="G35"/>
  <c r="F35"/>
  <c r="E35"/>
  <c r="D35"/>
  <c r="J34"/>
  <c r="K34"/>
  <c r="J33"/>
  <c r="K33"/>
  <c r="J32"/>
  <c r="K32"/>
  <c r="J31"/>
  <c r="K31"/>
  <c r="J30"/>
  <c r="K30"/>
  <c r="J29"/>
  <c r="K29"/>
  <c r="J28"/>
  <c r="I27"/>
  <c r="H27"/>
  <c r="G27"/>
  <c r="F27"/>
  <c r="E27"/>
  <c r="D27"/>
  <c r="J26"/>
  <c r="K26"/>
  <c r="J25"/>
  <c r="K25"/>
  <c r="K20"/>
  <c r="J24"/>
  <c r="K24"/>
  <c r="J23"/>
  <c r="K23"/>
  <c r="J22"/>
  <c r="K22"/>
  <c r="J21"/>
  <c r="K21"/>
  <c r="I20"/>
  <c r="H20"/>
  <c r="G20"/>
  <c r="F20"/>
  <c r="E20"/>
  <c r="E63"/>
  <c r="D20"/>
  <c r="J19"/>
  <c r="K19"/>
  <c r="J18"/>
  <c r="K18"/>
  <c r="K13"/>
  <c r="J17"/>
  <c r="K17"/>
  <c r="J16"/>
  <c r="K16"/>
  <c r="J15"/>
  <c r="K15"/>
  <c r="J14"/>
  <c r="K14"/>
  <c r="I13"/>
  <c r="H13"/>
  <c r="G13"/>
  <c r="F13"/>
  <c r="E13"/>
  <c r="D13"/>
  <c r="D63"/>
  <c r="D88"/>
  <c r="J12"/>
  <c r="K12"/>
  <c r="J11"/>
  <c r="K11"/>
  <c r="K6"/>
  <c r="J10"/>
  <c r="K10"/>
  <c r="J9"/>
  <c r="K9"/>
  <c r="J8"/>
  <c r="K8"/>
  <c r="J7"/>
  <c r="K7"/>
  <c r="I6"/>
  <c r="H6"/>
  <c r="H63"/>
  <c r="G6"/>
  <c r="F6"/>
  <c r="E6"/>
  <c r="D6"/>
  <c r="C3"/>
  <c r="I7" i="147"/>
  <c r="H4" i="61"/>
  <c r="J9" i="1"/>
  <c r="J61" i="79"/>
  <c r="K61"/>
  <c r="J60"/>
  <c r="K60"/>
  <c r="J57"/>
  <c r="K57"/>
  <c r="K55"/>
  <c r="J56"/>
  <c r="K56"/>
  <c r="J55"/>
  <c r="J54"/>
  <c r="K54"/>
  <c r="J53"/>
  <c r="J51"/>
  <c r="K51"/>
  <c r="J50"/>
  <c r="K50"/>
  <c r="J49"/>
  <c r="K49"/>
  <c r="J48"/>
  <c r="K48"/>
  <c r="J47"/>
  <c r="K40"/>
  <c r="J41"/>
  <c r="K41"/>
  <c r="J40"/>
  <c r="J38"/>
  <c r="J39"/>
  <c r="K39"/>
  <c r="J36"/>
  <c r="K36"/>
  <c r="J35"/>
  <c r="K35"/>
  <c r="K34"/>
  <c r="J34"/>
  <c r="J33"/>
  <c r="K33"/>
  <c r="J32"/>
  <c r="J31"/>
  <c r="J30"/>
  <c r="K30"/>
  <c r="J29"/>
  <c r="K29"/>
  <c r="J28"/>
  <c r="K28"/>
  <c r="J27"/>
  <c r="J26"/>
  <c r="J25"/>
  <c r="K25"/>
  <c r="J24"/>
  <c r="K24"/>
  <c r="J23"/>
  <c r="K23"/>
  <c r="K20"/>
  <c r="J22"/>
  <c r="K22"/>
  <c r="J21"/>
  <c r="K21"/>
  <c r="J19"/>
  <c r="K19"/>
  <c r="J18"/>
  <c r="K18"/>
  <c r="J17"/>
  <c r="K17"/>
  <c r="J16"/>
  <c r="K16"/>
  <c r="J15"/>
  <c r="K15"/>
  <c r="J14"/>
  <c r="K14"/>
  <c r="J13"/>
  <c r="K13"/>
  <c r="J12"/>
  <c r="K12"/>
  <c r="J11"/>
  <c r="K11"/>
  <c r="K8"/>
  <c r="K37"/>
  <c r="K42"/>
  <c r="J10"/>
  <c r="K10"/>
  <c r="J9"/>
  <c r="K9"/>
  <c r="I52"/>
  <c r="H52"/>
  <c r="G52"/>
  <c r="F52"/>
  <c r="E52"/>
  <c r="D52"/>
  <c r="I46"/>
  <c r="I58"/>
  <c r="H46"/>
  <c r="H58"/>
  <c r="G46"/>
  <c r="G58"/>
  <c r="F46"/>
  <c r="F58"/>
  <c r="E46"/>
  <c r="E58"/>
  <c r="D46"/>
  <c r="D58"/>
  <c r="I38"/>
  <c r="H38"/>
  <c r="G38"/>
  <c r="F38"/>
  <c r="E38"/>
  <c r="E42"/>
  <c r="D38"/>
  <c r="I31"/>
  <c r="H31"/>
  <c r="G31"/>
  <c r="F31"/>
  <c r="E31"/>
  <c r="D31"/>
  <c r="I26"/>
  <c r="H26"/>
  <c r="G26"/>
  <c r="F26"/>
  <c r="E26"/>
  <c r="D26"/>
  <c r="I20"/>
  <c r="H20"/>
  <c r="G20"/>
  <c r="F20"/>
  <c r="E20"/>
  <c r="D20"/>
  <c r="D37"/>
  <c r="D42"/>
  <c r="J8"/>
  <c r="I8"/>
  <c r="I37"/>
  <c r="I42"/>
  <c r="H8"/>
  <c r="H37"/>
  <c r="H42"/>
  <c r="G8"/>
  <c r="G37"/>
  <c r="G42"/>
  <c r="F8"/>
  <c r="F37"/>
  <c r="F42"/>
  <c r="E8"/>
  <c r="E37"/>
  <c r="D8"/>
  <c r="J158" i="3"/>
  <c r="E23" i="147"/>
  <c r="D23"/>
  <c r="B23"/>
  <c r="I22"/>
  <c r="J22"/>
  <c r="I21"/>
  <c r="J21"/>
  <c r="I20"/>
  <c r="J20"/>
  <c r="I19"/>
  <c r="J19"/>
  <c r="J18"/>
  <c r="J17"/>
  <c r="J16"/>
  <c r="J15"/>
  <c r="J14"/>
  <c r="J13"/>
  <c r="J12"/>
  <c r="I11"/>
  <c r="J11"/>
  <c r="I10"/>
  <c r="J10"/>
  <c r="I9"/>
  <c r="J9"/>
  <c r="I8"/>
  <c r="J8"/>
  <c r="J7"/>
  <c r="I6"/>
  <c r="J6"/>
  <c r="J5"/>
  <c r="E3"/>
  <c r="D3"/>
  <c r="I6" i="63"/>
  <c r="J6"/>
  <c r="J9"/>
  <c r="J11"/>
  <c r="J13"/>
  <c r="J15"/>
  <c r="J17"/>
  <c r="J19"/>
  <c r="J21"/>
  <c r="I22"/>
  <c r="J7" i="1"/>
  <c r="K158" i="3"/>
  <c r="K157"/>
  <c r="J157"/>
  <c r="J153"/>
  <c r="K153"/>
  <c r="J152"/>
  <c r="K152"/>
  <c r="K151"/>
  <c r="J151"/>
  <c r="J150"/>
  <c r="K150"/>
  <c r="J149"/>
  <c r="K149"/>
  <c r="J148"/>
  <c r="K148"/>
  <c r="J147"/>
  <c r="J146"/>
  <c r="J145"/>
  <c r="K145"/>
  <c r="J144"/>
  <c r="K144"/>
  <c r="J143"/>
  <c r="K143"/>
  <c r="K140"/>
  <c r="K154"/>
  <c r="J142"/>
  <c r="K142"/>
  <c r="J141"/>
  <c r="K141"/>
  <c r="J139"/>
  <c r="K139"/>
  <c r="J138"/>
  <c r="K138"/>
  <c r="J137"/>
  <c r="K137"/>
  <c r="J136"/>
  <c r="K136"/>
  <c r="J135"/>
  <c r="K135"/>
  <c r="J134"/>
  <c r="J133"/>
  <c r="J132"/>
  <c r="K132"/>
  <c r="J131"/>
  <c r="K131"/>
  <c r="J130"/>
  <c r="K130"/>
  <c r="K129"/>
  <c r="J127"/>
  <c r="K127"/>
  <c r="J126"/>
  <c r="K126"/>
  <c r="J125"/>
  <c r="K125"/>
  <c r="J124"/>
  <c r="K124"/>
  <c r="J123"/>
  <c r="K123"/>
  <c r="J122"/>
  <c r="K122"/>
  <c r="J121"/>
  <c r="K121"/>
  <c r="J120"/>
  <c r="K120"/>
  <c r="J119"/>
  <c r="K119"/>
  <c r="J118"/>
  <c r="K118"/>
  <c r="J117"/>
  <c r="K117"/>
  <c r="J116"/>
  <c r="K116"/>
  <c r="J115"/>
  <c r="K115"/>
  <c r="J113"/>
  <c r="K113"/>
  <c r="J112"/>
  <c r="K112"/>
  <c r="J111"/>
  <c r="K111"/>
  <c r="J110"/>
  <c r="K110"/>
  <c r="J109"/>
  <c r="K109"/>
  <c r="J108"/>
  <c r="K108"/>
  <c r="J107"/>
  <c r="K107"/>
  <c r="J106"/>
  <c r="K106"/>
  <c r="J105"/>
  <c r="K105"/>
  <c r="J104"/>
  <c r="K104"/>
  <c r="J103"/>
  <c r="K103"/>
  <c r="J102"/>
  <c r="K102"/>
  <c r="J101"/>
  <c r="K101"/>
  <c r="J100"/>
  <c r="K100"/>
  <c r="J99"/>
  <c r="K99"/>
  <c r="J97"/>
  <c r="K97"/>
  <c r="J96"/>
  <c r="K96"/>
  <c r="J95"/>
  <c r="K95"/>
  <c r="J94"/>
  <c r="J88"/>
  <c r="K88"/>
  <c r="J87"/>
  <c r="K87"/>
  <c r="J86"/>
  <c r="K86"/>
  <c r="J85"/>
  <c r="K85"/>
  <c r="J84"/>
  <c r="K84"/>
  <c r="J83"/>
  <c r="K83"/>
  <c r="J82"/>
  <c r="K80"/>
  <c r="J81"/>
  <c r="K81"/>
  <c r="J80"/>
  <c r="J79"/>
  <c r="K79"/>
  <c r="K78"/>
  <c r="J77"/>
  <c r="K77"/>
  <c r="J76"/>
  <c r="K76"/>
  <c r="K75"/>
  <c r="K89"/>
  <c r="J74"/>
  <c r="K74"/>
  <c r="J73"/>
  <c r="K73"/>
  <c r="J72"/>
  <c r="K72"/>
  <c r="J71"/>
  <c r="K71"/>
  <c r="K70"/>
  <c r="J69"/>
  <c r="K69"/>
  <c r="J68"/>
  <c r="K68"/>
  <c r="J67"/>
  <c r="J66"/>
  <c r="J64"/>
  <c r="K64"/>
  <c r="J63"/>
  <c r="K63"/>
  <c r="J62"/>
  <c r="K62"/>
  <c r="J61"/>
  <c r="K61"/>
  <c r="J59"/>
  <c r="K59"/>
  <c r="J58"/>
  <c r="K58"/>
  <c r="J57"/>
  <c r="K57"/>
  <c r="J56"/>
  <c r="K56"/>
  <c r="J54"/>
  <c r="K54"/>
  <c r="J53"/>
  <c r="K53"/>
  <c r="J52"/>
  <c r="K52"/>
  <c r="J51"/>
  <c r="K51"/>
  <c r="K49"/>
  <c r="J50"/>
  <c r="K50"/>
  <c r="J48"/>
  <c r="K48"/>
  <c r="J47"/>
  <c r="K47"/>
  <c r="J46"/>
  <c r="K46"/>
  <c r="J45"/>
  <c r="K45"/>
  <c r="J44"/>
  <c r="K44"/>
  <c r="J43"/>
  <c r="K43"/>
  <c r="J42"/>
  <c r="K42"/>
  <c r="J41"/>
  <c r="K41"/>
  <c r="J40"/>
  <c r="K40"/>
  <c r="J39"/>
  <c r="K39"/>
  <c r="J38"/>
  <c r="K38"/>
  <c r="J36"/>
  <c r="K36"/>
  <c r="J35"/>
  <c r="K35"/>
  <c r="J34"/>
  <c r="K34"/>
  <c r="J33"/>
  <c r="K33"/>
  <c r="J32"/>
  <c r="K32"/>
  <c r="J31"/>
  <c r="K31"/>
  <c r="J30"/>
  <c r="K30"/>
  <c r="K29"/>
  <c r="J28"/>
  <c r="K28"/>
  <c r="J21"/>
  <c r="K21"/>
  <c r="J27"/>
  <c r="K27"/>
  <c r="K22"/>
  <c r="J26"/>
  <c r="K26"/>
  <c r="J25"/>
  <c r="K25"/>
  <c r="J24"/>
  <c r="K24"/>
  <c r="J23"/>
  <c r="K23"/>
  <c r="K19"/>
  <c r="J20"/>
  <c r="K20"/>
  <c r="K15"/>
  <c r="J19"/>
  <c r="J18"/>
  <c r="K18"/>
  <c r="J17"/>
  <c r="K17"/>
  <c r="J16"/>
  <c r="K16"/>
  <c r="I146"/>
  <c r="H146"/>
  <c r="G146"/>
  <c r="F146"/>
  <c r="E146"/>
  <c r="J140"/>
  <c r="J154"/>
  <c r="I140"/>
  <c r="H140"/>
  <c r="G140"/>
  <c r="F140"/>
  <c r="F154"/>
  <c r="E140"/>
  <c r="I133"/>
  <c r="H133"/>
  <c r="G133"/>
  <c r="F133"/>
  <c r="E133"/>
  <c r="J129"/>
  <c r="I129"/>
  <c r="H129"/>
  <c r="G129"/>
  <c r="F129"/>
  <c r="E129"/>
  <c r="J114"/>
  <c r="I114"/>
  <c r="H114"/>
  <c r="H128"/>
  <c r="H155"/>
  <c r="G114"/>
  <c r="F114"/>
  <c r="E114"/>
  <c r="I93"/>
  <c r="I128"/>
  <c r="H93"/>
  <c r="G93"/>
  <c r="G128"/>
  <c r="F93"/>
  <c r="I82"/>
  <c r="H82"/>
  <c r="G82"/>
  <c r="F82"/>
  <c r="E82"/>
  <c r="J78"/>
  <c r="I78"/>
  <c r="H78"/>
  <c r="G78"/>
  <c r="F78"/>
  <c r="E78"/>
  <c r="J75"/>
  <c r="J89"/>
  <c r="I75"/>
  <c r="H75"/>
  <c r="G75"/>
  <c r="F75"/>
  <c r="E75"/>
  <c r="E89"/>
  <c r="I70"/>
  <c r="H70"/>
  <c r="G70"/>
  <c r="F70"/>
  <c r="E70"/>
  <c r="I66"/>
  <c r="I89"/>
  <c r="H66"/>
  <c r="H89"/>
  <c r="G66"/>
  <c r="G89"/>
  <c r="F66"/>
  <c r="F89"/>
  <c r="E66"/>
  <c r="J60"/>
  <c r="I60"/>
  <c r="H60"/>
  <c r="G60"/>
  <c r="F60"/>
  <c r="E60"/>
  <c r="J55"/>
  <c r="I55"/>
  <c r="H55"/>
  <c r="G55"/>
  <c r="F55"/>
  <c r="E55"/>
  <c r="J49"/>
  <c r="I49"/>
  <c r="H49"/>
  <c r="G49"/>
  <c r="F49"/>
  <c r="E49"/>
  <c r="J37"/>
  <c r="J65"/>
  <c r="J90"/>
  <c r="I37"/>
  <c r="H37"/>
  <c r="G37"/>
  <c r="F37"/>
  <c r="E37"/>
  <c r="J29"/>
  <c r="I29"/>
  <c r="H29"/>
  <c r="G29"/>
  <c r="F29"/>
  <c r="E29"/>
  <c r="J22"/>
  <c r="I22"/>
  <c r="H22"/>
  <c r="G22"/>
  <c r="F22"/>
  <c r="E22"/>
  <c r="I15"/>
  <c r="H15"/>
  <c r="G15"/>
  <c r="F15"/>
  <c r="E15"/>
  <c r="J10"/>
  <c r="K10"/>
  <c r="J11"/>
  <c r="K11"/>
  <c r="J12"/>
  <c r="K12"/>
  <c r="J13"/>
  <c r="K13"/>
  <c r="K8"/>
  <c r="J14"/>
  <c r="K14"/>
  <c r="J9"/>
  <c r="K9"/>
  <c r="I8"/>
  <c r="I65"/>
  <c r="I90"/>
  <c r="H8"/>
  <c r="G8"/>
  <c r="G65"/>
  <c r="G90"/>
  <c r="F8"/>
  <c r="F65"/>
  <c r="F90"/>
  <c r="E8"/>
  <c r="D8"/>
  <c r="J86" i="1"/>
  <c r="K86"/>
  <c r="J85"/>
  <c r="K85"/>
  <c r="J154"/>
  <c r="J153"/>
  <c r="K153"/>
  <c r="J152"/>
  <c r="K152"/>
  <c r="J151"/>
  <c r="K151"/>
  <c r="J150"/>
  <c r="K150"/>
  <c r="J149"/>
  <c r="K149"/>
  <c r="J148"/>
  <c r="K148"/>
  <c r="K147"/>
  <c r="J146"/>
  <c r="K146"/>
  <c r="J145"/>
  <c r="J144"/>
  <c r="K144"/>
  <c r="J143"/>
  <c r="K143"/>
  <c r="J141"/>
  <c r="K141"/>
  <c r="J140"/>
  <c r="K140"/>
  <c r="J139"/>
  <c r="K139"/>
  <c r="J138"/>
  <c r="K138"/>
  <c r="J137"/>
  <c r="K137"/>
  <c r="J136"/>
  <c r="K136"/>
  <c r="K135"/>
  <c r="K132"/>
  <c r="J134"/>
  <c r="K134"/>
  <c r="J133"/>
  <c r="J132"/>
  <c r="J129"/>
  <c r="K129"/>
  <c r="J128"/>
  <c r="K128"/>
  <c r="J127"/>
  <c r="K127"/>
  <c r="J126"/>
  <c r="K126"/>
  <c r="J125"/>
  <c r="K125"/>
  <c r="J124"/>
  <c r="K124"/>
  <c r="J123"/>
  <c r="K123"/>
  <c r="J122"/>
  <c r="K122"/>
  <c r="J121"/>
  <c r="K121"/>
  <c r="J120"/>
  <c r="K120"/>
  <c r="J119"/>
  <c r="K119"/>
  <c r="J118"/>
  <c r="K118"/>
  <c r="J117"/>
  <c r="K117"/>
  <c r="J115"/>
  <c r="K115"/>
  <c r="J114"/>
  <c r="K114"/>
  <c r="J113"/>
  <c r="K113"/>
  <c r="J112"/>
  <c r="K112"/>
  <c r="J111"/>
  <c r="K111"/>
  <c r="J110"/>
  <c r="K110"/>
  <c r="J109"/>
  <c r="K109"/>
  <c r="J108"/>
  <c r="K108"/>
  <c r="J107"/>
  <c r="K107"/>
  <c r="J106"/>
  <c r="K106"/>
  <c r="J105"/>
  <c r="K105"/>
  <c r="J104"/>
  <c r="K104"/>
  <c r="J103"/>
  <c r="K103"/>
  <c r="J102"/>
  <c r="K102"/>
  <c r="J101"/>
  <c r="K101"/>
  <c r="J99"/>
  <c r="K99"/>
  <c r="J98"/>
  <c r="K98"/>
  <c r="J97"/>
  <c r="K97"/>
  <c r="J96"/>
  <c r="K96"/>
  <c r="J84"/>
  <c r="K84"/>
  <c r="J83"/>
  <c r="K83"/>
  <c r="J82"/>
  <c r="K82"/>
  <c r="J81"/>
  <c r="K81"/>
  <c r="J79"/>
  <c r="K79"/>
  <c r="J78"/>
  <c r="K78"/>
  <c r="J77"/>
  <c r="K77"/>
  <c r="K76"/>
  <c r="J75"/>
  <c r="K75"/>
  <c r="J74"/>
  <c r="K74"/>
  <c r="K73"/>
  <c r="K87"/>
  <c r="J72"/>
  <c r="K72"/>
  <c r="J71"/>
  <c r="K71"/>
  <c r="J70"/>
  <c r="K70"/>
  <c r="J69"/>
  <c r="K69"/>
  <c r="K68"/>
  <c r="J67"/>
  <c r="K67"/>
  <c r="J66"/>
  <c r="K66"/>
  <c r="J65"/>
  <c r="K65"/>
  <c r="J62"/>
  <c r="K62"/>
  <c r="J61"/>
  <c r="K61"/>
  <c r="J60"/>
  <c r="K60"/>
  <c r="J59"/>
  <c r="J57"/>
  <c r="K57"/>
  <c r="J56"/>
  <c r="K56"/>
  <c r="J55"/>
  <c r="K55"/>
  <c r="J54"/>
  <c r="K54"/>
  <c r="K53"/>
  <c r="J52"/>
  <c r="K52"/>
  <c r="J51"/>
  <c r="K51"/>
  <c r="J50"/>
  <c r="K50"/>
  <c r="J49"/>
  <c r="K49"/>
  <c r="K47"/>
  <c r="J48"/>
  <c r="J46"/>
  <c r="K46"/>
  <c r="J45"/>
  <c r="K45"/>
  <c r="J44"/>
  <c r="K44"/>
  <c r="J43"/>
  <c r="K43"/>
  <c r="J42"/>
  <c r="K42"/>
  <c r="J41"/>
  <c r="K41"/>
  <c r="J40"/>
  <c r="K40"/>
  <c r="J39"/>
  <c r="K39"/>
  <c r="J38"/>
  <c r="K38"/>
  <c r="J37"/>
  <c r="K37"/>
  <c r="J36"/>
  <c r="J34"/>
  <c r="K34"/>
  <c r="J33"/>
  <c r="K33"/>
  <c r="J32"/>
  <c r="K32"/>
  <c r="J31"/>
  <c r="K31"/>
  <c r="J30"/>
  <c r="K30"/>
  <c r="J29"/>
  <c r="K29"/>
  <c r="J28"/>
  <c r="K28"/>
  <c r="K27"/>
  <c r="J26"/>
  <c r="K26"/>
  <c r="J25"/>
  <c r="K25"/>
  <c r="K20"/>
  <c r="J24"/>
  <c r="K24"/>
  <c r="J23"/>
  <c r="K23"/>
  <c r="J22"/>
  <c r="K22"/>
  <c r="J21"/>
  <c r="J15"/>
  <c r="K15"/>
  <c r="J16"/>
  <c r="K16"/>
  <c r="J17"/>
  <c r="K17"/>
  <c r="J18"/>
  <c r="K18"/>
  <c r="K13"/>
  <c r="J19"/>
  <c r="K19"/>
  <c r="J14"/>
  <c r="K14"/>
  <c r="K9"/>
  <c r="J8"/>
  <c r="K8"/>
  <c r="J10"/>
  <c r="K10"/>
  <c r="J11"/>
  <c r="K11"/>
  <c r="K6"/>
  <c r="J12"/>
  <c r="K12"/>
  <c r="J147"/>
  <c r="I147"/>
  <c r="H147"/>
  <c r="H155"/>
  <c r="G147"/>
  <c r="F147"/>
  <c r="F155"/>
  <c r="E147"/>
  <c r="D147"/>
  <c r="D155"/>
  <c r="I142"/>
  <c r="H142"/>
  <c r="G142"/>
  <c r="F142"/>
  <c r="E142"/>
  <c r="D142"/>
  <c r="I135"/>
  <c r="H135"/>
  <c r="G135"/>
  <c r="F135"/>
  <c r="E135"/>
  <c r="D135"/>
  <c r="I131"/>
  <c r="I155"/>
  <c r="H131"/>
  <c r="G131"/>
  <c r="G155"/>
  <c r="F131"/>
  <c r="E131"/>
  <c r="E155"/>
  <c r="D131"/>
  <c r="I116"/>
  <c r="H116"/>
  <c r="G116"/>
  <c r="F116"/>
  <c r="E116"/>
  <c r="D116"/>
  <c r="I95"/>
  <c r="I130"/>
  <c r="H95"/>
  <c r="H130"/>
  <c r="G95"/>
  <c r="G130"/>
  <c r="F95"/>
  <c r="D95"/>
  <c r="D130"/>
  <c r="D156"/>
  <c r="J80"/>
  <c r="I80"/>
  <c r="H80"/>
  <c r="G80"/>
  <c r="F80"/>
  <c r="E80"/>
  <c r="D80"/>
  <c r="J76"/>
  <c r="I76"/>
  <c r="H76"/>
  <c r="G76"/>
  <c r="F76"/>
  <c r="E76"/>
  <c r="D76"/>
  <c r="I73"/>
  <c r="H73"/>
  <c r="G73"/>
  <c r="F73"/>
  <c r="E73"/>
  <c r="E87"/>
  <c r="E161"/>
  <c r="D73"/>
  <c r="J68"/>
  <c r="I68"/>
  <c r="H68"/>
  <c r="G68"/>
  <c r="F68"/>
  <c r="E68"/>
  <c r="D68"/>
  <c r="I64"/>
  <c r="I87"/>
  <c r="I161"/>
  <c r="H64"/>
  <c r="H87"/>
  <c r="G64"/>
  <c r="G87"/>
  <c r="G161"/>
  <c r="F64"/>
  <c r="F87"/>
  <c r="F161"/>
  <c r="E64"/>
  <c r="D64"/>
  <c r="D87"/>
  <c r="D161"/>
  <c r="I58"/>
  <c r="H58"/>
  <c r="G58"/>
  <c r="F58"/>
  <c r="E58"/>
  <c r="D58"/>
  <c r="I53"/>
  <c r="H53"/>
  <c r="G53"/>
  <c r="F53"/>
  <c r="E53"/>
  <c r="D53"/>
  <c r="I47"/>
  <c r="H47"/>
  <c r="G47"/>
  <c r="F47"/>
  <c r="E47"/>
  <c r="D47"/>
  <c r="I35"/>
  <c r="I63"/>
  <c r="H35"/>
  <c r="G35"/>
  <c r="G63"/>
  <c r="F35"/>
  <c r="E35"/>
  <c r="D35"/>
  <c r="J27"/>
  <c r="I27"/>
  <c r="H27"/>
  <c r="G27"/>
  <c r="F27"/>
  <c r="E27"/>
  <c r="D27"/>
  <c r="I20"/>
  <c r="H20"/>
  <c r="G20"/>
  <c r="F20"/>
  <c r="E20"/>
  <c r="D20"/>
  <c r="I13"/>
  <c r="H13"/>
  <c r="H63"/>
  <c r="G13"/>
  <c r="F13"/>
  <c r="E13"/>
  <c r="D13"/>
  <c r="D63"/>
  <c r="I6"/>
  <c r="H6"/>
  <c r="G6"/>
  <c r="F6"/>
  <c r="F63"/>
  <c r="E6"/>
  <c r="D6"/>
  <c r="K91"/>
  <c r="K159"/>
  <c r="E23" i="63"/>
  <c r="D29" i="3"/>
  <c r="J22" i="63"/>
  <c r="J20"/>
  <c r="J18"/>
  <c r="J16"/>
  <c r="J14"/>
  <c r="J12"/>
  <c r="J10"/>
  <c r="J8"/>
  <c r="J5"/>
  <c r="E3"/>
  <c r="I29" i="61"/>
  <c r="I28"/>
  <c r="I27"/>
  <c r="I26"/>
  <c r="I25"/>
  <c r="I24"/>
  <c r="I23"/>
  <c r="I22"/>
  <c r="I21"/>
  <c r="I20"/>
  <c r="I19"/>
  <c r="I18"/>
  <c r="I30"/>
  <c r="I16"/>
  <c r="I15"/>
  <c r="I14"/>
  <c r="I13"/>
  <c r="I12"/>
  <c r="I11"/>
  <c r="I10"/>
  <c r="I9"/>
  <c r="I8"/>
  <c r="I7"/>
  <c r="I6"/>
  <c r="I17"/>
  <c r="E29"/>
  <c r="E28"/>
  <c r="E27"/>
  <c r="E26"/>
  <c r="E25"/>
  <c r="E24"/>
  <c r="E23"/>
  <c r="E22"/>
  <c r="E21"/>
  <c r="E20"/>
  <c r="E19"/>
  <c r="E18"/>
  <c r="E30"/>
  <c r="E7"/>
  <c r="E8"/>
  <c r="E9"/>
  <c r="E10"/>
  <c r="E11"/>
  <c r="E12"/>
  <c r="E13"/>
  <c r="E14"/>
  <c r="E15"/>
  <c r="E16"/>
  <c r="E6"/>
  <c r="E17"/>
  <c r="I28" i="73"/>
  <c r="I27"/>
  <c r="I26"/>
  <c r="I25"/>
  <c r="I24"/>
  <c r="I23"/>
  <c r="I22"/>
  <c r="I21"/>
  <c r="I20"/>
  <c r="I19"/>
  <c r="I29"/>
  <c r="I7"/>
  <c r="I8"/>
  <c r="I9"/>
  <c r="I10"/>
  <c r="I11"/>
  <c r="I12"/>
  <c r="I13"/>
  <c r="I14"/>
  <c r="I15"/>
  <c r="I16"/>
  <c r="I17"/>
  <c r="I6"/>
  <c r="I18"/>
  <c r="E28"/>
  <c r="E27"/>
  <c r="E26"/>
  <c r="E25"/>
  <c r="E24"/>
  <c r="E21"/>
  <c r="E22"/>
  <c r="E23"/>
  <c r="E20"/>
  <c r="E19"/>
  <c r="E29"/>
  <c r="E7"/>
  <c r="E8"/>
  <c r="E9"/>
  <c r="E10"/>
  <c r="E11"/>
  <c r="E12"/>
  <c r="E13"/>
  <c r="E14"/>
  <c r="E15"/>
  <c r="E16"/>
  <c r="E6"/>
  <c r="A31" i="75"/>
  <c r="A28" i="76"/>
  <c r="A37" i="75"/>
  <c r="A19"/>
  <c r="A13"/>
  <c r="A10" i="76"/>
  <c r="K154" i="1"/>
  <c r="D93" i="3"/>
  <c r="D114"/>
  <c r="D128"/>
  <c r="D155"/>
  <c r="D129"/>
  <c r="D133"/>
  <c r="D140"/>
  <c r="D146"/>
  <c r="D15"/>
  <c r="D22"/>
  <c r="D37"/>
  <c r="D49"/>
  <c r="D55"/>
  <c r="D60"/>
  <c r="D66"/>
  <c r="D70"/>
  <c r="D75"/>
  <c r="D89"/>
  <c r="D78"/>
  <c r="D82"/>
  <c r="A4" i="76"/>
  <c r="A25" i="75"/>
  <c r="A34" i="76"/>
  <c r="A22"/>
  <c r="A16"/>
  <c r="H17" i="61"/>
  <c r="D32"/>
  <c r="H30"/>
  <c r="H31"/>
  <c r="D17"/>
  <c r="D18"/>
  <c r="D24"/>
  <c r="D30"/>
  <c r="H18" i="73"/>
  <c r="H29"/>
  <c r="D31" i="76"/>
  <c r="D18" i="73"/>
  <c r="D12" i="76"/>
  <c r="D19" i="73"/>
  <c r="D29"/>
  <c r="D24"/>
  <c r="C92" i="1"/>
  <c r="C3"/>
  <c r="C4" i="73" s="1"/>
  <c r="G4" s="1"/>
  <c r="E4"/>
  <c r="I4" s="1"/>
  <c r="D3" i="63"/>
  <c r="B23"/>
  <c r="D23"/>
  <c r="B7" i="76"/>
  <c r="C4" i="61"/>
  <c r="G4" s="1"/>
  <c r="G32"/>
  <c r="J64" i="1"/>
  <c r="K7"/>
  <c r="I88"/>
  <c r="G88"/>
  <c r="K55" i="151"/>
  <c r="K82"/>
  <c r="K146"/>
  <c r="I2" i="61"/>
  <c r="J2" i="147" s="1"/>
  <c r="B24" i="76"/>
  <c r="G156" i="1"/>
  <c r="G160"/>
  <c r="I160"/>
  <c r="I156"/>
  <c r="K64"/>
  <c r="K80"/>
  <c r="H88" i="148"/>
  <c r="H160"/>
  <c r="H156" i="1"/>
  <c r="K55" i="3"/>
  <c r="K60"/>
  <c r="K82"/>
  <c r="K135" i="148"/>
  <c r="K142"/>
  <c r="H32" i="61"/>
  <c r="K36" i="1"/>
  <c r="K67" i="3"/>
  <c r="K66"/>
  <c r="K94"/>
  <c r="K134"/>
  <c r="K133"/>
  <c r="K27" i="79"/>
  <c r="K26"/>
  <c r="K32"/>
  <c r="K31"/>
  <c r="K47"/>
  <c r="K66" i="151"/>
  <c r="J73" i="1"/>
  <c r="J87"/>
  <c r="E4" i="61"/>
  <c r="I4" s="1"/>
  <c r="J20" i="148"/>
  <c r="J76"/>
  <c r="J147"/>
  <c r="J155"/>
  <c r="K32" i="154"/>
  <c r="K31"/>
  <c r="J31"/>
  <c r="J8" i="151"/>
  <c r="J29"/>
  <c r="J49"/>
  <c r="J66"/>
  <c r="J75"/>
  <c r="J82"/>
  <c r="J133"/>
  <c r="K9" i="154"/>
  <c r="J26"/>
  <c r="J26" i="157"/>
  <c r="K32"/>
  <c r="K31"/>
  <c r="J31"/>
  <c r="B6" i="76"/>
  <c r="B8"/>
  <c r="C160" i="1"/>
  <c r="B26" i="76"/>
  <c r="B25"/>
  <c r="C161" i="1"/>
  <c r="J53"/>
  <c r="J135"/>
  <c r="K21"/>
  <c r="K59"/>
  <c r="K58"/>
  <c r="J58"/>
  <c r="K133"/>
  <c r="K131"/>
  <c r="J131"/>
  <c r="K145"/>
  <c r="K142"/>
  <c r="J142"/>
  <c r="D65" i="3"/>
  <c r="D90"/>
  <c r="H65"/>
  <c r="H90"/>
  <c r="J70"/>
  <c r="K53" i="79"/>
  <c r="K52"/>
  <c r="J52"/>
  <c r="G63" i="148"/>
  <c r="I63"/>
  <c r="J47"/>
  <c r="K54"/>
  <c r="K53"/>
  <c r="J53"/>
  <c r="J80"/>
  <c r="J87"/>
  <c r="J161"/>
  <c r="E130"/>
  <c r="E156"/>
  <c r="G130"/>
  <c r="G156"/>
  <c r="I130"/>
  <c r="I156"/>
  <c r="K131"/>
  <c r="J37" i="151"/>
  <c r="J65"/>
  <c r="J90"/>
  <c r="K61"/>
  <c r="K60"/>
  <c r="J60"/>
  <c r="E89"/>
  <c r="G89"/>
  <c r="G90"/>
  <c r="I89"/>
  <c r="I90"/>
  <c r="K79"/>
  <c r="K78"/>
  <c r="J78"/>
  <c r="J89"/>
  <c r="K21" i="157"/>
  <c r="K20"/>
  <c r="J20"/>
  <c r="J37"/>
  <c r="H161" i="1"/>
  <c r="K48"/>
  <c r="K147" i="3"/>
  <c r="K146"/>
  <c r="K28" i="148"/>
  <c r="K27"/>
  <c r="J27"/>
  <c r="K130" i="151"/>
  <c r="K129"/>
  <c r="J129"/>
  <c r="K21" i="154"/>
  <c r="K48" i="157"/>
  <c r="K21" i="158"/>
  <c r="F37" i="154"/>
  <c r="F42"/>
  <c r="H37"/>
  <c r="H42"/>
  <c r="F58"/>
  <c r="H58"/>
  <c r="D37" i="157"/>
  <c r="F37"/>
  <c r="F42"/>
  <c r="H37"/>
  <c r="H42"/>
  <c r="D58"/>
  <c r="F58"/>
  <c r="H58"/>
  <c r="I88" i="148"/>
  <c r="I160"/>
  <c r="J155" i="1"/>
  <c r="G88" i="148"/>
  <c r="G160"/>
  <c r="B31" i="76"/>
  <c r="K155" i="1"/>
  <c r="B37" i="76"/>
  <c r="H88" i="1"/>
  <c r="H160"/>
  <c r="K36" i="157"/>
  <c r="C155" i="151"/>
  <c r="C155" i="3"/>
  <c r="C90"/>
  <c r="G31" i="61"/>
  <c r="D37" i="76"/>
  <c r="E37" s="1"/>
  <c r="D26"/>
  <c r="C32" i="61"/>
  <c r="D7" i="76"/>
  <c r="C31" i="61"/>
  <c r="D6" i="76"/>
  <c r="E6" s="1"/>
  <c r="C30" i="73"/>
  <c r="C31"/>
  <c r="G31"/>
  <c r="C161" i="148"/>
  <c r="C88"/>
  <c r="C160"/>
  <c r="G33" i="61"/>
  <c r="C33"/>
  <c r="G32" i="73"/>
  <c r="C32"/>
  <c r="D8" i="76"/>
  <c r="E8" s="1"/>
  <c r="J46" i="154"/>
  <c r="J58"/>
  <c r="J20" i="79"/>
  <c r="J37"/>
  <c r="J42"/>
  <c r="D160" i="148"/>
  <c r="J13" i="1"/>
  <c r="J15" i="151"/>
  <c r="J20" i="1"/>
  <c r="E63"/>
  <c r="J98" i="3"/>
  <c r="J93"/>
  <c r="J8"/>
  <c r="D30" i="76"/>
  <c r="D31" i="61"/>
  <c r="H30" i="73"/>
  <c r="H31"/>
  <c r="E18"/>
  <c r="K52" i="158"/>
  <c r="J8"/>
  <c r="D37"/>
  <c r="D42"/>
  <c r="K8"/>
  <c r="K37"/>
  <c r="K26"/>
  <c r="J31"/>
  <c r="K30"/>
  <c r="K31"/>
  <c r="K41"/>
  <c r="K38"/>
  <c r="K36"/>
  <c r="K20"/>
  <c r="J26"/>
  <c r="J37"/>
  <c r="J38"/>
  <c r="K38" i="79"/>
  <c r="J140" i="151"/>
  <c r="J154"/>
  <c r="E90"/>
  <c r="J22"/>
  <c r="E65" i="3"/>
  <c r="E90"/>
  <c r="J15"/>
  <c r="I23" i="147"/>
  <c r="J23"/>
  <c r="K87" i="148"/>
  <c r="K161"/>
  <c r="E88"/>
  <c r="E160"/>
  <c r="J13"/>
  <c r="J6"/>
  <c r="E95" i="1"/>
  <c r="E130"/>
  <c r="E156"/>
  <c r="B13" i="76"/>
  <c r="J161" i="1"/>
  <c r="B19" i="76"/>
  <c r="K161" i="1"/>
  <c r="E88"/>
  <c r="K98" i="3"/>
  <c r="E160" i="1"/>
  <c r="C42" i="157"/>
  <c r="E93" i="151"/>
  <c r="E128"/>
  <c r="E155"/>
  <c r="K98"/>
  <c r="J20" i="154"/>
  <c r="E30" i="73"/>
  <c r="E32"/>
  <c r="D13" i="76"/>
  <c r="D19"/>
  <c r="E31" i="61"/>
  <c r="E33"/>
  <c r="D33"/>
  <c r="H33"/>
  <c r="D32" i="76"/>
  <c r="I32" i="61"/>
  <c r="I31"/>
  <c r="E32"/>
  <c r="I31" i="73"/>
  <c r="D36" i="76"/>
  <c r="I30" i="73"/>
  <c r="D20" i="76"/>
  <c r="E31" i="73"/>
  <c r="D18" i="76"/>
  <c r="D31" i="73"/>
  <c r="D30"/>
  <c r="K46" i="158"/>
  <c r="K58"/>
  <c r="J46"/>
  <c r="J58"/>
  <c r="J42"/>
  <c r="K42"/>
  <c r="F42"/>
  <c r="J46" i="157"/>
  <c r="K47"/>
  <c r="K46"/>
  <c r="K58"/>
  <c r="J52"/>
  <c r="K41"/>
  <c r="K38"/>
  <c r="K8"/>
  <c r="K37"/>
  <c r="J8" i="154"/>
  <c r="J37"/>
  <c r="J42"/>
  <c r="K46"/>
  <c r="K58"/>
  <c r="K46" i="79"/>
  <c r="K58"/>
  <c r="J46"/>
  <c r="J58"/>
  <c r="K37" i="151"/>
  <c r="K65"/>
  <c r="K90"/>
  <c r="J93"/>
  <c r="K93"/>
  <c r="J114"/>
  <c r="J128"/>
  <c r="J155"/>
  <c r="K114"/>
  <c r="K128"/>
  <c r="F155"/>
  <c r="K155"/>
  <c r="K114" i="3"/>
  <c r="J128"/>
  <c r="J155"/>
  <c r="F128"/>
  <c r="F155"/>
  <c r="K93"/>
  <c r="K128"/>
  <c r="K155"/>
  <c r="K37"/>
  <c r="K65"/>
  <c r="K90"/>
  <c r="K116" i="148"/>
  <c r="J116"/>
  <c r="F130"/>
  <c r="F156"/>
  <c r="J95"/>
  <c r="J130"/>
  <c r="J156"/>
  <c r="K95"/>
  <c r="K130"/>
  <c r="K156"/>
  <c r="K35"/>
  <c r="J35"/>
  <c r="J63"/>
  <c r="F63"/>
  <c r="F88"/>
  <c r="K63"/>
  <c r="K88"/>
  <c r="K116" i="1"/>
  <c r="J116"/>
  <c r="F130"/>
  <c r="F156"/>
  <c r="J95"/>
  <c r="J130"/>
  <c r="J156"/>
  <c r="B32" i="76"/>
  <c r="E32" s="1"/>
  <c r="K95" i="1"/>
  <c r="K130"/>
  <c r="K156"/>
  <c r="B38" i="76"/>
  <c r="J35" i="1"/>
  <c r="J47"/>
  <c r="K35"/>
  <c r="K63"/>
  <c r="F88"/>
  <c r="J6"/>
  <c r="J63"/>
  <c r="B36" i="76"/>
  <c r="B30"/>
  <c r="D160" i="1"/>
  <c r="D88"/>
  <c r="J23" i="63"/>
  <c r="I32" i="73"/>
  <c r="I33" i="61"/>
  <c r="D38" i="76"/>
  <c r="H32" i="73"/>
  <c r="D32"/>
  <c r="D14" i="76"/>
  <c r="J58" i="157"/>
  <c r="K42"/>
  <c r="K160" i="148"/>
  <c r="F160"/>
  <c r="J88"/>
  <c r="J160"/>
  <c r="F160" i="1"/>
  <c r="K88"/>
  <c r="B20" i="76"/>
  <c r="E20" s="1"/>
  <c r="K160" i="1"/>
  <c r="B18" i="76"/>
  <c r="J88" i="1"/>
  <c r="B14" i="76"/>
  <c r="B12"/>
  <c r="J160" i="1"/>
  <c r="E12" i="76" l="1"/>
  <c r="E36"/>
  <c r="E13"/>
  <c r="E7"/>
  <c r="E14"/>
  <c r="E26"/>
  <c r="E30"/>
  <c r="E24"/>
  <c r="E31"/>
  <c r="E18"/>
  <c r="E19"/>
  <c r="E25"/>
  <c r="E38"/>
  <c r="J2" i="63"/>
</calcChain>
</file>

<file path=xl/sharedStrings.xml><?xml version="1.0" encoding="utf-8"?>
<sst xmlns="http://schemas.openxmlformats.org/spreadsheetml/2006/main" count="2184" uniqueCount="534">
  <si>
    <t>Vállalkozási maradvány igénybevétele</t>
  </si>
  <si>
    <t>Felhalmozási bevételek</t>
  </si>
  <si>
    <t>Finanszírozási kiadások</t>
  </si>
  <si>
    <t>B E V É T E L E K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</si>
  <si>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</si>
  <si>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</si>
  <si>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</si>
  <si>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</si>
  <si>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</si>
  <si>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</si>
  <si>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</si>
  <si>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</si>
  <si>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</si>
  <si>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</si>
  <si>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</si>
  <si>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</si>
  <si>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</si>
  <si>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</si>
  <si>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</si>
  <si>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</si>
  <si>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</si>
  <si>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</si>
  <si>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</si>
  <si>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</si>
  <si>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</si>
  <si>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</si>
  <si>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</si>
  <si>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</si>
  <si>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</si>
  <si>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</si>
  <si>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</si>
  <si>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</si>
  <si>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</si>
  <si>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K I A D Á S O K</t>
  </si>
  <si>
    <t>Személyi  juttatások</t>
  </si>
  <si>
    <t>Tartalékok</t>
  </si>
  <si>
    <t>01</t>
  </si>
  <si>
    <t>Bevételek</t>
  </si>
  <si>
    <t>Kiadások</t>
  </si>
  <si>
    <t>Egyéb fejlesztési célú kiadások</t>
  </si>
  <si>
    <t>02</t>
  </si>
  <si>
    <t>03</t>
  </si>
  <si>
    <t>Megnevezés</t>
  </si>
  <si>
    <t>Személyi juttatások</t>
  </si>
  <si>
    <t>ÖSSZESEN:</t>
  </si>
  <si>
    <t>Beruházás  megnevezése</t>
  </si>
  <si>
    <t>Teljes költség</t>
  </si>
  <si>
    <t>Kivitelezés kezdési és befejezési éve</t>
  </si>
  <si>
    <t>Felújítás  megnevezése</t>
  </si>
  <si>
    <t>Sor-
szám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</si>
  <si>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</si>
  <si>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</si>
  <si>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</si>
  <si>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</si>
  <si>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</si>
  <si>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</si>
  <si>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</si>
  <si>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</si>
  <si>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</si>
  <si>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7.1.</t>
  </si>
  <si>
    <t>7.2.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</si>
  <si>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</si>
  <si>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</si>
  <si>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</si>
  <si>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</si>
  <si>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</si>
  <si>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</si>
  <si>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</si>
  <si>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</si>
  <si>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</si>
  <si>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</si>
  <si>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</si>
  <si>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1.5</t>
  </si>
  <si>
    <t>1.8.</t>
  </si>
  <si>
    <t>1.9.</t>
  </si>
  <si>
    <t>1.10.</t>
  </si>
  <si>
    <t>1.11.</t>
  </si>
  <si>
    <t>2.6.</t>
  </si>
  <si>
    <t>1.12.</t>
  </si>
  <si>
    <t>2.7.</t>
  </si>
  <si>
    <t>Dologi  kiadások</t>
  </si>
  <si>
    <t>1.5.</t>
  </si>
  <si>
    <t>11.1.</t>
  </si>
  <si>
    <t>11.2.</t>
  </si>
  <si>
    <t>1. sz. táblázat</t>
  </si>
  <si>
    <t>2. sz. táblázat</t>
  </si>
  <si>
    <t>3. sz. táblázat</t>
  </si>
  <si>
    <t>ELTÉRÉS</t>
  </si>
  <si>
    <t>Rövid lejáratú hitelek törlesztése</t>
  </si>
  <si>
    <t>Hosszú lejáratú hitelek törlesztése</t>
  </si>
  <si>
    <t>I. Működési célú bevételek és kiadások mérlege
(Önkormányzati szinten)</t>
  </si>
  <si>
    <t>II. Felhalmozási célú bevételek és kiadások mérlege
(Önkormányzati szinten)</t>
  </si>
  <si>
    <t>Költségvetési hiány:</t>
  </si>
  <si>
    <t>Költségvetési többlet:</t>
  </si>
  <si>
    <t>3.5.</t>
  </si>
  <si>
    <t>3.6.</t>
  </si>
  <si>
    <t xml:space="preserve">4. </t>
  </si>
  <si>
    <t>Közhatalmi bevételek</t>
  </si>
  <si>
    <t>5.4.</t>
  </si>
  <si>
    <t>5.5.</t>
  </si>
  <si>
    <t>5.6.</t>
  </si>
  <si>
    <t>5.7.</t>
  </si>
  <si>
    <t>5.8.</t>
  </si>
  <si>
    <t xml:space="preserve">7. </t>
  </si>
  <si>
    <t>8.1.</t>
  </si>
  <si>
    <t>8.2.</t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</si>
  <si>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</si>
  <si>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</si>
  <si>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</si>
  <si>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</si>
  <si>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</si>
  <si>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</si>
  <si>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</si>
  <si>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2.10.</t>
  </si>
  <si>
    <t>Értékpapír vásárlása, visszavásárlása</t>
  </si>
  <si>
    <t>Forgatási célú belföldi, külföldi értékpapírok vásárlása</t>
  </si>
  <si>
    <t>Betét elhelyezése</t>
  </si>
  <si>
    <t>Hitelek törlesztése</t>
  </si>
  <si>
    <t>Befektetési célú belföldi, külföldi értékpapírok vásárlása</t>
  </si>
  <si>
    <t>Feladat megnevezése</t>
  </si>
  <si>
    <t>Száma</t>
  </si>
  <si>
    <t>Közfoglalkoztatottak létszáma (fő)</t>
  </si>
  <si>
    <t xml:space="preserve">   Költségvetési maradvány igénybevétele </t>
  </si>
  <si>
    <t xml:space="preserve">   Vállalkozási maradvány igénybevétele </t>
  </si>
  <si>
    <t>Beruházások</t>
  </si>
  <si>
    <t>8.3.</t>
  </si>
  <si>
    <t>Egyéb felhalmozási kiadások</t>
  </si>
  <si>
    <t xml:space="preserve">   Betét visszavonásából származó bevétel </t>
  </si>
  <si>
    <t xml:space="preserve">   Egyéb belső finanszírozási bevételek</t>
  </si>
  <si>
    <t xml:space="preserve">Dologi kiadások </t>
  </si>
  <si>
    <t>Kölcsön törlesztése</t>
  </si>
  <si>
    <t>Költségvetési maradvány igénybevétele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</si>
  <si>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</si>
  <si>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</si>
  <si>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</si>
  <si>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</si>
  <si>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Hiány külső finanszírozásának bevételei (20+…+24 )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</si>
  <si>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</si>
  <si>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</si>
  <si>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</si>
  <si>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</si>
  <si>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</si>
  <si>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Hiány belső finanszírozás bevételei ( 14+…+18)</t>
  </si>
  <si>
    <t>Önkormányzat működési támogatásai (1.1.+…+.1.6.)</t>
  </si>
  <si>
    <t>Helyi önkormányzatok működésének általános támogatása</t>
  </si>
  <si>
    <t>Önkormányzatok egyes köznevelési feladatainak támogatása</t>
  </si>
  <si>
    <t>Önkormányzatok szociális és gyermekjóléti feladatainak támogatása</t>
  </si>
  <si>
    <t>Önkormányzatok kulturális feladatainak támogatása</t>
  </si>
  <si>
    <t>Működési célú támogatások államháztartáson belülről (2.1.+…+.2.5.)</t>
  </si>
  <si>
    <t>Elvonások és befizetések bevételei</t>
  </si>
  <si>
    <t xml:space="preserve">Működési célú garancia- és kezességvállalásból megtérülések </t>
  </si>
  <si>
    <t xml:space="preserve">Egyéb működési célú támogatások bevételei </t>
  </si>
  <si>
    <t>2.5.-ből EU-s támogatás</t>
  </si>
  <si>
    <t>Felhalmozási célú támogatások államháztartáson belülről (3.1.+…+3.5.)</t>
  </si>
  <si>
    <t>Felhalmozási célú önkormányzati támogatások</t>
  </si>
  <si>
    <t>Felhalmozási célú garancia- és kezességvállalásból megtérülések</t>
  </si>
  <si>
    <t>Egyéb felhalmozási célú támogatások bevételei</t>
  </si>
  <si>
    <t>3.5.-ből EU-s támogatás</t>
  </si>
  <si>
    <t>4.1.</t>
  </si>
  <si>
    <t>4.2.</t>
  </si>
  <si>
    <t>4.3.</t>
  </si>
  <si>
    <t>4.4.</t>
  </si>
  <si>
    <t>Gépjárműadó</t>
  </si>
  <si>
    <t>Egyéb áruhasználati és szolgáltatási adók</t>
  </si>
  <si>
    <t>Egyéb közhatalmi bevételek</t>
  </si>
  <si>
    <t>5.9.</t>
  </si>
  <si>
    <t>5.10.</t>
  </si>
  <si>
    <t>Készletértékesítés ellenértéke</t>
  </si>
  <si>
    <t>Szolgáltatások ellenértéke</t>
  </si>
  <si>
    <t>Közvetített szolgáltatások értéke</t>
  </si>
  <si>
    <t>Tulajdonosi bevételek</t>
  </si>
  <si>
    <t>Ellátási díjak</t>
  </si>
  <si>
    <t xml:space="preserve">Kiszámlázott általános forgalmi adó </t>
  </si>
  <si>
    <t>Általános forgalmi adó visszatérítése</t>
  </si>
  <si>
    <t>Kamatbevételek</t>
  </si>
  <si>
    <t>Egyéb pénzügyi műveletek bevételei</t>
  </si>
  <si>
    <t>Egyéb működési bevételek</t>
  </si>
  <si>
    <t>Felhalmozási bevételek (6.1.+…+6.5.)</t>
  </si>
  <si>
    <t>6.3.</t>
  </si>
  <si>
    <t>6.4.</t>
  </si>
  <si>
    <t>6.5.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</si>
  <si>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</si>
  <si>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</si>
  <si>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</si>
  <si>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</si>
  <si>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</si>
  <si>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Működési célú átvett pénzeszközök (7.1. + … + 7.3.)</t>
  </si>
  <si>
    <t>Működési célú garancia- és kezességvállalásból megtérülések ÁH-n kívülről</t>
  </si>
  <si>
    <t>Egyéb működési célú átvett pénzeszköz</t>
  </si>
  <si>
    <t>7.3.-ból EU-s támogatás (közvetlen)</t>
  </si>
  <si>
    <t>7.3.</t>
  </si>
  <si>
    <t>7.4.</t>
  </si>
  <si>
    <t>Felhalmozási célú átvett pénzeszközök (8.1.+8.2.+8.3.)</t>
  </si>
  <si>
    <t>8.4.</t>
  </si>
  <si>
    <t>Felhalm. célú garancia- és kezességvállalásból megtérülések ÁH-n kívülről</t>
  </si>
  <si>
    <t>Egyéb felhalmozási célú átvett pénzeszköz</t>
  </si>
  <si>
    <t>8.3.-ból EU-s támogatás (közvetlen)</t>
  </si>
  <si>
    <t>KÖLTSÉGVETÉSI BEVÉTELEK ÖSSZESEN: (1+…+8)</t>
  </si>
  <si>
    <t xml:space="preserve">   10.</t>
  </si>
  <si>
    <t>Hitel-, kölcsönfelvétel államháztartáson kívülről  (10.1.+10.3.)</t>
  </si>
  <si>
    <t>Hosszú lejáratú  hitelek, kölcsönök felvétele</t>
  </si>
  <si>
    <t>Likviditási célú  hitelek, kölcsönök felvétele pénzügyi vállalkozástól</t>
  </si>
  <si>
    <t xml:space="preserve">    Rövid lejáratú  hitelek, kölcsönök felvétele</t>
  </si>
  <si>
    <t xml:space="preserve">   11.</t>
  </si>
  <si>
    <t>Belföldi értékpapírok bevételei (11.1. +…+ 11.4.)</t>
  </si>
  <si>
    <t>Forgatási célú belföldi értékpapírok beváltása,  értékesítése</t>
  </si>
  <si>
    <t>Befektetési célú belföldi értékpapírok beváltása,  értékesítése</t>
  </si>
  <si>
    <t xml:space="preserve">    12.</t>
  </si>
  <si>
    <t>Maradvány igénybevétele (12.1. + 12.2.)</t>
  </si>
  <si>
    <t>Előző év költségvetési maradványának igénybevétele</t>
  </si>
  <si>
    <t>Előző év vállalkozási maradványának igénybevétele</t>
  </si>
  <si>
    <t xml:space="preserve">    13.</t>
  </si>
  <si>
    <t>Belföldi finanszírozás bevételei (13.1. + … + 13.3.)</t>
  </si>
  <si>
    <t>Államháztartáson belüli megelőlegezések</t>
  </si>
  <si>
    <t>Államháztartáson belüli megelőlegezések törlesztése</t>
  </si>
  <si>
    <t xml:space="preserve">    14.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</si>
  <si>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</si>
  <si>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</si>
  <si>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</si>
  <si>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</si>
  <si>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</si>
  <si>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</si>
  <si>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</si>
  <si>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</si>
  <si>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</si>
  <si>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</si>
  <si>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</si>
  <si>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10.1.</t>
  </si>
  <si>
    <t>11.3.</t>
  </si>
  <si>
    <t>11.4.</t>
  </si>
  <si>
    <t>12.1.</t>
  </si>
  <si>
    <t>12.2.</t>
  </si>
  <si>
    <t>13.1.</t>
  </si>
  <si>
    <t>13.2.</t>
  </si>
  <si>
    <t>13.3.</t>
  </si>
  <si>
    <t>Külföldi finanszírozás bevételei (14.1.+…14.4.)</t>
  </si>
  <si>
    <t>10.2.</t>
  </si>
  <si>
    <t>10.3.</t>
  </si>
  <si>
    <t xml:space="preserve">    17.</t>
  </si>
  <si>
    <t>1.14.</t>
  </si>
  <si>
    <t>1.15.</t>
  </si>
  <si>
    <t xml:space="preserve">   - Garancia- és kezességvállalásból kifizetés ÁH-n belülre</t>
  </si>
  <si>
    <t xml:space="preserve">   -Visszatérítendő támogatások, kölcsönök nyújtása ÁH-n belülre</t>
  </si>
  <si>
    <t xml:space="preserve">   - Visszatérítendő támogatások, kölcsönök törlesztése ÁH-n belülre</t>
  </si>
  <si>
    <t xml:space="preserve">   - Egyéb működési célú támogatások ÁH-n belülre</t>
  </si>
  <si>
    <t xml:space="preserve">   - Garancia és kezességvállalásból kifizetés ÁH-n kívülre</t>
  </si>
  <si>
    <t xml:space="preserve">   - Visszatérítendő támogatások, kölcsönök nyújtása ÁH-n kívülre</t>
  </si>
  <si>
    <t xml:space="preserve">   - Árkiegészítések, ártámogatások</t>
  </si>
  <si>
    <t xml:space="preserve">   - Kamattámogatások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</si>
  <si>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</si>
  <si>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</si>
  <si>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2.11.</t>
  </si>
  <si>
    <t>2.12.</t>
  </si>
  <si>
    <t>2.13.</t>
  </si>
  <si>
    <t>2.1.-ből EU-s forrásból megvalósuló beruházás</t>
  </si>
  <si>
    <t>2.3.-ból EU-s forrásból megvalósuló felújítás</t>
  </si>
  <si>
    <t xml:space="preserve">   - Egyéb felhalmozási célú támogatások államháztartáson kívülre</t>
  </si>
  <si>
    <t xml:space="preserve">   - Lakástámogatás</t>
  </si>
  <si>
    <t xml:space="preserve">   - Garancia- és kezességvállalásból kifizetés ÁH-n kívülre</t>
  </si>
  <si>
    <t xml:space="preserve">   - Egyéb felhalmozási célú támogatások ÁH-n belülre</t>
  </si>
  <si>
    <t xml:space="preserve">   - Visszatérítendő támogatások, kölcsönök nyújtása ÁH-n belülre</t>
  </si>
  <si>
    <t>Államháztartáson belüli megelőlegezések folyósítása</t>
  </si>
  <si>
    <t>Államháztartáson belüli megelőlegezések visszafizetése</t>
  </si>
  <si>
    <t>KÖLTSÉGVETÉSI, FINANSZÍROZÁSI BEVÉTELEK ÉS KIADÁSOK EGYENLEGE</t>
  </si>
  <si>
    <t>Önkormányzatok működési támogatásai</t>
  </si>
  <si>
    <t>Működési célú támogatások államháztartáson belülről</t>
  </si>
  <si>
    <t>Működési célú átvett pénzeszközök</t>
  </si>
  <si>
    <t xml:space="preserve">   Likviditási célú hitelek, kölcsönök felvétele</t>
  </si>
  <si>
    <t xml:space="preserve">   Értékpapírok bevételei</t>
  </si>
  <si>
    <t>Hiány belső finanszírozásának bevételei (15.+…+18. )</t>
  </si>
  <si>
    <t xml:space="preserve">Hiány külső finanszírozásának bevételei (20.+…+21.) </t>
  </si>
  <si>
    <t>Likviditási célú hitelek törlesztése</t>
  </si>
  <si>
    <t>Költségvetési kiadások összesen (1.+...+12.)</t>
  </si>
  <si>
    <t>Felhalmozási célú támogatások államháztartáson belülről</t>
  </si>
  <si>
    <t>1.-ből EU-s támogatás</t>
  </si>
  <si>
    <t>Felhalmozási célú átvett pénzeszközök átvétele</t>
  </si>
  <si>
    <t>4.-ből EU-s támogatás (közvetlen)</t>
  </si>
  <si>
    <t>Egyéb felhalmozási célú bevételek</t>
  </si>
  <si>
    <t>Felhalmozási célú finanszírozási bevételek összesen (13.+19.)</t>
  </si>
  <si>
    <t>1.-ből EU-s forrásból megvalósuló beruházás</t>
  </si>
  <si>
    <t>3.-ból EU-s forrásból megvalósuló felújítás</t>
  </si>
  <si>
    <t>Pénzügyi lízing kiadásai</t>
  </si>
  <si>
    <t>Felhalmozási célú finanszírozási kiadások összesen
(13.+...+24.)</t>
  </si>
  <si>
    <t>BEVÉTEL ÖSSZESEN (12+25)</t>
  </si>
  <si>
    <t>KIADÁSOK ÖSSZESEN (12+25)</t>
  </si>
  <si>
    <t xml:space="preserve"> 10.</t>
  </si>
  <si>
    <t>2.-ból EU-s támogatás</t>
  </si>
  <si>
    <t>Költségvetési bevételek összesen: (1.+3.+4.+6.+…+11.)</t>
  </si>
  <si>
    <t>Költségvetési kiadások összesen: (1.+3.+5.+...+11.)</t>
  </si>
  <si>
    <t>Összes bevétel, kiadás</t>
  </si>
  <si>
    <t>Kiszámlázott általános forgalmi adó</t>
  </si>
  <si>
    <t>Általános forgalmi adó visszatérülése</t>
  </si>
  <si>
    <t>Működési célú támogatások államháztartáson belülről (2.1.+…+2.3.)</t>
  </si>
  <si>
    <t>Visszatérítendő támogatások, kölcsönök visszatérülése ÁH-n belülről</t>
  </si>
  <si>
    <t>Egyéb működési célú támogatások bevételei államháztartáson belülről</t>
  </si>
  <si>
    <t>Egyéb felhalmozási célú támogatások bevételei államháztartáson belülről</t>
  </si>
  <si>
    <t>Felhalmozási bevételek (5.1.+…+5.3.)</t>
  </si>
  <si>
    <t>Felhalmozási célú átvett pénzeszközök</t>
  </si>
  <si>
    <t>Költségvetési bevételek összesen (1.+…+7.)</t>
  </si>
  <si>
    <t>Finanszírozási bevételek (9.1.+…+9.3.)</t>
  </si>
  <si>
    <t>9.1.</t>
  </si>
  <si>
    <t>9.2.</t>
  </si>
  <si>
    <t>9.3.</t>
  </si>
  <si>
    <t>Irányító szervi (önkormányzati) támogatás (intézményfinanszírozás)</t>
  </si>
  <si>
    <t>BEVÉTELEK ÖSSZESEN: (8.+9.)</t>
  </si>
  <si>
    <t>Működési költségvetés kiadásai (1.1+…+1.5.)</t>
  </si>
  <si>
    <t>Felhalmozási költségvetés kiadásai (2.1.+…+2.3.)</t>
  </si>
  <si>
    <t>Kötelező feladatok bevételei, kiadásai</t>
  </si>
  <si>
    <t>Működési bevételek</t>
  </si>
  <si>
    <t xml:space="preserve">Működési célú visszatérítendő támogatások, kölcsönök visszatérülése </t>
  </si>
  <si>
    <t>Működési célú visszatérítendő támogatások, kölcsönök igénybevétele</t>
  </si>
  <si>
    <t>Felhalmozási célú visszatérítendő támogatások, kölcsönök visszatérülése</t>
  </si>
  <si>
    <t>Felhalmozási célú visszatérítendő támogatások, kölcsönök igénybevétele</t>
  </si>
  <si>
    <t>Működési célú visszatérítendő támogatások, kölcsönök visszatér. ÁH-n kívülről</t>
  </si>
  <si>
    <t>Felhalm. célú visszatérítendő támogatások, kölcsönök visszatér. ÁH-n kívülről</t>
  </si>
  <si>
    <t>2.5.-ből        - Garancia- és kezességvállalásból kifizetés ÁH-n belülre</t>
  </si>
  <si>
    <t xml:space="preserve">Működési célú kvi támogatások és kiegészítő támogatások </t>
  </si>
  <si>
    <t>Elszámolásból származó bevételek</t>
  </si>
  <si>
    <t>Működési bevételek (5.1.+…+ 5.11.)</t>
  </si>
  <si>
    <t>5.11.</t>
  </si>
  <si>
    <t>Biztosító által fizetett kártérítés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</si>
  <si>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</si>
  <si>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1.16.</t>
  </si>
  <si>
    <t>1.17.</t>
  </si>
  <si>
    <t xml:space="preserve">   - Elvonások és befizetések</t>
  </si>
  <si>
    <t xml:space="preserve">   - Törvényi előíráson alapuló befizetések</t>
  </si>
  <si>
    <t xml:space="preserve"> - az 1.5-ből: - Előző évi elszámolásból származó befizetések</t>
  </si>
  <si>
    <t>1.18.</t>
  </si>
  <si>
    <t>1.19.</t>
  </si>
  <si>
    <t>1.20.</t>
  </si>
  <si>
    <t xml:space="preserve"> - az 1.18-ból: - Általános tartalék</t>
  </si>
  <si>
    <t xml:space="preserve">   - Céltartalék</t>
  </si>
  <si>
    <t>KÖLTSÉGVETÉSI KIADÁSOK ÖSSZESEN (1+2)</t>
  </si>
  <si>
    <t>Hitel-, kölcsöntörlesztés államháztartáson kívülre (4.1. + … + 4.3.)</t>
  </si>
  <si>
    <t>Belföldi értékpapírok kiadásai (5.1. + … + 5.6.)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</si>
  <si>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</si>
  <si>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</si>
  <si>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</si>
  <si>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</si>
  <si>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</si>
  <si>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Hosszú lejáratú hitelek, kölcsönök törlesztése pénzügyi vállalkozásnak</t>
  </si>
  <si>
    <t>Likviditási célú hitelek, kölcsönök törlesztése pénzügyi vállalkozásnak</t>
  </si>
  <si>
    <t>Rövid lejáratú hitelek, kölcsönök törlesztése pénzügyi vállalkozásnak</t>
  </si>
  <si>
    <t>Forgatási célú belföldi értékpapírok vásárlása</t>
  </si>
  <si>
    <t>Forgatási célú külföldi értékpapírok vásárlása</t>
  </si>
  <si>
    <t xml:space="preserve">   Rövid lejáratú  hitelek, kölcsönök felvétele</t>
  </si>
  <si>
    <t>Külföldi értékpapírok beváltása</t>
  </si>
  <si>
    <t>Belföldi finanszírozás kiadásai (6.1. + … + 6.4.)</t>
  </si>
  <si>
    <t>Pénzeszközök lekötött betétként elhelyezése</t>
  </si>
  <si>
    <t>Külföldi finanszírozás kiadásai (7.1. + … + 7.5.)</t>
  </si>
  <si>
    <t>7.5.</t>
  </si>
  <si>
    <t>Befektetési célú külföldi értékpapírok vásárlása</t>
  </si>
  <si>
    <t>Hitelek, kölcsönök törlesztése külföldi kormányoknak nemz. Szervezeteknek</t>
  </si>
  <si>
    <t>Hitelek, kölcsönök törlesztése külföldi pénzintézeteknek</t>
  </si>
  <si>
    <t>Adóssághoz nem kapcsolódó származékos ügyletek</t>
  </si>
  <si>
    <t>Váltókiadások</t>
  </si>
  <si>
    <t>KIADÁSOK ÖSSZESEN: (3.+10.)</t>
  </si>
  <si>
    <t>FINANSZÍROZÁSI KIADÁSOK ÖSSZESEN: (4.+…+9.)</t>
  </si>
  <si>
    <t>Költségvetési hiány, többlet ( költségvetési bevételek 9. sor - költségvetési kiadások 3. sor) (+/-)</t>
  </si>
  <si>
    <t>Váltóbevételek</t>
  </si>
  <si>
    <t xml:space="preserve">   9.</t>
  </si>
  <si>
    <t xml:space="preserve">    18.</t>
  </si>
  <si>
    <t>FINANSZÍROZÁSI BEVÉTELEK ÖSSZESEN: (10. + … +16.)</t>
  </si>
  <si>
    <t>KÖLTSÉGVETÉSI ÉS FINANSZÍROZÁSI BEVÉTELEK ÖSSZESEN: (9+17)</t>
  </si>
  <si>
    <t>Finanszírozási bevételek, kiadások egyenlege (finanszírozási bevételek 17. sor - finanszírozási kiadások 10. sor)
 (+/-)</t>
  </si>
  <si>
    <t>6.-ból EU-s támogatás (közvetlen)</t>
  </si>
  <si>
    <t>Költségvetési bevételek összesen (1.+2.+4.+5.+6.+8.+…+12.)</t>
  </si>
  <si>
    <t>Működési célú finanszírozási bevételek összesen (14.+19.+22.+23.)</t>
  </si>
  <si>
    <t>BEVÉTEL ÖSSZESEN (13.+24.)</t>
  </si>
  <si>
    <t>Működési célú finanszírozási kiadások összesen (14.+...+23.)</t>
  </si>
  <si>
    <t>KIADÁSOK ÖSSZESEN (13.+24.)</t>
  </si>
  <si>
    <t>A</t>
  </si>
  <si>
    <t>B</t>
  </si>
  <si>
    <t>C</t>
  </si>
  <si>
    <t>E</t>
  </si>
  <si>
    <t>D</t>
  </si>
  <si>
    <t>F</t>
  </si>
  <si>
    <t>G</t>
  </si>
  <si>
    <t>H</t>
  </si>
  <si>
    <t>Működési célú kvi támogatások és kiegészítő támogatások</t>
  </si>
  <si>
    <t xml:space="preserve">   16.</t>
  </si>
  <si>
    <t xml:space="preserve">   17.</t>
  </si>
  <si>
    <t xml:space="preserve">   18.</t>
  </si>
  <si>
    <t>BEVÉTELEK ÖSSZESEN: (9+17)</t>
  </si>
  <si>
    <t xml:space="preserve"> az 1.5-ből: - Előző évi elszámolásból származó befizetések</t>
  </si>
  <si>
    <t xml:space="preserve"> az 1.18-ból: - Általános tartalék</t>
  </si>
  <si>
    <t xml:space="preserve">     - Céltartalék</t>
  </si>
  <si>
    <r>
      <t xml:space="preserve">   Működési költségvetés kiadásai </t>
    </r>
    <r>
      <rPr>
        <sz val="8"/>
        <rFont val="Times New Roman CE"/>
        <charset val="238"/>
      </rPr>
      <t>(1.1+…+1.5+1.18.)</t>
    </r>
  </si>
  <si>
    <t>Éven belüli lejáatú belföldi értékpapírok beváltása</t>
  </si>
  <si>
    <t>Rövid lejáratú hitelek, kölcsönök törlesztése</t>
  </si>
  <si>
    <t>Hosszú lejáratú hitelek, kölcsönök törlesztése</t>
  </si>
  <si>
    <t>Hitelek, kölcsönök törlesztése külföldi kormányoknak nemz. szervezeteknek</t>
  </si>
  <si>
    <t>Éves tervezett létszám előirányzat (fő)</t>
  </si>
  <si>
    <t>Működési bevételek (1.1.+…+1.11.)</t>
  </si>
  <si>
    <t xml:space="preserve">  2.3-ból EU támogatás</t>
  </si>
  <si>
    <t>Felhalmozási célú támogatások államháztartáson belülről (4.1.+…+4.3.)</t>
  </si>
  <si>
    <t xml:space="preserve">  4.3.-ból EU-s támogatás</t>
  </si>
  <si>
    <t xml:space="preserve"> 2.3.-ból EU-s támogatásból megvalósuló programok, projektek kiadása</t>
  </si>
  <si>
    <t>KIADÁSOK ÖSSZESEN: (1.+2.+3.)</t>
  </si>
  <si>
    <t>Központi, irányító szervi támogatás</t>
  </si>
  <si>
    <t>Belföldi finanszírozás kiadásai (6.1. + … + 6.5.)</t>
  </si>
  <si>
    <t>Eredeti
előirányzat</t>
  </si>
  <si>
    <t>Kiadási jogcím</t>
  </si>
  <si>
    <t>Hitel-, kölcsöntörlesztés államházt-on kívülre (4.1. + … + 4.3.)</t>
  </si>
  <si>
    <t xml:space="preserve">2.1. melléklet </t>
  </si>
  <si>
    <t xml:space="preserve">F </t>
  </si>
  <si>
    <t>2.2. melléklet</t>
  </si>
  <si>
    <t>2.1. számú melléklet C. oszlop 13. sor + 2.2. számú melléklet C. oszlop 12. sor</t>
  </si>
  <si>
    <t>2.1. számú melléklet D. oszlop 13. sor + 2.2. számú melléklet D. oszlop 12. sor</t>
  </si>
  <si>
    <t>2.1. számú melléklet E. oszlop 13. sor + 2.2. számú melléklet E. oszlop 12. sor</t>
  </si>
  <si>
    <t>2.1. számú melléklet G. oszlop 13. sor + 2.2. számú melléklet G. oszlop 12. sor</t>
  </si>
  <si>
    <t>2.1. számú melléklet H. oszlop 13. sor + 2.2. számú melléklet H. oszlop 12. sor</t>
  </si>
  <si>
    <t>2.1. számú melléklet I. oszlop 13. sor + 2.2. számú melléklet I. oszlop 12. sor</t>
  </si>
  <si>
    <t>2.1. számú melléklet C. oszlop 24. sor + 2.2. számú melléklet C. oszlop 25. sor</t>
  </si>
  <si>
    <t>2.1. számú melléklet C. oszlop 25. sor + 2.2. számú melléklet C. oszlop 26. sor</t>
  </si>
  <si>
    <t>2.1. számú melléklet D. oszlop 24. sor + 2.2. számú melléklet D. oszlop 25. sor</t>
  </si>
  <si>
    <t>2.1. számú melléklet D. oszlop 25. sor + 2.2. számú melléklet D. oszlop 26. sor</t>
  </si>
  <si>
    <t>2.1. számú melléklet E. oszlop 24. sor + 2.2. számú melléklet E. oszlop 25. sor</t>
  </si>
  <si>
    <t>2.1. számú melléklet E. oszlop 25. sor + 2.2. számú melléklet E. oszlop 26. sor</t>
  </si>
  <si>
    <t>2.1. számú melléklet G. oszlop 24. sor + 2.2. számú melléklet G. oszlop 25. sor</t>
  </si>
  <si>
    <t>2.1. számú melléklet G. oszlop 25. sor + 2.2. számú melléklet G. oszlop 26. sor</t>
  </si>
  <si>
    <t>2.1. számú melléklet H. oszlop 24. sor + 2.2. számú melléklet H. oszlop 25. sor</t>
  </si>
  <si>
    <t>2.1. számú melléklet H. oszlop 25. sor + 2.2. számú melléklet H. oszlop 26. sor</t>
  </si>
  <si>
    <t>2.1. számú melléklet I. oszlop 24. sor + 2.2. számú melléklet I. oszlop 25. sor</t>
  </si>
  <si>
    <t>2.1. számú melléklet I. oszlop 25. sor + 2.2. számú melléklet I. oszlop 26. sor</t>
  </si>
  <si>
    <t>Költségvetési szerv</t>
  </si>
  <si>
    <t>1.1 sz. melléklet Bevételek táblázat C. oszlop 17 sora =</t>
  </si>
  <si>
    <t>1.1 sz. melléklet Bevételek táblázat C. oszlop 18 sora =</t>
  </si>
  <si>
    <t>1.1. sz. melléklet Bevételek táblázat C. oszlop 9 sora =</t>
  </si>
  <si>
    <t>1.1. sz. melléklet Bevételek táblázat D. oszlop 9 sora =</t>
  </si>
  <si>
    <t>1.1. sz. melléklet Bevételek táblázat D. oszlop 17 sora =</t>
  </si>
  <si>
    <t>1.1. sz. melléklet Bevételek táblázat D. oszlop 18 sora =</t>
  </si>
  <si>
    <t>1.1. sz. melléklet Bevételek táblázat E. oszlop 9 sora =</t>
  </si>
  <si>
    <t>1.1. sz. melléklet Bevételek táblázat E. oszlop 17 sora =</t>
  </si>
  <si>
    <t>1.1. sz. melléklet Bevételek táblázat E. oszlop 18 sora =</t>
  </si>
  <si>
    <t>1.1.sz. melléklet Kiadások táblázat C. oszlop 3 sora =</t>
  </si>
  <si>
    <t>1.1. sz. melléklet Kiadások táblázat C. oszlop 10 sora =</t>
  </si>
  <si>
    <t>1.1. sz. melléklet Kiadások táblázat C. oszlop 11 sora =</t>
  </si>
  <si>
    <t>1.1. sz. melléklet Kiadások táblázat D. oszlop 3 sora =</t>
  </si>
  <si>
    <t>1.1. sz. melléklet Kiadások táblázat D. oszlop 10 sora =</t>
  </si>
  <si>
    <t>1.1. sz. melléklet Kiadások táblázat D. oszlop 11 sora =</t>
  </si>
  <si>
    <t>1.1. sz. melléklet Kiadások táblázat E. oszlop 3 sora =</t>
  </si>
  <si>
    <t>1.1. sz. melléklet Kiadások táblázat E. oszlop 10 sora =</t>
  </si>
  <si>
    <t>1.1.sz. melléklet Kiadások táblázat E. oszlop 11 sora =</t>
  </si>
  <si>
    <t>1.1. sz. melléklet Bevételek táblázat C. oszlop 17 sora =</t>
  </si>
  <si>
    <t>1.1. sz. melléklet Bevételek táblázat C. oszlop 18 sora =</t>
  </si>
  <si>
    <t>1.1. sz. melléklet Kiadások táblázat C. oszlop 3 sora =</t>
  </si>
  <si>
    <t>1.1. sz. melléklet Kiadások táblázat E. oszlop 11 sora =</t>
  </si>
  <si>
    <t>Építményadó</t>
  </si>
  <si>
    <t>Idegenforgalmi adó</t>
  </si>
  <si>
    <t>Iparűzési adó</t>
  </si>
  <si>
    <t>Talajterhelési díj</t>
  </si>
  <si>
    <t>4.5.</t>
  </si>
  <si>
    <t>4.6.</t>
  </si>
  <si>
    <t>4.7.</t>
  </si>
  <si>
    <t>Közhatalmi bevételek (4.1.+...+4.7.)</t>
  </si>
  <si>
    <t>Kamatbevételek és más nyereségjellegű bevételek</t>
  </si>
  <si>
    <r>
      <t>1. sz. módosítás 
(</t>
    </r>
    <r>
      <rPr>
        <b/>
        <sz val="9"/>
        <rFont val="Calibri"/>
        <family val="2"/>
        <charset val="238"/>
      </rPr>
      <t>±</t>
    </r>
    <r>
      <rPr>
        <b/>
        <sz val="11.7"/>
        <rFont val="Times New Roman CE"/>
        <family val="1"/>
        <charset val="238"/>
      </rPr>
      <t>)</t>
    </r>
  </si>
  <si>
    <t>1. sz. módosítás 
(±)</t>
  </si>
  <si>
    <t>Költségvetési rendelet módosítás űrlapjainak összefüggései:</t>
  </si>
  <si>
    <t xml:space="preserve">   Váltóbevételek</t>
  </si>
  <si>
    <t>Költségvetés módosítás űrlapjainak összefüggései:</t>
  </si>
  <si>
    <t>E=C±D</t>
  </si>
  <si>
    <t>I=G±H</t>
  </si>
  <si>
    <t>Kiemelt előirányzat, előirányzat megnevezése</t>
  </si>
  <si>
    <t>Forintban!</t>
  </si>
  <si>
    <t>Bruttó  hiány:</t>
  </si>
  <si>
    <t>Bruttó  többlet:</t>
  </si>
  <si>
    <t>2018. évi eredeti előirányzat BEVÉTELEK</t>
  </si>
  <si>
    <t>Éven belüli lejáratú belföldi értékpapírok kibocsátása</t>
  </si>
  <si>
    <t>Éven túli lejáratú belföldi értékpapírok kibocsátása</t>
  </si>
  <si>
    <t>Lejötött betétek megszüntetése</t>
  </si>
  <si>
    <r>
      <t>2. sz. módosítás 
(</t>
    </r>
    <r>
      <rPr>
        <b/>
        <sz val="9"/>
        <rFont val="Calibri"/>
        <family val="2"/>
        <charset val="238"/>
      </rPr>
      <t>±</t>
    </r>
    <r>
      <rPr>
        <b/>
        <sz val="11.7"/>
        <rFont val="Times New Roman CE"/>
        <family val="1"/>
        <charset val="238"/>
      </rPr>
      <t>)</t>
    </r>
  </si>
  <si>
    <r>
      <t>3. sz. módosítás 
(</t>
    </r>
    <r>
      <rPr>
        <b/>
        <sz val="9"/>
        <rFont val="Calibri"/>
        <family val="2"/>
        <charset val="238"/>
      </rPr>
      <t>±</t>
    </r>
    <r>
      <rPr>
        <b/>
        <sz val="11.7"/>
        <rFont val="Times New Roman CE"/>
        <family val="1"/>
        <charset val="238"/>
      </rPr>
      <t>)</t>
    </r>
  </si>
  <si>
    <r>
      <t>4. sz. módosítás 
(</t>
    </r>
    <r>
      <rPr>
        <b/>
        <sz val="9"/>
        <rFont val="Calibri"/>
        <family val="2"/>
        <charset val="238"/>
      </rPr>
      <t>±</t>
    </r>
    <r>
      <rPr>
        <b/>
        <sz val="11.7"/>
        <rFont val="Times New Roman CE"/>
        <family val="1"/>
        <charset val="238"/>
      </rPr>
      <t>)</t>
    </r>
  </si>
  <si>
    <r>
      <t>5. sz. módosítás 
(</t>
    </r>
    <r>
      <rPr>
        <b/>
        <sz val="9"/>
        <rFont val="Calibri"/>
        <family val="2"/>
        <charset val="238"/>
      </rPr>
      <t>±</t>
    </r>
    <r>
      <rPr>
        <b/>
        <sz val="11.7"/>
        <rFont val="Times New Roman CE"/>
        <family val="1"/>
        <charset val="238"/>
      </rPr>
      <t>)</t>
    </r>
  </si>
  <si>
    <r>
      <t>6. sz. módosítás 
(</t>
    </r>
    <r>
      <rPr>
        <b/>
        <sz val="9"/>
        <rFont val="Calibri"/>
        <family val="2"/>
        <charset val="238"/>
      </rPr>
      <t>±</t>
    </r>
    <r>
      <rPr>
        <b/>
        <sz val="11.7"/>
        <rFont val="Times New Roman CE"/>
        <family val="1"/>
        <charset val="238"/>
      </rPr>
      <t>)</t>
    </r>
  </si>
  <si>
    <t>I</t>
  </si>
  <si>
    <t>K=C±J</t>
  </si>
  <si>
    <t>2. sz. módosítás 
(±)</t>
  </si>
  <si>
    <t>3. sz. módosítás 
(±)</t>
  </si>
  <si>
    <t>4. sz. módosítás 
(±)</t>
  </si>
  <si>
    <t>5. sz. módosítás 
(±)</t>
  </si>
  <si>
    <t>6. sz. módosítás 
(±)</t>
  </si>
  <si>
    <t>Eddigi módosítások összege 2018-ban</t>
  </si>
  <si>
    <t>Módosítások összesen</t>
  </si>
  <si>
    <t>… számú módosítás utáni előirányzat</t>
  </si>
  <si>
    <t>J=(D+…+I)</t>
  </si>
  <si>
    <t>….számú módosítás utáni előirányzat</t>
  </si>
  <si>
    <t>K=(C+J)</t>
  </si>
  <si>
    <t>…..számú módosítás utáni előirányzat</t>
  </si>
  <si>
    <t>Módosítások összesen 2018. …..-ig</t>
  </si>
  <si>
    <t>Levelek Nagyközség Önkormányzata</t>
  </si>
  <si>
    <t>9.1. melléklet</t>
  </si>
  <si>
    <t>9.1.1. melléklet</t>
  </si>
  <si>
    <t xml:space="preserve">Leveleki Közös Önkormányzati Hivatal </t>
  </si>
  <si>
    <t>Leveleki Kastélykert Óvoda és Konyha</t>
  </si>
  <si>
    <t>Levelek belterületi 906 hrsz. épület megvásárlása</t>
  </si>
  <si>
    <t>2016-2018</t>
  </si>
  <si>
    <t>ASP központhoz való csatlakozás</t>
  </si>
  <si>
    <t>2017-2018</t>
  </si>
  <si>
    <t>5 csoportos óvoda építése</t>
  </si>
  <si>
    <t>Külterületi helyi közutak fejlesztése</t>
  </si>
  <si>
    <t>2018</t>
  </si>
  <si>
    <t>Energiatudatos Levelek</t>
  </si>
  <si>
    <t xml:space="preserve">Műfűves pálya kialakítása </t>
  </si>
  <si>
    <t>Nyírség turisztikai kínálatának integrált fejlesztése</t>
  </si>
  <si>
    <t>Közfoglalkoztatás keretében vásárolt nagyértékű eszköz és térkőelem gyártás</t>
  </si>
  <si>
    <t>nagyértékű eszközbeszerzés (konyha, óvoda)</t>
  </si>
  <si>
    <t>Energetikai korszerűsítések Levelek településen (Közös Hivatal, Szoc. Int.)</t>
  </si>
  <si>
    <t>Egészségügyi infrastruktúra fejlesztés</t>
  </si>
  <si>
    <t>Egészségház belső felújítása</t>
  </si>
  <si>
    <t>Művelődési Intézmény infrastruktúrális fejlesztése</t>
  </si>
  <si>
    <t>közfoglalkoztatás keretén belül megvalósuló út felújítások</t>
  </si>
  <si>
    <t>2. sz. módosítás</t>
  </si>
  <si>
    <t>Leveleki Közös Hivatal LED világítás szerelés</t>
  </si>
  <si>
    <t>I. világhábosús emlékmű felújítása</t>
  </si>
  <si>
    <t>Halmozott módosítás 2018. 07.31-ig</t>
  </si>
  <si>
    <t>2. számú módosítás utáni előirányzat</t>
  </si>
  <si>
    <t>3. sz. módosítás</t>
  </si>
  <si>
    <t>I=(G+H)</t>
  </si>
  <si>
    <t>J=(E+I)</t>
  </si>
  <si>
    <t>I=(F+G+H)</t>
  </si>
  <si>
    <t>Védőnői szolgálathoz beszerzett eszközök (bútorok, mobil kézmosó)</t>
  </si>
  <si>
    <t>ravatalozó épületének  felújítása</t>
  </si>
  <si>
    <t>Önkormányzati eszközbeszerzések (nyomtató, mobil kézmosó, JBC kanál, laptop, szoftver, kártyaolvasó, monitor, )</t>
  </si>
  <si>
    <t>orvosi rendelőhöz szalag függöny beszerzés</t>
  </si>
  <si>
    <t>Halmozott módosítás 2018. 10.30-ig</t>
  </si>
  <si>
    <t>Beruházási (felhalmozási) kiadások előirányzata beruházásonként                                          6. melléklet</t>
  </si>
  <si>
    <t>Felújítási kiadások előirányzata felújításonként                                                    7. melléklet</t>
  </si>
  <si>
    <t>9.2. melléklet</t>
  </si>
  <si>
    <t>9.2.1. melléklet</t>
  </si>
  <si>
    <t>9.3. melléklet</t>
  </si>
  <si>
    <t>9.3.1. melléklet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</si>
</sst>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#,###"/>
  </numFmts>
  <fonts count="41">
    <font>
      <sz val="10"/>
      <name val="Times New Roman CE"/>
      <charset val="238"/>
    </font>
    <font>
      <sz val="10"/>
      <name val="Times New Roman CE"/>
      <charset val="238"/>
    </font>
    <font>
      <sz val="11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i/>
      <sz val="10"/>
      <name val="Times New Roman CE"/>
      <family val="1"/>
      <charset val="238"/>
    </font>
    <font>
      <i/>
      <sz val="11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sz val="10"/>
      <name val="Times New Roman CE"/>
      <charset val="238"/>
    </font>
    <font>
      <i/>
      <sz val="10"/>
      <name val="Times New Roman CE"/>
      <charset val="238"/>
    </font>
    <font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12"/>
      <color indexed="10"/>
      <name val="Times New Roman CE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  <font>
      <b/>
      <sz val="11"/>
      <name val="Times New Roman CE"/>
      <charset val="238"/>
    </font>
    <font>
      <b/>
      <i/>
      <sz val="9"/>
      <name val="Times New Roman CE"/>
      <charset val="238"/>
    </font>
    <font>
      <b/>
      <sz val="14"/>
      <name val="Times New Roman CE"/>
      <charset val="238"/>
    </font>
    <font>
      <sz val="9"/>
      <name val="Times New Roman CE"/>
      <charset val="238"/>
    </font>
    <font>
      <b/>
      <sz val="9"/>
      <color indexed="8"/>
      <name val="Times New Roman"/>
      <family val="1"/>
      <charset val="238"/>
    </font>
    <font>
      <sz val="9"/>
      <color indexed="17"/>
      <name val="Times New Roman CE"/>
      <charset val="238"/>
    </font>
    <font>
      <sz val="10"/>
      <color indexed="17"/>
      <name val="Times New Roman CE"/>
      <charset val="238"/>
    </font>
    <font>
      <sz val="10"/>
      <name val="Times New Roman CE"/>
      <charset val="238"/>
    </font>
    <font>
      <i/>
      <sz val="9"/>
      <name val="Times New Roman"/>
      <family val="1"/>
      <charset val="238"/>
    </font>
    <font>
      <b/>
      <sz val="9"/>
      <name val="Calibri"/>
      <family val="2"/>
      <charset val="238"/>
    </font>
    <font>
      <b/>
      <sz val="11.7"/>
      <name val="Times New Roman CE"/>
      <family val="1"/>
      <charset val="238"/>
    </font>
    <font>
      <b/>
      <sz val="14"/>
      <color rgb="FFFF0000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lightHorizontal"/>
    </fill>
  </fills>
  <borders count="6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0" fillId="0" borderId="0"/>
  </cellStyleXfs>
  <cellXfs count="453">
    <xf numFmtId="0" fontId="0" fillId="0" borderId="0" xfId="0"/>
    <xf numFmtId="164" fontId="3" fillId="0" borderId="0" xfId="0" applyNumberFormat="1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6" fillId="0" borderId="0" xfId="5" applyFont="1" applyFill="1" applyBorder="1" applyAlignment="1" applyProtection="1">
      <alignment horizontal="center" vertical="center" wrapText="1"/>
    </xf>
    <xf numFmtId="0" fontId="6" fillId="0" borderId="0" xfId="5" applyFont="1" applyFill="1" applyBorder="1" applyAlignment="1" applyProtection="1">
      <alignment vertical="center" wrapText="1"/>
    </xf>
    <xf numFmtId="0" fontId="18" fillId="0" borderId="1" xfId="5" applyFont="1" applyFill="1" applyBorder="1" applyAlignment="1" applyProtection="1">
      <alignment horizontal="left" vertical="center" wrapText="1" indent="1"/>
    </xf>
    <xf numFmtId="0" fontId="18" fillId="0" borderId="2" xfId="5" applyFont="1" applyFill="1" applyBorder="1" applyAlignment="1" applyProtection="1">
      <alignment horizontal="left" vertical="center" wrapText="1" indent="1"/>
    </xf>
    <xf numFmtId="0" fontId="18" fillId="0" borderId="3" xfId="5" applyFont="1" applyFill="1" applyBorder="1" applyAlignment="1" applyProtection="1">
      <alignment horizontal="left" vertical="center" wrapText="1" indent="1"/>
    </xf>
    <xf numFmtId="0" fontId="18" fillId="0" borderId="4" xfId="5" applyFont="1" applyFill="1" applyBorder="1" applyAlignment="1" applyProtection="1">
      <alignment horizontal="left" vertical="center" wrapText="1" indent="1"/>
    </xf>
    <xf numFmtId="0" fontId="18" fillId="0" borderId="5" xfId="5" applyFont="1" applyFill="1" applyBorder="1" applyAlignment="1" applyProtection="1">
      <alignment horizontal="left" vertical="center" wrapText="1" indent="1"/>
    </xf>
    <xf numFmtId="0" fontId="18" fillId="0" borderId="6" xfId="5" applyFont="1" applyFill="1" applyBorder="1" applyAlignment="1" applyProtection="1">
      <alignment horizontal="left" vertical="center" wrapText="1" indent="1"/>
    </xf>
    <xf numFmtId="49" fontId="18" fillId="0" borderId="7" xfId="5" applyNumberFormat="1" applyFont="1" applyFill="1" applyBorder="1" applyAlignment="1" applyProtection="1">
      <alignment horizontal="left" vertical="center" wrapText="1" indent="1"/>
    </xf>
    <xf numFmtId="49" fontId="18" fillId="0" borderId="8" xfId="5" applyNumberFormat="1" applyFont="1" applyFill="1" applyBorder="1" applyAlignment="1" applyProtection="1">
      <alignment horizontal="left" vertical="center" wrapText="1" indent="1"/>
    </xf>
    <xf numFmtId="49" fontId="18" fillId="0" borderId="9" xfId="5" applyNumberFormat="1" applyFont="1" applyFill="1" applyBorder="1" applyAlignment="1" applyProtection="1">
      <alignment horizontal="left" vertical="center" wrapText="1" indent="1"/>
    </xf>
    <xf numFmtId="49" fontId="18" fillId="0" borderId="10" xfId="5" applyNumberFormat="1" applyFont="1" applyFill="1" applyBorder="1" applyAlignment="1" applyProtection="1">
      <alignment horizontal="left" vertical="center" wrapText="1" indent="1"/>
    </xf>
    <xf numFmtId="49" fontId="18" fillId="0" borderId="11" xfId="5" applyNumberFormat="1" applyFont="1" applyFill="1" applyBorder="1" applyAlignment="1" applyProtection="1">
      <alignment horizontal="left" vertical="center" wrapText="1" indent="1"/>
    </xf>
    <xf numFmtId="49" fontId="18" fillId="0" borderId="12" xfId="5" applyNumberFormat="1" applyFont="1" applyFill="1" applyBorder="1" applyAlignment="1" applyProtection="1">
      <alignment horizontal="left" vertical="center" wrapText="1" indent="1"/>
    </xf>
    <xf numFmtId="0" fontId="18" fillId="0" borderId="0" xfId="5" applyFont="1" applyFill="1" applyBorder="1" applyAlignment="1" applyProtection="1">
      <alignment horizontal="left" vertical="center" wrapText="1" indent="1"/>
    </xf>
    <xf numFmtId="0" fontId="17" fillId="0" borderId="13" xfId="5" applyFont="1" applyFill="1" applyBorder="1" applyAlignment="1" applyProtection="1">
      <alignment horizontal="left" vertical="center" wrapText="1" indent="1"/>
    </xf>
    <xf numFmtId="0" fontId="17" fillId="0" borderId="14" xfId="5" applyFont="1" applyFill="1" applyBorder="1" applyAlignment="1" applyProtection="1">
      <alignment horizontal="left" vertical="center" wrapText="1" indent="1"/>
    </xf>
    <xf numFmtId="0" fontId="17" fillId="0" borderId="15" xfId="5" applyFont="1" applyFill="1" applyBorder="1" applyAlignment="1" applyProtection="1">
      <alignment horizontal="left" vertical="center" wrapText="1" indent="1"/>
    </xf>
    <xf numFmtId="164" fontId="18" fillId="0" borderId="2" xfId="0" applyNumberFormat="1" applyFont="1" applyFill="1" applyBorder="1" applyAlignment="1" applyProtection="1">
      <alignment vertical="center" wrapText="1"/>
      <protection locked="0"/>
    </xf>
    <xf numFmtId="164" fontId="18" fillId="0" borderId="6" xfId="0" applyNumberFormat="1" applyFont="1" applyFill="1" applyBorder="1" applyAlignment="1" applyProtection="1">
      <alignment vertical="center" wrapText="1"/>
      <protection locked="0"/>
    </xf>
    <xf numFmtId="0" fontId="17" fillId="0" borderId="14" xfId="5" applyFont="1" applyFill="1" applyBorder="1" applyAlignment="1" applyProtection="1">
      <alignment vertical="center" wrapText="1"/>
    </xf>
    <xf numFmtId="0" fontId="17" fillId="0" borderId="16" xfId="5" applyFont="1" applyFill="1" applyBorder="1" applyAlignment="1" applyProtection="1">
      <alignment vertical="center" wrapText="1"/>
    </xf>
    <xf numFmtId="0" fontId="17" fillId="0" borderId="13" xfId="5" applyFont="1" applyFill="1" applyBorder="1" applyAlignment="1" applyProtection="1">
      <alignment horizontal="center" vertical="center" wrapText="1"/>
    </xf>
    <xf numFmtId="0" fontId="17" fillId="0" borderId="14" xfId="5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>
      <alignment vertical="center" wrapText="1"/>
    </xf>
    <xf numFmtId="164" fontId="0" fillId="0" borderId="0" xfId="0" applyNumberFormat="1" applyFill="1" applyAlignment="1">
      <alignment horizontal="center" vertical="center" wrapText="1"/>
    </xf>
    <xf numFmtId="164" fontId="4" fillId="0" borderId="0" xfId="0" applyNumberFormat="1" applyFont="1" applyFill="1" applyAlignment="1">
      <alignment horizontal="center" vertical="center" wrapText="1"/>
    </xf>
    <xf numFmtId="164" fontId="18" fillId="0" borderId="8" xfId="0" applyNumberFormat="1" applyFont="1" applyFill="1" applyBorder="1" applyAlignment="1" applyProtection="1">
      <alignment horizontal="left" vertical="center" wrapText="1" indent="1"/>
      <protection locked="0"/>
    </xf>
    <xf numFmtId="164" fontId="5" fillId="0" borderId="0" xfId="0" applyNumberFormat="1" applyFont="1" applyFill="1" applyAlignment="1" applyProtection="1">
      <alignment horizontal="right" wrapText="1"/>
    </xf>
    <xf numFmtId="164" fontId="17" fillId="0" borderId="17" xfId="0" applyNumberFormat="1" applyFont="1" applyFill="1" applyBorder="1" applyAlignment="1" applyProtection="1">
      <alignment horizontal="center" vertical="center" wrapText="1"/>
    </xf>
    <xf numFmtId="164" fontId="17" fillId="0" borderId="18" xfId="0" applyNumberFormat="1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vertical="center" wrapText="1"/>
    </xf>
    <xf numFmtId="164" fontId="18" fillId="0" borderId="19" xfId="0" applyNumberFormat="1" applyFont="1" applyFill="1" applyBorder="1" applyAlignment="1" applyProtection="1">
      <alignment vertical="center" wrapText="1"/>
    </xf>
    <xf numFmtId="164" fontId="18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4" fontId="18" fillId="0" borderId="20" xfId="0" applyNumberFormat="1" applyFont="1" applyFill="1" applyBorder="1" applyAlignment="1" applyProtection="1">
      <alignment vertical="center" wrapText="1"/>
    </xf>
    <xf numFmtId="164" fontId="17" fillId="0" borderId="14" xfId="0" applyNumberFormat="1" applyFont="1" applyFill="1" applyBorder="1" applyAlignment="1" applyProtection="1">
      <alignment vertical="center" wrapText="1"/>
    </xf>
    <xf numFmtId="164" fontId="17" fillId="0" borderId="21" xfId="0" applyNumberFormat="1" applyFont="1" applyFill="1" applyBorder="1" applyAlignment="1" applyProtection="1">
      <alignment vertical="center" wrapText="1"/>
    </xf>
    <xf numFmtId="164" fontId="4" fillId="0" borderId="0" xfId="0" applyNumberFormat="1" applyFont="1" applyFill="1" applyAlignment="1">
      <alignment vertical="center" wrapText="1"/>
    </xf>
    <xf numFmtId="0" fontId="6" fillId="0" borderId="0" xfId="0" applyFont="1" applyFill="1" applyAlignment="1">
      <alignment horizontal="center" vertical="center" wrapText="1"/>
    </xf>
    <xf numFmtId="164" fontId="25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9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8" fillId="0" borderId="0" xfId="0" applyFont="1" applyFill="1" applyAlignment="1">
      <alignment vertical="center" wrapText="1"/>
    </xf>
    <xf numFmtId="164" fontId="17" fillId="2" borderId="14" xfId="0" applyNumberFormat="1" applyFont="1" applyFill="1" applyBorder="1" applyAlignment="1" applyProtection="1">
      <alignment vertical="center" wrapText="1"/>
    </xf>
    <xf numFmtId="164" fontId="18" fillId="0" borderId="9" xfId="0" applyNumberFormat="1" applyFont="1" applyFill="1" applyBorder="1" applyAlignment="1" applyProtection="1">
      <alignment horizontal="left" vertical="center" wrapText="1" indent="1"/>
      <protection locked="0"/>
    </xf>
    <xf numFmtId="0" fontId="24" fillId="0" borderId="14" xfId="5" applyFont="1" applyFill="1" applyBorder="1" applyAlignment="1" applyProtection="1">
      <alignment horizontal="left" vertical="center" wrapText="1" indent="1"/>
    </xf>
    <xf numFmtId="164" fontId="24" fillId="0" borderId="13" xfId="0" applyNumberFormat="1" applyFont="1" applyFill="1" applyBorder="1" applyAlignment="1" applyProtection="1">
      <alignment horizontal="left" vertical="center" wrapText="1" indent="1"/>
    </xf>
    <xf numFmtId="0" fontId="5" fillId="0" borderId="23" xfId="0" applyFont="1" applyFill="1" applyBorder="1" applyAlignment="1" applyProtection="1">
      <alignment horizontal="right"/>
    </xf>
    <xf numFmtId="0" fontId="25" fillId="0" borderId="18" xfId="5" applyFont="1" applyFill="1" applyBorder="1" applyAlignment="1" applyProtection="1">
      <alignment horizontal="left" vertical="center" wrapText="1" indent="1"/>
    </xf>
    <xf numFmtId="0" fontId="18" fillId="0" borderId="2" xfId="5" applyFont="1" applyFill="1" applyBorder="1" applyAlignment="1" applyProtection="1">
      <alignment horizontal="left" indent="6"/>
    </xf>
    <xf numFmtId="0" fontId="18" fillId="0" borderId="2" xfId="5" applyFont="1" applyFill="1" applyBorder="1" applyAlignment="1" applyProtection="1">
      <alignment horizontal="left" vertical="center" wrapText="1" indent="6"/>
    </xf>
    <xf numFmtId="0" fontId="18" fillId="0" borderId="6" xfId="5" applyFont="1" applyFill="1" applyBorder="1" applyAlignment="1" applyProtection="1">
      <alignment horizontal="left" vertical="center" wrapText="1" indent="6"/>
    </xf>
    <xf numFmtId="0" fontId="18" fillId="0" borderId="22" xfId="5" applyFont="1" applyFill="1" applyBorder="1" applyAlignment="1" applyProtection="1">
      <alignment horizontal="left" vertical="center" wrapText="1" indent="6"/>
    </xf>
    <xf numFmtId="0" fontId="35" fillId="0" borderId="0" xfId="0" applyFont="1"/>
    <xf numFmtId="164" fontId="0" fillId="0" borderId="0" xfId="0" applyNumberFormat="1" applyFill="1" applyAlignment="1" applyProtection="1">
      <alignment horizontal="center" vertical="center" wrapText="1"/>
    </xf>
    <xf numFmtId="164" fontId="7" fillId="0" borderId="13" xfId="0" applyNumberFormat="1" applyFont="1" applyFill="1" applyBorder="1" applyAlignment="1" applyProtection="1">
      <alignment horizontal="center" vertical="center" wrapText="1"/>
    </xf>
    <xf numFmtId="164" fontId="7" fillId="0" borderId="14" xfId="0" applyNumberFormat="1" applyFont="1" applyFill="1" applyBorder="1" applyAlignment="1" applyProtection="1">
      <alignment horizontal="center" vertical="center" wrapText="1"/>
    </xf>
    <xf numFmtId="164" fontId="7" fillId="0" borderId="13" xfId="0" applyNumberFormat="1" applyFont="1" applyFill="1" applyBorder="1" applyAlignment="1" applyProtection="1">
      <alignment horizontal="left" vertical="center" wrapText="1"/>
    </xf>
    <xf numFmtId="0" fontId="7" fillId="0" borderId="13" xfId="0" applyFont="1" applyFill="1" applyBorder="1" applyAlignment="1" applyProtection="1">
      <alignment horizontal="center" vertical="center" wrapText="1"/>
    </xf>
    <xf numFmtId="0" fontId="17" fillId="0" borderId="13" xfId="0" applyFont="1" applyFill="1" applyBorder="1" applyAlignment="1" applyProtection="1">
      <alignment horizontal="center" vertical="center" wrapText="1"/>
    </xf>
    <xf numFmtId="0" fontId="17" fillId="0" borderId="14" xfId="0" applyFont="1" applyFill="1" applyBorder="1" applyAlignment="1" applyProtection="1">
      <alignment horizontal="center" vertical="center" wrapText="1"/>
    </xf>
    <xf numFmtId="0" fontId="24" fillId="0" borderId="13" xfId="0" applyFont="1" applyFill="1" applyBorder="1" applyAlignment="1" applyProtection="1">
      <alignment horizontal="center" vertical="center" wrapText="1"/>
    </xf>
    <xf numFmtId="0" fontId="0" fillId="0" borderId="0" xfId="0" applyProtection="1"/>
    <xf numFmtId="0" fontId="0" fillId="0" borderId="0" xfId="0" applyFill="1" applyProtection="1"/>
    <xf numFmtId="0" fontId="19" fillId="0" borderId="0" xfId="0" applyFont="1" applyFill="1" applyProtection="1"/>
    <xf numFmtId="164" fontId="3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164" fontId="16" fillId="0" borderId="0" xfId="0" applyNumberFormat="1" applyFont="1" applyFill="1" applyAlignment="1" applyProtection="1">
      <alignment vertical="center" wrapText="1"/>
    </xf>
    <xf numFmtId="0" fontId="7" fillId="0" borderId="0" xfId="0" applyFont="1" applyFill="1" applyAlignment="1" applyProtection="1">
      <alignment vertical="center"/>
    </xf>
    <xf numFmtId="0" fontId="5" fillId="0" borderId="0" xfId="0" applyFont="1" applyFill="1" applyAlignment="1" applyProtection="1">
      <alignment horizontal="right"/>
    </xf>
    <xf numFmtId="0" fontId="7" fillId="0" borderId="16" xfId="0" applyFont="1" applyFill="1" applyBorder="1" applyAlignment="1" applyProtection="1">
      <alignment horizontal="center" vertical="center" wrapText="1"/>
    </xf>
    <xf numFmtId="0" fontId="24" fillId="0" borderId="14" xfId="0" applyFont="1" applyFill="1" applyBorder="1" applyAlignment="1" applyProtection="1">
      <alignment horizontal="left" vertical="center" wrapText="1" indent="1"/>
    </xf>
    <xf numFmtId="0" fontId="23" fillId="0" borderId="13" xfId="0" applyFont="1" applyBorder="1" applyAlignment="1" applyProtection="1">
      <alignment horizontal="center" vertical="center" wrapText="1"/>
    </xf>
    <xf numFmtId="0" fontId="33" fillId="0" borderId="24" xfId="0" applyFont="1" applyBorder="1" applyAlignment="1" applyProtection="1">
      <alignment horizontal="left" wrapText="1" indent="1"/>
    </xf>
    <xf numFmtId="0" fontId="18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left" vertical="center" wrapText="1" indent="1"/>
    </xf>
    <xf numFmtId="0" fontId="18" fillId="0" borderId="0" xfId="0" applyFont="1" applyFill="1" applyAlignment="1" applyProtection="1">
      <alignment horizontal="left" vertical="center" wrapText="1"/>
    </xf>
    <xf numFmtId="0" fontId="18" fillId="0" borderId="0" xfId="0" applyFont="1" applyFill="1" applyAlignment="1" applyProtection="1">
      <alignment vertical="center" wrapText="1"/>
    </xf>
    <xf numFmtId="0" fontId="7" fillId="0" borderId="14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</xf>
    <xf numFmtId="0" fontId="4" fillId="0" borderId="13" xfId="0" applyFont="1" applyFill="1" applyBorder="1" applyAlignment="1" applyProtection="1">
      <alignment horizontal="left" vertical="center"/>
    </xf>
    <xf numFmtId="0" fontId="4" fillId="0" borderId="24" xfId="0" applyFont="1" applyFill="1" applyBorder="1" applyAlignment="1" applyProtection="1">
      <alignment vertical="center" wrapText="1"/>
    </xf>
    <xf numFmtId="16" fontId="0" fillId="0" borderId="0" xfId="0" applyNumberFormat="1" applyFill="1" applyAlignment="1">
      <alignment vertical="center" wrapText="1"/>
    </xf>
    <xf numFmtId="164" fontId="17" fillId="0" borderId="25" xfId="5" applyNumberFormat="1" applyFont="1" applyFill="1" applyBorder="1" applyAlignment="1" applyProtection="1">
      <alignment horizontal="right" vertical="center" wrapText="1" indent="1"/>
    </xf>
    <xf numFmtId="0" fontId="23" fillId="0" borderId="14" xfId="0" applyFont="1" applyBorder="1" applyAlignment="1" applyProtection="1">
      <alignment horizontal="left" vertical="center" wrapText="1" indent="1"/>
    </xf>
    <xf numFmtId="0" fontId="22" fillId="0" borderId="2" xfId="0" applyFont="1" applyBorder="1" applyAlignment="1" applyProtection="1">
      <alignment horizontal="left" vertical="center" wrapText="1" indent="1"/>
    </xf>
    <xf numFmtId="0" fontId="22" fillId="0" borderId="6" xfId="0" applyFont="1" applyBorder="1" applyAlignment="1" applyProtection="1">
      <alignment horizontal="left" vertical="center" wrapText="1" indent="1"/>
    </xf>
    <xf numFmtId="0" fontId="23" fillId="0" borderId="17" xfId="0" applyFont="1" applyBorder="1" applyAlignment="1" applyProtection="1">
      <alignment horizontal="left" vertical="center" wrapText="1" indent="1"/>
    </xf>
    <xf numFmtId="164" fontId="6" fillId="0" borderId="0" xfId="5" applyNumberFormat="1" applyFont="1" applyFill="1" applyBorder="1" applyAlignment="1" applyProtection="1">
      <alignment horizontal="right" vertical="center" wrapText="1" indent="1"/>
    </xf>
    <xf numFmtId="0" fontId="5" fillId="0" borderId="23" xfId="0" applyFont="1" applyFill="1" applyBorder="1" applyAlignment="1" applyProtection="1">
      <alignment horizontal="right" vertical="center"/>
    </xf>
    <xf numFmtId="164" fontId="18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6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14" xfId="0" applyNumberFormat="1" applyFont="1" applyFill="1" applyBorder="1" applyAlignment="1" applyProtection="1">
      <alignment horizontal="right" vertical="center" wrapText="1" indent="1"/>
    </xf>
    <xf numFmtId="164" fontId="25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0" xfId="0" applyNumberFormat="1" applyFont="1" applyFill="1" applyAlignment="1" applyProtection="1">
      <alignment horizontal="centerContinuous" vertical="center" wrapText="1"/>
    </xf>
    <xf numFmtId="164" fontId="0" fillId="0" borderId="0" xfId="0" applyNumberFormat="1" applyFill="1" applyAlignment="1" applyProtection="1">
      <alignment horizontal="centerContinuous" vertical="center"/>
    </xf>
    <xf numFmtId="164" fontId="5" fillId="0" borderId="0" xfId="0" applyNumberFormat="1" applyFont="1" applyFill="1" applyAlignment="1" applyProtection="1">
      <alignment horizontal="right" vertical="center"/>
    </xf>
    <xf numFmtId="164" fontId="7" fillId="0" borderId="13" xfId="0" applyNumberFormat="1" applyFont="1" applyFill="1" applyBorder="1" applyAlignment="1" applyProtection="1">
      <alignment horizontal="centerContinuous" vertical="center" wrapText="1"/>
    </xf>
    <xf numFmtId="164" fontId="7" fillId="0" borderId="14" xfId="0" applyNumberFormat="1" applyFont="1" applyFill="1" applyBorder="1" applyAlignment="1" applyProtection="1">
      <alignment horizontal="centerContinuous" vertical="center" wrapText="1"/>
    </xf>
    <xf numFmtId="164" fontId="7" fillId="0" borderId="21" xfId="0" applyNumberFormat="1" applyFont="1" applyFill="1" applyBorder="1" applyAlignment="1" applyProtection="1">
      <alignment horizontal="centerContinuous" vertical="center" wrapText="1"/>
    </xf>
    <xf numFmtId="164" fontId="4" fillId="0" borderId="0" xfId="0" applyNumberFormat="1" applyFont="1" applyFill="1" applyAlignment="1" applyProtection="1">
      <alignment horizontal="center" vertical="center" wrapText="1"/>
    </xf>
    <xf numFmtId="164" fontId="24" fillId="0" borderId="27" xfId="0" applyNumberFormat="1" applyFont="1" applyFill="1" applyBorder="1" applyAlignment="1" applyProtection="1">
      <alignment horizontal="center" vertical="center" wrapText="1"/>
    </xf>
    <xf numFmtId="164" fontId="24" fillId="0" borderId="13" xfId="0" applyNumberFormat="1" applyFont="1" applyFill="1" applyBorder="1" applyAlignment="1" applyProtection="1">
      <alignment horizontal="center" vertical="center" wrapText="1"/>
    </xf>
    <xf numFmtId="164" fontId="24" fillId="0" borderId="14" xfId="0" applyNumberFormat="1" applyFont="1" applyFill="1" applyBorder="1" applyAlignment="1" applyProtection="1">
      <alignment horizontal="center" vertical="center" wrapText="1"/>
    </xf>
    <xf numFmtId="164" fontId="24" fillId="0" borderId="0" xfId="0" applyNumberFormat="1" applyFont="1" applyFill="1" applyAlignment="1" applyProtection="1">
      <alignment horizontal="center" vertical="center" wrapText="1"/>
    </xf>
    <xf numFmtId="164" fontId="0" fillId="0" borderId="28" xfId="0" applyNumberFormat="1" applyFill="1" applyBorder="1" applyAlignment="1" applyProtection="1">
      <alignment horizontal="left" vertical="center" wrapText="1" indent="1"/>
    </xf>
    <xf numFmtId="164" fontId="18" fillId="0" borderId="9" xfId="0" applyNumberFormat="1" applyFont="1" applyFill="1" applyBorder="1" applyAlignment="1" applyProtection="1">
      <alignment horizontal="left" vertical="center" wrapText="1" indent="1"/>
    </xf>
    <xf numFmtId="164" fontId="0" fillId="0" borderId="29" xfId="0" applyNumberFormat="1" applyFill="1" applyBorder="1" applyAlignment="1" applyProtection="1">
      <alignment horizontal="left" vertical="center" wrapText="1" indent="1"/>
    </xf>
    <xf numFmtId="164" fontId="18" fillId="0" borderId="8" xfId="0" applyNumberFormat="1" applyFont="1" applyFill="1" applyBorder="1" applyAlignment="1" applyProtection="1">
      <alignment horizontal="left" vertical="center" wrapText="1" indent="1"/>
    </xf>
    <xf numFmtId="164" fontId="18" fillId="0" borderId="30" xfId="0" applyNumberFormat="1" applyFont="1" applyFill="1" applyBorder="1" applyAlignment="1" applyProtection="1">
      <alignment horizontal="left" vertical="center" wrapText="1" indent="1"/>
    </xf>
    <xf numFmtId="164" fontId="27" fillId="0" borderId="27" xfId="0" applyNumberFormat="1" applyFont="1" applyFill="1" applyBorder="1" applyAlignment="1" applyProtection="1">
      <alignment horizontal="left" vertical="center" wrapText="1" indent="1"/>
    </xf>
    <xf numFmtId="164" fontId="1" fillId="0" borderId="31" xfId="0" applyNumberFormat="1" applyFont="1" applyFill="1" applyBorder="1" applyAlignment="1" applyProtection="1">
      <alignment horizontal="left" vertical="center" wrapText="1" indent="1"/>
    </xf>
    <xf numFmtId="164" fontId="25" fillId="0" borderId="7" xfId="0" applyNumberFormat="1" applyFont="1" applyFill="1" applyBorder="1" applyAlignment="1" applyProtection="1">
      <alignment horizontal="left" vertical="center" wrapText="1" indent="1"/>
    </xf>
    <xf numFmtId="164" fontId="25" fillId="0" borderId="8" xfId="0" applyNumberFormat="1" applyFont="1" applyFill="1" applyBorder="1" applyAlignment="1" applyProtection="1">
      <alignment horizontal="left" vertical="center" wrapText="1" indent="1"/>
    </xf>
    <xf numFmtId="164" fontId="1" fillId="0" borderId="29" xfId="0" applyNumberFormat="1" applyFont="1" applyFill="1" applyBorder="1" applyAlignment="1" applyProtection="1">
      <alignment horizontal="left" vertical="center" wrapText="1" indent="1"/>
    </xf>
    <xf numFmtId="164" fontId="28" fillId="0" borderId="2" xfId="0" applyNumberFormat="1" applyFont="1" applyFill="1" applyBorder="1" applyAlignment="1" applyProtection="1">
      <alignment horizontal="right" vertical="center" wrapText="1" indent="1"/>
    </xf>
    <xf numFmtId="164" fontId="27" fillId="0" borderId="13" xfId="0" applyNumberFormat="1" applyFont="1" applyFill="1" applyBorder="1" applyAlignment="1" applyProtection="1">
      <alignment horizontal="left" vertical="center" wrapText="1" indent="1"/>
    </xf>
    <xf numFmtId="164" fontId="25" fillId="0" borderId="9" xfId="0" applyNumberFormat="1" applyFont="1" applyFill="1" applyBorder="1" applyAlignment="1" applyProtection="1">
      <alignment horizontal="left" vertical="center" wrapText="1" indent="1"/>
      <protection locked="0"/>
    </xf>
    <xf numFmtId="164" fontId="28" fillId="0" borderId="7" xfId="0" applyNumberFormat="1" applyFont="1" applyFill="1" applyBorder="1" applyAlignment="1" applyProtection="1">
      <alignment horizontal="left" vertical="center" wrapText="1" indent="1"/>
    </xf>
    <xf numFmtId="164" fontId="25" fillId="0" borderId="8" xfId="0" applyNumberFormat="1" applyFont="1" applyFill="1" applyBorder="1" applyAlignment="1" applyProtection="1">
      <alignment horizontal="left" vertical="center" wrapText="1" indent="2"/>
    </xf>
    <xf numFmtId="164" fontId="25" fillId="0" borderId="2" xfId="0" applyNumberFormat="1" applyFont="1" applyFill="1" applyBorder="1" applyAlignment="1" applyProtection="1">
      <alignment horizontal="left" vertical="center" wrapText="1" indent="2"/>
    </xf>
    <xf numFmtId="164" fontId="28" fillId="0" borderId="2" xfId="0" applyNumberFormat="1" applyFont="1" applyFill="1" applyBorder="1" applyAlignment="1" applyProtection="1">
      <alignment horizontal="left" vertical="center" wrapText="1" indent="1"/>
    </xf>
    <xf numFmtId="164" fontId="25" fillId="0" borderId="9" xfId="0" applyNumberFormat="1" applyFont="1" applyFill="1" applyBorder="1" applyAlignment="1" applyProtection="1">
      <alignment horizontal="left" vertical="center" wrapText="1" indent="1"/>
    </xf>
    <xf numFmtId="164" fontId="18" fillId="0" borderId="9" xfId="0" applyNumberFormat="1" applyFont="1" applyFill="1" applyBorder="1" applyAlignment="1" applyProtection="1">
      <alignment horizontal="left" vertical="center" wrapText="1" indent="2"/>
    </xf>
    <xf numFmtId="164" fontId="18" fillId="0" borderId="10" xfId="0" applyNumberFormat="1" applyFont="1" applyFill="1" applyBorder="1" applyAlignment="1" applyProtection="1">
      <alignment horizontal="left" vertical="center" wrapText="1" indent="2"/>
    </xf>
    <xf numFmtId="164" fontId="28" fillId="0" borderId="3" xfId="0" applyNumberFormat="1" applyFont="1" applyFill="1" applyBorder="1" applyAlignment="1" applyProtection="1">
      <alignment horizontal="right" vertical="center" wrapText="1" indent="1"/>
    </xf>
    <xf numFmtId="164" fontId="24" fillId="0" borderId="25" xfId="0" applyNumberFormat="1" applyFont="1" applyFill="1" applyBorder="1" applyAlignment="1" applyProtection="1">
      <alignment horizontal="right" vertical="center" wrapText="1" indent="1"/>
    </xf>
    <xf numFmtId="164" fontId="17" fillId="0" borderId="0" xfId="0" applyNumberFormat="1" applyFont="1" applyFill="1" applyBorder="1" applyAlignment="1" applyProtection="1">
      <alignment horizontal="right" vertical="center" wrapText="1" indent="1"/>
    </xf>
    <xf numFmtId="0" fontId="18" fillId="0" borderId="0" xfId="0" applyFont="1" applyFill="1" applyAlignment="1" applyProtection="1">
      <alignment horizontal="right" vertical="center" wrapText="1" indent="1"/>
    </xf>
    <xf numFmtId="164" fontId="17" fillId="0" borderId="25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right" vertical="center" wrapText="1" indent="1"/>
    </xf>
    <xf numFmtId="0" fontId="9" fillId="0" borderId="0" xfId="0" applyFont="1" applyFill="1" applyAlignment="1" applyProtection="1">
      <alignment vertical="center" wrapText="1"/>
    </xf>
    <xf numFmtId="0" fontId="21" fillId="0" borderId="18" xfId="0" applyFont="1" applyBorder="1" applyAlignment="1" applyProtection="1">
      <alignment horizontal="left" vertical="center" wrapText="1" indent="1"/>
    </xf>
    <xf numFmtId="0" fontId="10" fillId="0" borderId="0" xfId="5" applyFont="1" applyFill="1" applyProtection="1"/>
    <xf numFmtId="0" fontId="10" fillId="0" borderId="0" xfId="5" applyFont="1" applyFill="1" applyAlignment="1" applyProtection="1">
      <alignment horizontal="right" vertical="center" indent="1"/>
    </xf>
    <xf numFmtId="0" fontId="36" fillId="0" borderId="0" xfId="0" applyFont="1" applyFill="1" applyAlignment="1" applyProtection="1">
      <alignment horizontal="left" vertical="center" wrapText="1"/>
    </xf>
    <xf numFmtId="0" fontId="36" fillId="0" borderId="0" xfId="0" applyFont="1" applyFill="1" applyAlignment="1" applyProtection="1">
      <alignment vertical="center" wrapText="1"/>
    </xf>
    <xf numFmtId="0" fontId="36" fillId="0" borderId="0" xfId="0" applyFont="1" applyFill="1" applyAlignment="1" applyProtection="1">
      <alignment horizontal="right" vertical="center" wrapText="1" indent="1"/>
    </xf>
    <xf numFmtId="0" fontId="14" fillId="0" borderId="0" xfId="0" applyFont="1" applyFill="1" applyAlignment="1" applyProtection="1">
      <alignment horizontal="left" vertical="center" wrapText="1"/>
    </xf>
    <xf numFmtId="0" fontId="14" fillId="0" borderId="0" xfId="0" applyFont="1" applyFill="1" applyAlignment="1" applyProtection="1">
      <alignment vertical="center" wrapText="1"/>
    </xf>
    <xf numFmtId="0" fontId="14" fillId="0" borderId="0" xfId="0" applyFont="1" applyFill="1" applyAlignment="1" applyProtection="1">
      <alignment horizontal="right" vertical="center" wrapText="1" indent="1"/>
    </xf>
    <xf numFmtId="164" fontId="0" fillId="0" borderId="31" xfId="0" applyNumberFormat="1" applyFill="1" applyBorder="1" applyAlignment="1" applyProtection="1">
      <alignment horizontal="left" vertical="center" wrapText="1" indent="1"/>
    </xf>
    <xf numFmtId="164" fontId="18" fillId="0" borderId="7" xfId="0" applyNumberFormat="1" applyFont="1" applyFill="1" applyBorder="1" applyAlignment="1" applyProtection="1">
      <alignment horizontal="left" vertical="center" wrapText="1" indent="1"/>
    </xf>
    <xf numFmtId="164" fontId="18" fillId="0" borderId="32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6" xfId="5" applyNumberFormat="1" applyFont="1" applyFill="1" applyBorder="1" applyAlignment="1" applyProtection="1">
      <alignment horizontal="right" vertical="center" wrapText="1" indent="1"/>
    </xf>
    <xf numFmtId="164" fontId="17" fillId="0" borderId="14" xfId="5" applyNumberFormat="1" applyFont="1" applyFill="1" applyBorder="1" applyAlignment="1" applyProtection="1">
      <alignment horizontal="right" vertical="center" wrapText="1" indent="1"/>
    </xf>
    <xf numFmtId="164" fontId="18" fillId="0" borderId="2" xfId="5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3" xfId="5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6" xfId="5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2" xfId="5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6" xfId="5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14" xfId="5" applyNumberFormat="1" applyFont="1" applyFill="1" applyBorder="1" applyAlignment="1" applyProtection="1">
      <alignment horizontal="right" vertical="center" wrapText="1" indent="1"/>
    </xf>
    <xf numFmtId="0" fontId="7" fillId="0" borderId="33" xfId="0" applyFont="1" applyFill="1" applyBorder="1" applyAlignment="1" applyProtection="1">
      <alignment horizontal="center" vertical="center" wrapText="1"/>
    </xf>
    <xf numFmtId="0" fontId="17" fillId="0" borderId="15" xfId="5" applyFont="1" applyFill="1" applyBorder="1" applyAlignment="1" applyProtection="1">
      <alignment horizontal="center" vertical="center" wrapText="1"/>
    </xf>
    <xf numFmtId="0" fontId="17" fillId="0" borderId="16" xfId="5" applyFont="1" applyFill="1" applyBorder="1" applyAlignment="1" applyProtection="1">
      <alignment horizontal="center" vertical="center" wrapText="1"/>
    </xf>
    <xf numFmtId="0" fontId="18" fillId="0" borderId="3" xfId="5" applyFont="1" applyFill="1" applyBorder="1" applyAlignment="1" applyProtection="1">
      <alignment horizontal="left" vertical="center" wrapText="1" indent="6"/>
    </xf>
    <xf numFmtId="0" fontId="10" fillId="0" borderId="0" xfId="5" applyFill="1" applyProtection="1"/>
    <xf numFmtId="0" fontId="18" fillId="0" borderId="0" xfId="5" applyFont="1" applyFill="1" applyProtection="1"/>
    <xf numFmtId="0" fontId="13" fillId="0" borderId="0" xfId="5" applyFont="1" applyFill="1" applyProtection="1"/>
    <xf numFmtId="0" fontId="22" fillId="0" borderId="3" xfId="0" applyFont="1" applyBorder="1" applyAlignment="1" applyProtection="1">
      <alignment horizontal="left" wrapText="1" indent="1"/>
    </xf>
    <xf numFmtId="0" fontId="22" fillId="0" borderId="2" xfId="0" applyFont="1" applyBorder="1" applyAlignment="1" applyProtection="1">
      <alignment horizontal="left" wrapText="1" indent="1"/>
    </xf>
    <xf numFmtId="0" fontId="22" fillId="0" borderId="6" xfId="0" applyFont="1" applyBorder="1" applyAlignment="1" applyProtection="1">
      <alignment horizontal="left" wrapText="1" indent="1"/>
    </xf>
    <xf numFmtId="0" fontId="22" fillId="0" borderId="9" xfId="0" applyFont="1" applyBorder="1" applyAlignment="1" applyProtection="1">
      <alignment wrapText="1"/>
    </xf>
    <xf numFmtId="0" fontId="22" fillId="0" borderId="8" xfId="0" applyFont="1" applyBorder="1" applyAlignment="1" applyProtection="1">
      <alignment wrapText="1"/>
    </xf>
    <xf numFmtId="0" fontId="22" fillId="0" borderId="10" xfId="0" applyFont="1" applyBorder="1" applyAlignment="1" applyProtection="1">
      <alignment wrapText="1"/>
    </xf>
    <xf numFmtId="0" fontId="23" fillId="0" borderId="14" xfId="0" applyFont="1" applyBorder="1" applyAlignment="1" applyProtection="1">
      <alignment wrapText="1"/>
    </xf>
    <xf numFmtId="0" fontId="23" fillId="0" borderId="18" xfId="0" applyFont="1" applyBorder="1" applyAlignment="1" applyProtection="1">
      <alignment wrapText="1"/>
    </xf>
    <xf numFmtId="0" fontId="10" fillId="0" borderId="0" xfId="5" applyFill="1" applyAlignment="1" applyProtection="1"/>
    <xf numFmtId="0" fontId="20" fillId="0" borderId="0" xfId="5" applyFont="1" applyFill="1" applyProtection="1"/>
    <xf numFmtId="0" fontId="19" fillId="0" borderId="0" xfId="5" applyFont="1" applyFill="1" applyProtection="1"/>
    <xf numFmtId="164" fontId="25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64" fontId="18" fillId="0" borderId="8" xfId="0" quotePrefix="1" applyNumberFormat="1" applyFont="1" applyFill="1" applyBorder="1" applyAlignment="1" applyProtection="1">
      <alignment horizontal="left" vertical="center" wrapText="1" indent="3"/>
      <protection locked="0"/>
    </xf>
    <xf numFmtId="164" fontId="18" fillId="0" borderId="7" xfId="0" applyNumberFormat="1" applyFont="1" applyFill="1" applyBorder="1" applyAlignment="1" applyProtection="1">
      <alignment horizontal="left" vertical="center" wrapText="1" indent="1"/>
      <protection locked="0"/>
    </xf>
    <xf numFmtId="164" fontId="18" fillId="0" borderId="8" xfId="0" quotePrefix="1" applyNumberFormat="1" applyFont="1" applyFill="1" applyBorder="1" applyAlignment="1" applyProtection="1">
      <alignment horizontal="left" vertical="center" wrapText="1" indent="6"/>
      <protection locked="0"/>
    </xf>
    <xf numFmtId="164" fontId="25" fillId="0" borderId="8" xfId="0" quotePrefix="1" applyNumberFormat="1" applyFont="1" applyFill="1" applyBorder="1" applyAlignment="1" applyProtection="1">
      <alignment horizontal="left" vertical="center" wrapText="1" indent="6"/>
      <protection locked="0"/>
    </xf>
    <xf numFmtId="49" fontId="18" fillId="0" borderId="9" xfId="5" applyNumberFormat="1" applyFont="1" applyFill="1" applyBorder="1" applyAlignment="1" applyProtection="1">
      <alignment horizontal="center" vertical="center" wrapText="1"/>
    </xf>
    <xf numFmtId="49" fontId="18" fillId="0" borderId="8" xfId="5" applyNumberFormat="1" applyFont="1" applyFill="1" applyBorder="1" applyAlignment="1" applyProtection="1">
      <alignment horizontal="center" vertical="center" wrapText="1"/>
    </xf>
    <xf numFmtId="49" fontId="18" fillId="0" borderId="10" xfId="5" applyNumberFormat="1" applyFont="1" applyFill="1" applyBorder="1" applyAlignment="1" applyProtection="1">
      <alignment horizontal="center" vertical="center" wrapText="1"/>
    </xf>
    <xf numFmtId="0" fontId="23" fillId="0" borderId="13" xfId="0" applyFont="1" applyBorder="1" applyAlignment="1" applyProtection="1">
      <alignment horizontal="center" wrapText="1"/>
    </xf>
    <xf numFmtId="0" fontId="22" fillId="0" borderId="9" xfId="0" applyFont="1" applyBorder="1" applyAlignment="1" applyProtection="1">
      <alignment horizontal="center" wrapText="1"/>
    </xf>
    <xf numFmtId="0" fontId="22" fillId="0" borderId="8" xfId="0" applyFont="1" applyBorder="1" applyAlignment="1" applyProtection="1">
      <alignment horizontal="center" wrapText="1"/>
    </xf>
    <xf numFmtId="0" fontId="22" fillId="0" borderId="10" xfId="0" applyFont="1" applyBorder="1" applyAlignment="1" applyProtection="1">
      <alignment horizontal="center" wrapText="1"/>
    </xf>
    <xf numFmtId="0" fontId="23" fillId="0" borderId="17" xfId="0" applyFont="1" applyBorder="1" applyAlignment="1" applyProtection="1">
      <alignment horizontal="center" wrapText="1"/>
    </xf>
    <xf numFmtId="49" fontId="18" fillId="0" borderId="11" xfId="5" applyNumberFormat="1" applyFont="1" applyFill="1" applyBorder="1" applyAlignment="1" applyProtection="1">
      <alignment horizontal="center" vertical="center" wrapText="1"/>
    </xf>
    <xf numFmtId="49" fontId="18" fillId="0" borderId="7" xfId="5" applyNumberFormat="1" applyFont="1" applyFill="1" applyBorder="1" applyAlignment="1" applyProtection="1">
      <alignment horizontal="center" vertical="center" wrapText="1"/>
    </xf>
    <xf numFmtId="49" fontId="18" fillId="0" borderId="12" xfId="5" applyNumberFormat="1" applyFont="1" applyFill="1" applyBorder="1" applyAlignment="1" applyProtection="1">
      <alignment horizontal="center" vertical="center" wrapText="1"/>
    </xf>
    <xf numFmtId="0" fontId="23" fillId="0" borderId="17" xfId="0" applyFont="1" applyBorder="1" applyAlignment="1" applyProtection="1">
      <alignment horizontal="center" vertical="center" wrapText="1"/>
    </xf>
    <xf numFmtId="164" fontId="24" fillId="0" borderId="25" xfId="5" applyNumberFormat="1" applyFont="1" applyFill="1" applyBorder="1" applyAlignment="1" applyProtection="1">
      <alignment horizontal="right" vertical="center" wrapText="1" indent="1"/>
    </xf>
    <xf numFmtId="164" fontId="18" fillId="0" borderId="34" xfId="5" applyNumberFormat="1" applyFont="1" applyFill="1" applyBorder="1" applyAlignment="1" applyProtection="1">
      <alignment horizontal="right" vertical="center" wrapText="1" indent="1"/>
    </xf>
    <xf numFmtId="164" fontId="18" fillId="0" borderId="3" xfId="5" applyNumberFormat="1" applyFont="1" applyFill="1" applyBorder="1" applyAlignment="1" applyProtection="1">
      <alignment horizontal="right" vertical="center" wrapText="1" indent="1"/>
    </xf>
    <xf numFmtId="49" fontId="25" fillId="0" borderId="11" xfId="0" applyNumberFormat="1" applyFont="1" applyFill="1" applyBorder="1" applyAlignment="1" applyProtection="1">
      <alignment horizontal="center" vertical="center" wrapText="1"/>
    </xf>
    <xf numFmtId="49" fontId="25" fillId="0" borderId="8" xfId="0" applyNumberFormat="1" applyFont="1" applyFill="1" applyBorder="1" applyAlignment="1" applyProtection="1">
      <alignment horizontal="center" vertical="center" wrapText="1"/>
    </xf>
    <xf numFmtId="49" fontId="25" fillId="0" borderId="9" xfId="0" applyNumberFormat="1" applyFont="1" applyFill="1" applyBorder="1" applyAlignment="1" applyProtection="1">
      <alignment horizontal="center" vertical="center" wrapText="1"/>
    </xf>
    <xf numFmtId="0" fontId="25" fillId="0" borderId="3" xfId="5" applyFont="1" applyFill="1" applyBorder="1" applyAlignment="1" applyProtection="1">
      <alignment horizontal="left" vertical="center" wrapText="1" indent="1"/>
    </xf>
    <xf numFmtId="0" fontId="25" fillId="0" borderId="2" xfId="5" applyFont="1" applyFill="1" applyBorder="1" applyAlignment="1" applyProtection="1">
      <alignment horizontal="left" vertical="center" wrapText="1" indent="1"/>
    </xf>
    <xf numFmtId="0" fontId="6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horizontal="center" vertical="center" wrapText="1"/>
    </xf>
    <xf numFmtId="0" fontId="2" fillId="0" borderId="0" xfId="0" applyFont="1" applyFill="1" applyAlignment="1" applyProtection="1">
      <alignment vertical="center" wrapText="1"/>
    </xf>
    <xf numFmtId="0" fontId="8" fillId="0" borderId="0" xfId="0" applyFont="1" applyFill="1" applyAlignment="1" applyProtection="1">
      <alignment vertical="center" wrapText="1"/>
    </xf>
    <xf numFmtId="164" fontId="25" fillId="0" borderId="3" xfId="5" applyNumberFormat="1" applyFont="1" applyFill="1" applyBorder="1" applyAlignment="1" applyProtection="1">
      <alignment horizontal="right" vertical="center" wrapText="1" indent="1"/>
      <protection locked="0"/>
    </xf>
    <xf numFmtId="0" fontId="23" fillId="0" borderId="13" xfId="0" applyFont="1" applyBorder="1" applyAlignment="1" applyProtection="1">
      <alignment vertical="center" wrapText="1"/>
    </xf>
    <xf numFmtId="0" fontId="23" fillId="0" borderId="17" xfId="0" applyFont="1" applyBorder="1" applyAlignment="1" applyProtection="1">
      <alignment vertical="center" wrapText="1"/>
    </xf>
    <xf numFmtId="164" fontId="17" fillId="0" borderId="14" xfId="5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8" xfId="0" applyNumberFormat="1" applyFont="1" applyFill="1" applyBorder="1" applyAlignment="1" applyProtection="1">
      <alignment horizontal="left" vertical="center" wrapText="1"/>
      <protection locked="0"/>
    </xf>
    <xf numFmtId="49" fontId="18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18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22" fillId="0" borderId="6" xfId="0" applyFont="1" applyBorder="1" applyAlignment="1" applyProtection="1">
      <alignment vertical="center" wrapText="1"/>
    </xf>
    <xf numFmtId="0" fontId="17" fillId="0" borderId="17" xfId="5" applyFont="1" applyFill="1" applyBorder="1" applyAlignment="1" applyProtection="1">
      <alignment horizontal="left" vertical="center" wrapText="1" indent="1"/>
    </xf>
    <xf numFmtId="0" fontId="17" fillId="0" borderId="18" xfId="5" applyFont="1" applyFill="1" applyBorder="1" applyAlignment="1" applyProtection="1">
      <alignment vertical="center" wrapText="1"/>
    </xf>
    <xf numFmtId="0" fontId="18" fillId="0" borderId="22" xfId="5" applyFont="1" applyFill="1" applyBorder="1" applyAlignment="1" applyProtection="1">
      <alignment horizontal="left" vertical="center" wrapText="1" indent="7"/>
    </xf>
    <xf numFmtId="0" fontId="17" fillId="0" borderId="13" xfId="5" applyFont="1" applyFill="1" applyBorder="1" applyAlignment="1" applyProtection="1">
      <alignment horizontal="left" vertical="center" wrapText="1"/>
    </xf>
    <xf numFmtId="164" fontId="28" fillId="0" borderId="1" xfId="0" applyNumberFormat="1" applyFont="1" applyFill="1" applyBorder="1" applyAlignment="1" applyProtection="1">
      <alignment horizontal="right" vertical="center" wrapText="1" indent="1"/>
    </xf>
    <xf numFmtId="49" fontId="24" fillId="0" borderId="13" xfId="5" applyNumberFormat="1" applyFont="1" applyFill="1" applyBorder="1" applyAlignment="1" applyProtection="1">
      <alignment horizontal="center" vertical="center" wrapText="1"/>
    </xf>
    <xf numFmtId="164" fontId="17" fillId="0" borderId="35" xfId="5" applyNumberFormat="1" applyFont="1" applyFill="1" applyBorder="1" applyAlignment="1" applyProtection="1">
      <alignment horizontal="right" vertical="center" wrapText="1" indent="1"/>
    </xf>
    <xf numFmtId="164" fontId="17" fillId="0" borderId="36" xfId="5" applyNumberFormat="1" applyFont="1" applyFill="1" applyBorder="1" applyAlignment="1" applyProtection="1">
      <alignment horizontal="right" vertical="center" wrapText="1" indent="1"/>
    </xf>
    <xf numFmtId="164" fontId="23" fillId="0" borderId="25" xfId="0" applyNumberFormat="1" applyFont="1" applyBorder="1" applyAlignment="1" applyProtection="1">
      <alignment horizontal="right" vertical="center" wrapText="1" indent="1"/>
    </xf>
    <xf numFmtId="164" fontId="21" fillId="0" borderId="25" xfId="0" quotePrefix="1" applyNumberFormat="1" applyFont="1" applyBorder="1" applyAlignment="1" applyProtection="1">
      <alignment horizontal="right" vertical="center" wrapText="1" indent="1"/>
    </xf>
    <xf numFmtId="164" fontId="18" fillId="0" borderId="4" xfId="5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2" xfId="5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8" xfId="5" applyNumberFormat="1" applyFont="1" applyFill="1" applyBorder="1" applyAlignment="1" applyProtection="1">
      <alignment horizontal="right" vertical="center" wrapText="1" indent="1"/>
    </xf>
    <xf numFmtId="164" fontId="23" fillId="0" borderId="14" xfId="0" applyNumberFormat="1" applyFont="1" applyBorder="1" applyAlignment="1" applyProtection="1">
      <alignment horizontal="right" vertical="center" wrapText="1" indent="1"/>
    </xf>
    <xf numFmtId="164" fontId="23" fillId="0" borderId="14" xfId="0" applyNumberFormat="1" applyFont="1" applyBorder="1" applyAlignment="1" applyProtection="1">
      <alignment horizontal="right" vertical="center" wrapText="1" indent="1"/>
      <protection locked="0"/>
    </xf>
    <xf numFmtId="164" fontId="21" fillId="0" borderId="14" xfId="0" quotePrefix="1" applyNumberFormat="1" applyFont="1" applyBorder="1" applyAlignment="1" applyProtection="1">
      <alignment horizontal="right" vertical="center" wrapText="1" indent="1"/>
    </xf>
    <xf numFmtId="0" fontId="5" fillId="0" borderId="0" xfId="0" applyFont="1" applyFill="1" applyBorder="1" applyAlignment="1" applyProtection="1">
      <alignment horizontal="right" vertical="center"/>
    </xf>
    <xf numFmtId="164" fontId="17" fillId="0" borderId="37" xfId="5" applyNumberFormat="1" applyFont="1" applyFill="1" applyBorder="1" applyAlignment="1" applyProtection="1">
      <alignment horizontal="right" vertical="center" wrapText="1" indent="1"/>
    </xf>
    <xf numFmtId="164" fontId="17" fillId="0" borderId="24" xfId="5" applyNumberFormat="1" applyFont="1" applyFill="1" applyBorder="1" applyAlignment="1" applyProtection="1">
      <alignment horizontal="right" vertical="center" wrapText="1" indent="1"/>
    </xf>
    <xf numFmtId="164" fontId="18" fillId="0" borderId="38" xfId="5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5" xfId="5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39" xfId="5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24" xfId="5" applyNumberFormat="1" applyFont="1" applyFill="1" applyBorder="1" applyAlignment="1" applyProtection="1">
      <alignment horizontal="right" vertical="center" wrapText="1" indent="1"/>
    </xf>
    <xf numFmtId="164" fontId="23" fillId="0" borderId="24" xfId="0" applyNumberFormat="1" applyFont="1" applyBorder="1" applyAlignment="1" applyProtection="1">
      <alignment horizontal="right" vertical="center" wrapText="1" indent="1"/>
    </xf>
    <xf numFmtId="164" fontId="23" fillId="0" borderId="24" xfId="0" applyNumberFormat="1" applyFont="1" applyBorder="1" applyAlignment="1" applyProtection="1">
      <alignment horizontal="right" vertical="center" wrapText="1" indent="1"/>
      <protection locked="0"/>
    </xf>
    <xf numFmtId="164" fontId="21" fillId="0" borderId="24" xfId="0" quotePrefix="1" applyNumberFormat="1" applyFont="1" applyBorder="1" applyAlignment="1" applyProtection="1">
      <alignment horizontal="right" vertical="center" wrapText="1" indent="1"/>
    </xf>
    <xf numFmtId="164" fontId="7" fillId="0" borderId="24" xfId="0" applyNumberFormat="1" applyFont="1" applyFill="1" applyBorder="1" applyAlignment="1" applyProtection="1">
      <alignment horizontal="centerContinuous" vertical="center" wrapText="1"/>
    </xf>
    <xf numFmtId="164" fontId="24" fillId="0" borderId="24" xfId="0" applyNumberFormat="1" applyFont="1" applyFill="1" applyBorder="1" applyAlignment="1" applyProtection="1">
      <alignment horizontal="center" vertical="center" wrapText="1"/>
    </xf>
    <xf numFmtId="164" fontId="24" fillId="0" borderId="24" xfId="0" applyNumberFormat="1" applyFont="1" applyFill="1" applyBorder="1" applyAlignment="1" applyProtection="1">
      <alignment horizontal="right" vertical="center" wrapText="1" indent="1"/>
    </xf>
    <xf numFmtId="164" fontId="7" fillId="0" borderId="40" xfId="0" applyNumberFormat="1" applyFont="1" applyFill="1" applyBorder="1" applyAlignment="1" applyProtection="1">
      <alignment horizontal="centerContinuous" vertical="center" wrapText="1"/>
    </xf>
    <xf numFmtId="164" fontId="7" fillId="0" borderId="35" xfId="0" applyNumberFormat="1" applyFont="1" applyFill="1" applyBorder="1" applyAlignment="1" applyProtection="1">
      <alignment horizontal="centerContinuous" vertical="center" wrapText="1"/>
    </xf>
    <xf numFmtId="164" fontId="18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4" xfId="0" applyNumberFormat="1" applyFont="1" applyFill="1" applyBorder="1" applyAlignment="1" applyProtection="1">
      <alignment horizontal="right" vertical="center" wrapText="1" indent="1"/>
      <protection locked="0"/>
    </xf>
    <xf numFmtId="0" fontId="31" fillId="0" borderId="0" xfId="0" applyFont="1" applyProtection="1"/>
    <xf numFmtId="0" fontId="20" fillId="0" borderId="0" xfId="0" applyFont="1" applyAlignment="1" applyProtection="1">
      <alignment horizontal="center"/>
    </xf>
    <xf numFmtId="0" fontId="32" fillId="0" borderId="0" xfId="0" applyFont="1" applyFill="1" applyProtection="1"/>
    <xf numFmtId="3" fontId="32" fillId="0" borderId="0" xfId="0" applyNumberFormat="1" applyFont="1" applyFill="1" applyAlignment="1" applyProtection="1">
      <alignment horizontal="right" indent="1"/>
    </xf>
    <xf numFmtId="0" fontId="32" fillId="0" borderId="0" xfId="0" applyFont="1" applyFill="1" applyAlignment="1" applyProtection="1">
      <alignment horizontal="right" indent="1"/>
    </xf>
    <xf numFmtId="3" fontId="26" fillId="0" borderId="0" xfId="0" applyNumberFormat="1" applyFont="1" applyFill="1" applyAlignment="1" applyProtection="1">
      <alignment horizontal="right" indent="1"/>
    </xf>
    <xf numFmtId="0" fontId="34" fillId="0" borderId="0" xfId="0" applyFont="1" applyFill="1" applyProtection="1"/>
    <xf numFmtId="0" fontId="29" fillId="0" borderId="0" xfId="0" applyFont="1" applyFill="1" applyProtection="1"/>
    <xf numFmtId="0" fontId="19" fillId="0" borderId="0" xfId="0" applyFont="1" applyProtection="1"/>
    <xf numFmtId="0" fontId="29" fillId="0" borderId="0" xfId="0" applyFont="1" applyProtection="1"/>
    <xf numFmtId="0" fontId="37" fillId="0" borderId="0" xfId="0" applyFont="1" applyAlignment="1" applyProtection="1">
      <alignment horizontal="right" vertical="top"/>
      <protection locked="0"/>
    </xf>
    <xf numFmtId="0" fontId="7" fillId="0" borderId="27" xfId="0" applyFont="1" applyFill="1" applyBorder="1" applyAlignment="1" applyProtection="1">
      <alignment horizontal="center" vertical="center" wrapText="1"/>
    </xf>
    <xf numFmtId="0" fontId="7" fillId="0" borderId="27" xfId="0" quotePrefix="1" applyFont="1" applyFill="1" applyBorder="1" applyAlignment="1" applyProtection="1">
      <alignment horizontal="right" vertical="center" indent="1"/>
    </xf>
    <xf numFmtId="49" fontId="7" fillId="0" borderId="27" xfId="0" applyNumberFormat="1" applyFont="1" applyFill="1" applyBorder="1" applyAlignment="1" applyProtection="1">
      <alignment horizontal="right" vertical="center" indent="1"/>
    </xf>
    <xf numFmtId="0" fontId="17" fillId="0" borderId="41" xfId="0" applyFont="1" applyFill="1" applyBorder="1" applyAlignment="1" applyProtection="1">
      <alignment horizontal="center" vertical="center" wrapText="1"/>
    </xf>
    <xf numFmtId="164" fontId="25" fillId="0" borderId="5" xfId="5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39" xfId="5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38" xfId="5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42" xfId="5" applyNumberFormat="1" applyFont="1" applyFill="1" applyBorder="1" applyAlignment="1" applyProtection="1">
      <alignment horizontal="right" vertical="center" wrapText="1" indent="1"/>
      <protection locked="0"/>
    </xf>
    <xf numFmtId="3" fontId="4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4" xfId="0" applyNumberFormat="1" applyFont="1" applyFill="1" applyBorder="1" applyAlignment="1" applyProtection="1">
      <alignment horizontal="right" vertical="center" wrapText="1" indent="1"/>
    </xf>
    <xf numFmtId="164" fontId="18" fillId="0" borderId="43" xfId="5" applyNumberFormat="1" applyFont="1" applyFill="1" applyBorder="1" applyAlignment="1" applyProtection="1">
      <alignment horizontal="right" vertical="center" wrapText="1" indent="1"/>
    </xf>
    <xf numFmtId="164" fontId="18" fillId="0" borderId="44" xfId="5" applyNumberFormat="1" applyFont="1" applyFill="1" applyBorder="1" applyAlignment="1" applyProtection="1">
      <alignment horizontal="right" vertical="center" wrapText="1" indent="1"/>
    </xf>
    <xf numFmtId="164" fontId="25" fillId="0" borderId="43" xfId="5" applyNumberFormat="1" applyFont="1" applyFill="1" applyBorder="1" applyAlignment="1" applyProtection="1">
      <alignment horizontal="right" vertical="center" wrapText="1" indent="1"/>
    </xf>
    <xf numFmtId="164" fontId="25" fillId="0" borderId="34" xfId="5" applyNumberFormat="1" applyFont="1" applyFill="1" applyBorder="1" applyAlignment="1" applyProtection="1">
      <alignment horizontal="right" vertical="center" wrapText="1" indent="1"/>
    </xf>
    <xf numFmtId="164" fontId="18" fillId="0" borderId="45" xfId="5" applyNumberFormat="1" applyFont="1" applyFill="1" applyBorder="1" applyAlignment="1" applyProtection="1">
      <alignment horizontal="right" vertical="center" wrapText="1" indent="1"/>
    </xf>
    <xf numFmtId="164" fontId="18" fillId="0" borderId="46" xfId="5" applyNumberFormat="1" applyFont="1" applyFill="1" applyBorder="1" applyAlignment="1" applyProtection="1">
      <alignment horizontal="right" vertical="center" wrapText="1" indent="1"/>
    </xf>
    <xf numFmtId="3" fontId="4" fillId="0" borderId="25" xfId="0" applyNumberFormat="1" applyFont="1" applyFill="1" applyBorder="1" applyAlignment="1" applyProtection="1">
      <alignment horizontal="right" vertical="center" wrapText="1" indent="1"/>
    </xf>
    <xf numFmtId="164" fontId="18" fillId="0" borderId="3" xfId="0" applyNumberFormat="1" applyFont="1" applyFill="1" applyBorder="1" applyAlignment="1" applyProtection="1">
      <alignment horizontal="right" vertical="center" wrapText="1" indent="1"/>
    </xf>
    <xf numFmtId="164" fontId="18" fillId="0" borderId="6" xfId="0" applyNumberFormat="1" applyFont="1" applyFill="1" applyBorder="1" applyAlignment="1" applyProtection="1">
      <alignment horizontal="right" vertical="center" wrapText="1" indent="1"/>
    </xf>
    <xf numFmtId="164" fontId="25" fillId="0" borderId="2" xfId="0" applyNumberFormat="1" applyFont="1" applyFill="1" applyBorder="1" applyAlignment="1" applyProtection="1">
      <alignment horizontal="right" vertical="center" wrapText="1" indent="1"/>
    </xf>
    <xf numFmtId="164" fontId="25" fillId="0" borderId="1" xfId="0" applyNumberFormat="1" applyFont="1" applyFill="1" applyBorder="1" applyAlignment="1" applyProtection="1">
      <alignment horizontal="right" vertical="center" wrapText="1" indent="1"/>
    </xf>
    <xf numFmtId="164" fontId="18" fillId="0" borderId="34" xfId="0" applyNumberFormat="1" applyFont="1" applyFill="1" applyBorder="1" applyAlignment="1" applyProtection="1">
      <alignment horizontal="right" vertical="center" wrapText="1" indent="1"/>
    </xf>
    <xf numFmtId="164" fontId="25" fillId="0" borderId="47" xfId="0" applyNumberFormat="1" applyFont="1" applyFill="1" applyBorder="1" applyAlignment="1" applyProtection="1">
      <alignment horizontal="right" vertical="center" wrapText="1" indent="1"/>
    </xf>
    <xf numFmtId="164" fontId="25" fillId="0" borderId="43" xfId="0" applyNumberFormat="1" applyFont="1" applyFill="1" applyBorder="1" applyAlignment="1" applyProtection="1">
      <alignment horizontal="right" vertical="center" wrapText="1" indent="1"/>
    </xf>
    <xf numFmtId="164" fontId="18" fillId="0" borderId="48" xfId="0" applyNumberFormat="1" applyFont="1" applyFill="1" applyBorder="1" applyAlignment="1" applyProtection="1">
      <alignment horizontal="right" vertical="center" wrapText="1" indent="1"/>
    </xf>
    <xf numFmtId="164" fontId="18" fillId="0" borderId="43" xfId="0" applyNumberFormat="1" applyFont="1" applyFill="1" applyBorder="1" applyAlignment="1" applyProtection="1">
      <alignment horizontal="right" vertical="center" wrapText="1" indent="1"/>
    </xf>
    <xf numFmtId="164" fontId="18" fillId="0" borderId="47" xfId="0" applyNumberFormat="1" applyFont="1" applyFill="1" applyBorder="1" applyAlignment="1" applyProtection="1">
      <alignment horizontal="right" vertical="center" wrapText="1" indent="1"/>
    </xf>
    <xf numFmtId="164" fontId="25" fillId="0" borderId="34" xfId="0" applyNumberFormat="1" applyFont="1" applyFill="1" applyBorder="1" applyAlignment="1" applyProtection="1">
      <alignment horizontal="right" vertical="center" wrapText="1" indent="1"/>
    </xf>
    <xf numFmtId="0" fontId="7" fillId="0" borderId="14" xfId="5" applyFont="1" applyFill="1" applyBorder="1" applyAlignment="1" applyProtection="1">
      <alignment horizontal="center" vertical="center" wrapText="1"/>
    </xf>
    <xf numFmtId="164" fontId="18" fillId="0" borderId="45" xfId="0" applyNumberFormat="1" applyFont="1" applyFill="1" applyBorder="1" applyAlignment="1" applyProtection="1">
      <alignment horizontal="right" vertical="center" wrapText="1" indent="1"/>
    </xf>
    <xf numFmtId="164" fontId="18" fillId="0" borderId="44" xfId="0" applyNumberFormat="1" applyFont="1" applyFill="1" applyBorder="1" applyAlignment="1" applyProtection="1">
      <alignment horizontal="right" vertical="center" wrapText="1" indent="1"/>
    </xf>
    <xf numFmtId="164" fontId="25" fillId="0" borderId="46" xfId="0" applyNumberFormat="1" applyFont="1" applyFill="1" applyBorder="1" applyAlignment="1" applyProtection="1">
      <alignment horizontal="right" vertical="center" wrapText="1" indent="1"/>
    </xf>
    <xf numFmtId="0" fontId="5" fillId="0" borderId="35" xfId="0" applyFont="1" applyFill="1" applyBorder="1" applyAlignment="1" applyProtection="1">
      <alignment horizontal="right"/>
    </xf>
    <xf numFmtId="164" fontId="24" fillId="0" borderId="21" xfId="0" applyNumberFormat="1" applyFont="1" applyFill="1" applyBorder="1" applyAlignment="1" applyProtection="1">
      <alignment horizontal="center" vertical="center" wrapText="1"/>
    </xf>
    <xf numFmtId="164" fontId="26" fillId="0" borderId="14" xfId="0" applyNumberFormat="1" applyFont="1" applyFill="1" applyBorder="1" applyAlignment="1" applyProtection="1">
      <alignment horizontal="right" vertical="center" wrapText="1" indent="1"/>
    </xf>
    <xf numFmtId="164" fontId="26" fillId="0" borderId="25" xfId="0" applyNumberFormat="1" applyFont="1" applyFill="1" applyBorder="1" applyAlignment="1" applyProtection="1">
      <alignment horizontal="right" vertical="center" wrapText="1" indent="1"/>
    </xf>
    <xf numFmtId="164" fontId="26" fillId="0" borderId="21" xfId="0" applyNumberFormat="1" applyFont="1" applyFill="1" applyBorder="1" applyAlignment="1" applyProtection="1">
      <alignment horizontal="right" vertical="center" wrapText="1" indent="1"/>
    </xf>
    <xf numFmtId="0" fontId="22" fillId="0" borderId="3" xfId="0" applyFont="1" applyBorder="1" applyAlignment="1">
      <alignment horizontal="left" wrapText="1" indent="1"/>
    </xf>
    <xf numFmtId="0" fontId="22" fillId="0" borderId="1" xfId="0" applyFont="1" applyBorder="1" applyAlignment="1">
      <alignment horizontal="left" vertical="center" wrapText="1" indent="1"/>
    </xf>
    <xf numFmtId="0" fontId="22" fillId="0" borderId="6" xfId="0" applyFont="1" applyBorder="1" applyAlignment="1">
      <alignment horizontal="left" vertical="center" wrapText="1" indent="1"/>
    </xf>
    <xf numFmtId="0" fontId="7" fillId="0" borderId="41" xfId="0" applyFont="1" applyFill="1" applyBorder="1" applyAlignment="1" applyProtection="1">
      <alignment horizontal="center" vertical="center"/>
    </xf>
    <xf numFmtId="0" fontId="17" fillId="0" borderId="49" xfId="5" applyFont="1" applyFill="1" applyBorder="1" applyAlignment="1" applyProtection="1">
      <alignment horizontal="center" vertical="center" wrapText="1"/>
    </xf>
    <xf numFmtId="164" fontId="17" fillId="0" borderId="41" xfId="5" applyNumberFormat="1" applyFont="1" applyFill="1" applyBorder="1" applyAlignment="1" applyProtection="1">
      <alignment horizontal="right" vertical="center" wrapText="1" indent="1"/>
    </xf>
    <xf numFmtId="164" fontId="18" fillId="0" borderId="50" xfId="5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41" xfId="5" applyNumberFormat="1" applyFont="1" applyFill="1" applyBorder="1" applyAlignment="1" applyProtection="1">
      <alignment horizontal="right" vertical="center" wrapText="1" indent="1"/>
    </xf>
    <xf numFmtId="164" fontId="18" fillId="0" borderId="51" xfId="5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52" xfId="5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53" xfId="5" applyNumberFormat="1" applyFont="1" applyFill="1" applyBorder="1" applyAlignment="1" applyProtection="1">
      <alignment horizontal="right" vertical="center" wrapText="1" indent="1"/>
      <protection locked="0"/>
    </xf>
    <xf numFmtId="164" fontId="23" fillId="0" borderId="41" xfId="0" applyNumberFormat="1" applyFont="1" applyBorder="1" applyAlignment="1" applyProtection="1">
      <alignment horizontal="right" vertical="center" wrapText="1" indent="1"/>
    </xf>
    <xf numFmtId="164" fontId="23" fillId="0" borderId="41" xfId="0" applyNumberFormat="1" applyFont="1" applyBorder="1" applyAlignment="1" applyProtection="1">
      <alignment horizontal="right" vertical="center" wrapText="1" indent="1"/>
      <protection locked="0"/>
    </xf>
    <xf numFmtId="164" fontId="21" fillId="0" borderId="41" xfId="0" quotePrefix="1" applyNumberFormat="1" applyFont="1" applyBorder="1" applyAlignment="1" applyProtection="1">
      <alignment horizontal="right" vertical="center" wrapText="1" indent="1"/>
    </xf>
    <xf numFmtId="164" fontId="18" fillId="0" borderId="1" xfId="5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1" xfId="5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5" xfId="5" applyNumberFormat="1" applyFont="1" applyFill="1" applyBorder="1" applyAlignment="1" applyProtection="1">
      <alignment horizontal="right" vertical="center" wrapText="1" indent="1"/>
    </xf>
    <xf numFmtId="164" fontId="23" fillId="0" borderId="1" xfId="0" applyNumberFormat="1" applyFont="1" applyBorder="1" applyAlignment="1" applyProtection="1">
      <alignment horizontal="right" vertical="center" wrapText="1" indent="1"/>
      <protection locked="0"/>
    </xf>
    <xf numFmtId="164" fontId="25" fillId="0" borderId="22" xfId="5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21" xfId="5" applyNumberFormat="1" applyFont="1" applyFill="1" applyBorder="1" applyAlignment="1" applyProtection="1">
      <alignment horizontal="right" vertical="center" wrapText="1" indent="1"/>
    </xf>
    <xf numFmtId="164" fontId="18" fillId="0" borderId="54" xfId="5" applyNumberFormat="1" applyFont="1" applyFill="1" applyBorder="1" applyAlignment="1" applyProtection="1">
      <alignment horizontal="right" vertical="center" wrapText="1" indent="1"/>
    </xf>
    <xf numFmtId="164" fontId="18" fillId="0" borderId="19" xfId="5" applyNumberFormat="1" applyFont="1" applyFill="1" applyBorder="1" applyAlignment="1" applyProtection="1">
      <alignment horizontal="right" vertical="center" wrapText="1" indent="1"/>
    </xf>
    <xf numFmtId="164" fontId="18" fillId="0" borderId="20" xfId="5" applyNumberFormat="1" applyFont="1" applyFill="1" applyBorder="1" applyAlignment="1" applyProtection="1">
      <alignment horizontal="right" vertical="center" wrapText="1" indent="1"/>
    </xf>
    <xf numFmtId="164" fontId="24" fillId="0" borderId="21" xfId="5" applyNumberFormat="1" applyFont="1" applyFill="1" applyBorder="1" applyAlignment="1" applyProtection="1">
      <alignment horizontal="right" vertical="center" wrapText="1" indent="1"/>
    </xf>
    <xf numFmtId="164" fontId="25" fillId="0" borderId="19" xfId="5" applyNumberFormat="1" applyFont="1" applyFill="1" applyBorder="1" applyAlignment="1" applyProtection="1">
      <alignment horizontal="right" vertical="center" wrapText="1" indent="1"/>
    </xf>
    <xf numFmtId="164" fontId="25" fillId="0" borderId="20" xfId="5" applyNumberFormat="1" applyFont="1" applyFill="1" applyBorder="1" applyAlignment="1" applyProtection="1">
      <alignment horizontal="right" vertical="center" wrapText="1" indent="1"/>
    </xf>
    <xf numFmtId="164" fontId="25" fillId="0" borderId="54" xfId="5" applyNumberFormat="1" applyFont="1" applyFill="1" applyBorder="1" applyAlignment="1" applyProtection="1">
      <alignment horizontal="right" vertical="center" wrapText="1" indent="1"/>
    </xf>
    <xf numFmtId="0" fontId="7" fillId="0" borderId="33" xfId="0" applyFont="1" applyFill="1" applyBorder="1" applyAlignment="1" applyProtection="1">
      <alignment horizontal="center" vertical="center"/>
    </xf>
    <xf numFmtId="0" fontId="7" fillId="0" borderId="25" xfId="0" applyFont="1" applyFill="1" applyBorder="1" applyAlignment="1" applyProtection="1">
      <alignment horizontal="center" vertical="center"/>
    </xf>
    <xf numFmtId="164" fontId="17" fillId="0" borderId="55" xfId="5" applyNumberFormat="1" applyFont="1" applyFill="1" applyBorder="1" applyAlignment="1" applyProtection="1">
      <alignment horizontal="right" vertical="center" wrapText="1" indent="1"/>
    </xf>
    <xf numFmtId="164" fontId="18" fillId="0" borderId="56" xfId="5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6" xfId="5" applyNumberFormat="1" applyFont="1" applyFill="1" applyBorder="1" applyAlignment="1" applyProtection="1">
      <alignment horizontal="right" vertical="center" wrapText="1" indent="1"/>
      <protection locked="0"/>
    </xf>
    <xf numFmtId="3" fontId="4" fillId="0" borderId="37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57" xfId="5" applyNumberFormat="1" applyFont="1" applyFill="1" applyBorder="1" applyAlignment="1" applyProtection="1">
      <alignment horizontal="right" vertical="center" wrapText="1" indent="1"/>
    </xf>
    <xf numFmtId="164" fontId="18" fillId="0" borderId="48" xfId="5" applyNumberFormat="1" applyFont="1" applyFill="1" applyBorder="1" applyAlignment="1" applyProtection="1">
      <alignment horizontal="right" vertical="center" wrapText="1" indent="1"/>
    </xf>
    <xf numFmtId="164" fontId="18" fillId="0" borderId="58" xfId="5" applyNumberFormat="1" applyFont="1" applyFill="1" applyBorder="1" applyAlignment="1" applyProtection="1">
      <alignment horizontal="right" vertical="center" wrapText="1" indent="1"/>
    </xf>
    <xf numFmtId="164" fontId="23" fillId="0" borderId="21" xfId="0" applyNumberFormat="1" applyFont="1" applyBorder="1" applyAlignment="1" applyProtection="1">
      <alignment horizontal="right" vertical="center" wrapText="1" indent="1"/>
    </xf>
    <xf numFmtId="164" fontId="21" fillId="0" borderId="21" xfId="0" quotePrefix="1" applyNumberFormat="1" applyFont="1" applyBorder="1" applyAlignment="1" applyProtection="1">
      <alignment horizontal="right" vertical="center" wrapText="1" indent="1"/>
    </xf>
    <xf numFmtId="0" fontId="36" fillId="0" borderId="47" xfId="0" applyFont="1" applyFill="1" applyBorder="1" applyAlignment="1" applyProtection="1">
      <alignment horizontal="right" vertical="center" wrapText="1" indent="1"/>
    </xf>
    <xf numFmtId="0" fontId="36" fillId="0" borderId="41" xfId="0" applyFont="1" applyFill="1" applyBorder="1" applyAlignment="1" applyProtection="1">
      <alignment horizontal="right" vertical="center" wrapText="1" indent="1"/>
    </xf>
    <xf numFmtId="49" fontId="7" fillId="0" borderId="21" xfId="0" applyNumberFormat="1" applyFont="1" applyFill="1" applyBorder="1" applyAlignment="1" applyProtection="1">
      <alignment horizontal="right" vertical="center" indent="1"/>
    </xf>
    <xf numFmtId="0" fontId="22" fillId="0" borderId="22" xfId="0" applyFont="1" applyBorder="1" applyAlignment="1" applyProtection="1">
      <alignment wrapText="1"/>
    </xf>
    <xf numFmtId="164" fontId="25" fillId="0" borderId="58" xfId="5" applyNumberFormat="1" applyFont="1" applyFill="1" applyBorder="1" applyAlignment="1" applyProtection="1">
      <alignment horizontal="right" vertical="center" wrapText="1" indent="1"/>
    </xf>
    <xf numFmtId="164" fontId="18" fillId="0" borderId="1" xfId="5" applyNumberFormat="1" applyFont="1" applyFill="1" applyBorder="1" applyAlignment="1" applyProtection="1">
      <alignment horizontal="right" vertical="center" wrapText="1" indent="1"/>
    </xf>
    <xf numFmtId="164" fontId="25" fillId="0" borderId="3" xfId="5" applyNumberFormat="1" applyFont="1" applyFill="1" applyBorder="1" applyAlignment="1" applyProtection="1">
      <alignment horizontal="right" vertical="center" wrapText="1" indent="1"/>
    </xf>
    <xf numFmtId="164" fontId="25" fillId="0" borderId="1" xfId="5" applyNumberFormat="1" applyFont="1" applyFill="1" applyBorder="1" applyAlignment="1" applyProtection="1">
      <alignment horizontal="right" vertical="center" wrapText="1" indent="1"/>
    </xf>
    <xf numFmtId="164" fontId="25" fillId="0" borderId="22" xfId="5" applyNumberFormat="1" applyFont="1" applyFill="1" applyBorder="1" applyAlignment="1" applyProtection="1">
      <alignment horizontal="right" vertical="center" wrapText="1" indent="1"/>
    </xf>
    <xf numFmtId="164" fontId="25" fillId="0" borderId="2" xfId="5" applyNumberFormat="1" applyFont="1" applyFill="1" applyBorder="1" applyAlignment="1" applyProtection="1">
      <alignment horizontal="right" vertical="center" wrapText="1" indent="1"/>
    </xf>
    <xf numFmtId="164" fontId="18" fillId="0" borderId="4" xfId="5" applyNumberFormat="1" applyFont="1" applyFill="1" applyBorder="1" applyAlignment="1" applyProtection="1">
      <alignment horizontal="right" vertical="center" wrapText="1" indent="1"/>
    </xf>
    <xf numFmtId="164" fontId="18" fillId="0" borderId="2" xfId="5" applyNumberFormat="1" applyFont="1" applyFill="1" applyBorder="1" applyAlignment="1" applyProtection="1">
      <alignment horizontal="right" vertical="center" wrapText="1" indent="1"/>
    </xf>
    <xf numFmtId="164" fontId="18" fillId="0" borderId="6" xfId="5" applyNumberFormat="1" applyFont="1" applyFill="1" applyBorder="1" applyAlignment="1" applyProtection="1">
      <alignment horizontal="right" vertical="center" wrapText="1" indent="1"/>
    </xf>
    <xf numFmtId="164" fontId="18" fillId="0" borderId="22" xfId="5" applyNumberFormat="1" applyFont="1" applyFill="1" applyBorder="1" applyAlignment="1" applyProtection="1">
      <alignment horizontal="right" vertical="center" wrapText="1" indent="1"/>
    </xf>
    <xf numFmtId="164" fontId="23" fillId="0" borderId="1" xfId="0" applyNumberFormat="1" applyFont="1" applyBorder="1" applyAlignment="1" applyProtection="1">
      <alignment horizontal="right" vertical="center" wrapText="1" indent="1"/>
    </xf>
    <xf numFmtId="164" fontId="25" fillId="0" borderId="6" xfId="5" applyNumberFormat="1" applyFont="1" applyFill="1" applyBorder="1" applyAlignment="1" applyProtection="1">
      <alignment horizontal="right" vertical="center" wrapText="1" indent="1"/>
    </xf>
    <xf numFmtId="164" fontId="18" fillId="0" borderId="4" xfId="0" applyNumberFormat="1" applyFont="1" applyFill="1" applyBorder="1" applyAlignment="1" applyProtection="1">
      <alignment horizontal="right" vertical="center" wrapText="1" indent="1"/>
    </xf>
    <xf numFmtId="164" fontId="18" fillId="0" borderId="2" xfId="0" applyNumberFormat="1" applyFont="1" applyFill="1" applyBorder="1" applyAlignment="1" applyProtection="1">
      <alignment horizontal="right" vertical="center" wrapText="1" indent="1"/>
    </xf>
    <xf numFmtId="164" fontId="18" fillId="0" borderId="1" xfId="0" applyNumberFormat="1" applyFont="1" applyFill="1" applyBorder="1" applyAlignment="1" applyProtection="1">
      <alignment horizontal="right" vertical="center" wrapText="1" indent="1"/>
    </xf>
    <xf numFmtId="164" fontId="25" fillId="0" borderId="3" xfId="0" applyNumberFormat="1" applyFont="1" applyFill="1" applyBorder="1" applyAlignment="1" applyProtection="1">
      <alignment horizontal="right" vertical="center" wrapText="1" indent="1"/>
    </xf>
    <xf numFmtId="164" fontId="25" fillId="0" borderId="22" xfId="0" applyNumberFormat="1" applyFont="1" applyFill="1" applyBorder="1" applyAlignment="1" applyProtection="1">
      <alignment horizontal="right" vertical="center" wrapText="1" indent="1"/>
    </xf>
    <xf numFmtId="0" fontId="7" fillId="0" borderId="58" xfId="5" applyFont="1" applyFill="1" applyBorder="1" applyAlignment="1" applyProtection="1">
      <alignment horizontal="center" vertical="center" wrapText="1"/>
      <protection locked="0"/>
    </xf>
    <xf numFmtId="164" fontId="18" fillId="0" borderId="2" xfId="0" applyNumberFormat="1" applyFont="1" applyFill="1" applyBorder="1" applyAlignment="1" applyProtection="1">
      <alignment vertical="center" wrapText="1"/>
    </xf>
    <xf numFmtId="164" fontId="24" fillId="0" borderId="24" xfId="0" applyNumberFormat="1" applyFont="1" applyBorder="1" applyAlignment="1" applyProtection="1">
      <alignment horizontal="center" vertical="center" wrapText="1"/>
    </xf>
    <xf numFmtId="164" fontId="17" fillId="0" borderId="24" xfId="0" applyNumberFormat="1" applyFont="1" applyBorder="1" applyAlignment="1" applyProtection="1">
      <alignment horizontal="center" vertical="center" wrapText="1"/>
    </xf>
    <xf numFmtId="0" fontId="7" fillId="0" borderId="22" xfId="5" applyFont="1" applyFill="1" applyBorder="1" applyAlignment="1" applyProtection="1">
      <alignment horizontal="center" vertical="center" wrapText="1"/>
      <protection locked="0"/>
    </xf>
    <xf numFmtId="0" fontId="7" fillId="0" borderId="22" xfId="0" applyFont="1" applyBorder="1" applyAlignment="1" applyProtection="1">
      <alignment horizontal="center" vertical="center" wrapText="1"/>
      <protection locked="0"/>
    </xf>
    <xf numFmtId="164" fontId="7" fillId="0" borderId="24" xfId="0" applyNumberFormat="1" applyFont="1" applyFill="1" applyBorder="1" applyAlignment="1" applyProtection="1">
      <alignment horizontal="center" vertical="center" wrapText="1"/>
      <protection locked="0"/>
    </xf>
    <xf numFmtId="164" fontId="7" fillId="0" borderId="14" xfId="0" applyNumberFormat="1" applyFont="1" applyFill="1" applyBorder="1" applyAlignment="1" applyProtection="1">
      <alignment horizontal="center" vertical="center" wrapText="1"/>
      <protection locked="0"/>
    </xf>
    <xf numFmtId="164" fontId="7" fillId="0" borderId="25" xfId="0" applyNumberFormat="1" applyFont="1" applyFill="1" applyBorder="1" applyAlignment="1" applyProtection="1">
      <alignment horizontal="center" vertical="center" wrapText="1"/>
      <protection locked="0"/>
    </xf>
    <xf numFmtId="164" fontId="5" fillId="0" borderId="0" xfId="0" applyNumberFormat="1" applyFont="1" applyFill="1" applyAlignment="1" applyProtection="1">
      <alignment horizontal="right" vertical="center" wrapText="1"/>
    </xf>
    <xf numFmtId="164" fontId="7" fillId="0" borderId="21" xfId="0" applyNumberFormat="1" applyFont="1" applyFill="1" applyBorder="1" applyAlignment="1" applyProtection="1">
      <alignment horizontal="center" vertical="center" wrapText="1"/>
      <protection locked="0"/>
    </xf>
    <xf numFmtId="164" fontId="17" fillId="0" borderId="59" xfId="0" applyNumberFormat="1" applyFont="1" applyFill="1" applyBorder="1" applyAlignment="1" applyProtection="1">
      <alignment horizontal="center" vertical="center" wrapText="1"/>
    </xf>
    <xf numFmtId="164" fontId="7" fillId="0" borderId="14" xfId="0" applyNumberFormat="1" applyFont="1" applyBorder="1" applyAlignment="1" applyProtection="1">
      <alignment horizontal="center" vertical="center" wrapText="1"/>
      <protection locked="0"/>
    </xf>
    <xf numFmtId="164" fontId="7" fillId="0" borderId="24" xfId="0" applyNumberFormat="1" applyFont="1" applyBorder="1" applyAlignment="1" applyProtection="1">
      <alignment horizontal="center" vertical="center" wrapText="1"/>
      <protection locked="0"/>
    </xf>
    <xf numFmtId="164" fontId="7" fillId="0" borderId="25" xfId="0" applyNumberFormat="1" applyFont="1" applyBorder="1" applyAlignment="1" applyProtection="1">
      <alignment horizontal="center" vertical="center" wrapText="1"/>
      <protection locked="0"/>
    </xf>
    <xf numFmtId="0" fontId="7" fillId="0" borderId="21" xfId="5" applyFont="1" applyFill="1" applyBorder="1" applyAlignment="1" applyProtection="1">
      <alignment horizontal="center" vertical="center" wrapText="1"/>
      <protection locked="0"/>
    </xf>
    <xf numFmtId="164" fontId="17" fillId="0" borderId="21" xfId="0" applyNumberFormat="1" applyFont="1" applyBorder="1" applyAlignment="1">
      <alignment horizontal="center" vertical="center" wrapText="1"/>
    </xf>
    <xf numFmtId="0" fontId="7" fillId="0" borderId="14" xfId="5" applyFont="1" applyFill="1" applyBorder="1" applyAlignment="1" applyProtection="1">
      <alignment horizontal="center" vertical="center" wrapText="1"/>
      <protection locked="0"/>
    </xf>
    <xf numFmtId="0" fontId="7" fillId="0" borderId="37" xfId="5" applyFont="1" applyFill="1" applyBorder="1" applyAlignment="1" applyProtection="1">
      <alignment horizontal="center" vertical="center" wrapText="1"/>
      <protection locked="0"/>
    </xf>
    <xf numFmtId="3" fontId="4" fillId="0" borderId="14" xfId="0" applyNumberFormat="1" applyFont="1" applyFill="1" applyBorder="1" applyAlignment="1" applyProtection="1">
      <alignment horizontal="right" vertical="center" wrapText="1" indent="1"/>
    </xf>
    <xf numFmtId="3" fontId="4" fillId="0" borderId="21" xfId="0" applyNumberFormat="1" applyFont="1" applyFill="1" applyBorder="1" applyAlignment="1" applyProtection="1">
      <alignment horizontal="right" vertical="center" wrapText="1" indent="1"/>
    </xf>
    <xf numFmtId="0" fontId="5" fillId="0" borderId="0" xfId="0" applyFont="1" applyAlignment="1">
      <alignment horizontal="right" vertical="center"/>
    </xf>
    <xf numFmtId="0" fontId="7" fillId="0" borderId="42" xfId="5" applyFont="1" applyFill="1" applyBorder="1" applyAlignment="1" applyProtection="1">
      <alignment horizontal="center" vertical="center" wrapText="1"/>
      <protection locked="0"/>
    </xf>
    <xf numFmtId="164" fontId="18" fillId="0" borderId="54" xfId="5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19" xfId="5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0" xfId="5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0" xfId="5" applyNumberFormat="1" applyFont="1" applyFill="1" applyBorder="1" applyAlignment="1" applyProtection="1">
      <alignment horizontal="right" vertical="center" wrapText="1"/>
      <protection locked="0"/>
    </xf>
    <xf numFmtId="164" fontId="25" fillId="0" borderId="19" xfId="5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20" xfId="5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54" xfId="5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58" xfId="5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21" xfId="5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48" xfId="5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58" xfId="5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59" xfId="5" applyNumberFormat="1" applyFont="1" applyFill="1" applyBorder="1" applyAlignment="1" applyProtection="1">
      <alignment horizontal="right" vertical="center" wrapText="1" indent="1"/>
    </xf>
    <xf numFmtId="164" fontId="18" fillId="0" borderId="43" xfId="5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44" xfId="5" applyNumberFormat="1" applyFont="1" applyFill="1" applyBorder="1" applyAlignment="1" applyProtection="1">
      <alignment horizontal="right" vertical="center" wrapText="1" indent="1"/>
      <protection locked="0"/>
    </xf>
    <xf numFmtId="164" fontId="23" fillId="0" borderId="21" xfId="0" applyNumberFormat="1" applyFont="1" applyBorder="1" applyAlignment="1" applyProtection="1">
      <alignment horizontal="right" vertical="center" wrapText="1" indent="1"/>
      <protection locked="0"/>
    </xf>
    <xf numFmtId="164" fontId="18" fillId="0" borderId="54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21" xfId="0" applyNumberFormat="1" applyFont="1" applyFill="1" applyBorder="1" applyAlignment="1" applyProtection="1">
      <alignment horizontal="right" vertical="center" wrapText="1" indent="1"/>
    </xf>
    <xf numFmtId="164" fontId="25" fillId="0" borderId="60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25" xfId="0" applyNumberFormat="1" applyFont="1" applyFill="1" applyBorder="1" applyAlignment="1" applyProtection="1">
      <alignment horizontal="right" vertical="center" wrapText="1" indent="1"/>
    </xf>
    <xf numFmtId="164" fontId="18" fillId="0" borderId="60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54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8" xfId="0" applyNumberFormat="1" applyFont="1" applyFill="1" applyBorder="1" applyAlignment="1" applyProtection="1">
      <alignment horizontal="center" vertical="center" wrapText="1"/>
      <protection locked="0"/>
    </xf>
    <xf numFmtId="164" fontId="18" fillId="0" borderId="2" xfId="0" applyNumberFormat="1" applyFont="1" applyFill="1" applyBorder="1" applyAlignment="1" applyProtection="1">
      <alignment horizontal="center" vertical="center" wrapText="1"/>
      <protection locked="0"/>
    </xf>
    <xf numFmtId="164" fontId="13" fillId="0" borderId="2" xfId="0" applyNumberFormat="1" applyFont="1" applyFill="1" applyBorder="1" applyAlignment="1" applyProtection="1">
      <alignment horizontal="center" vertical="center" wrapText="1"/>
      <protection locked="0"/>
    </xf>
    <xf numFmtId="164" fontId="18" fillId="0" borderId="8" xfId="0" applyNumberFormat="1" applyFont="1" applyFill="1" applyBorder="1" applyAlignment="1" applyProtection="1">
      <alignment horizontal="center" vertical="center" wrapText="1"/>
      <protection locked="0"/>
    </xf>
    <xf numFmtId="164" fontId="16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16" fillId="0" borderId="2" xfId="0" applyNumberFormat="1" applyFont="1" applyFill="1" applyBorder="1" applyAlignment="1" applyProtection="1">
      <alignment horizontal="center" vertical="center" wrapText="1"/>
      <protection locked="0"/>
    </xf>
    <xf numFmtId="164" fontId="25" fillId="0" borderId="20" xfId="5" applyNumberFormat="1" applyFont="1" applyFill="1" applyBorder="1" applyAlignment="1" applyProtection="1">
      <alignment horizontal="right" vertical="center" wrapText="1"/>
      <protection locked="0"/>
    </xf>
    <xf numFmtId="3" fontId="4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48" xfId="0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58" xfId="0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21" xfId="0" applyNumberFormat="1" applyFont="1" applyFill="1" applyBorder="1" applyAlignment="1" applyProtection="1">
      <alignment horizontal="right" vertical="center" wrapText="1" indent="1"/>
    </xf>
    <xf numFmtId="164" fontId="0" fillId="0" borderId="8" xfId="0" applyNumberFormat="1" applyFont="1" applyFill="1" applyBorder="1" applyAlignment="1" applyProtection="1">
      <alignment horizontal="center" vertical="center" wrapText="1"/>
      <protection locked="0"/>
    </xf>
    <xf numFmtId="164" fontId="0" fillId="0" borderId="7" xfId="0" applyNumberFormat="1" applyFont="1" applyFill="1" applyBorder="1" applyAlignment="1" applyProtection="1">
      <alignment horizontal="left" vertical="center" wrapText="1"/>
      <protection locked="0"/>
    </xf>
    <xf numFmtId="164" fontId="0" fillId="0" borderId="8" xfId="0" applyNumberFormat="1" applyFont="1" applyFill="1" applyBorder="1" applyAlignment="1" applyProtection="1">
      <alignment horizontal="left" vertical="center" wrapText="1"/>
      <protection locked="0"/>
    </xf>
    <xf numFmtId="0" fontId="24" fillId="0" borderId="37" xfId="5" applyFont="1" applyFill="1" applyBorder="1" applyAlignment="1" applyProtection="1">
      <alignment horizontal="left" vertical="center" wrapText="1" indent="1"/>
    </xf>
    <xf numFmtId="164" fontId="25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42" xfId="0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0" xfId="5" applyNumberFormat="1" applyFont="1" applyFill="1" applyBorder="1" applyAlignment="1" applyProtection="1">
      <alignment horizontal="center" vertical="center"/>
    </xf>
    <xf numFmtId="164" fontId="30" fillId="0" borderId="23" xfId="5" applyNumberFormat="1" applyFont="1" applyFill="1" applyBorder="1" applyAlignment="1" applyProtection="1">
      <alignment horizontal="left" vertical="center"/>
    </xf>
    <xf numFmtId="164" fontId="30" fillId="0" borderId="23" xfId="5" applyNumberFormat="1" applyFont="1" applyFill="1" applyBorder="1" applyAlignment="1" applyProtection="1">
      <alignment horizontal="left"/>
    </xf>
    <xf numFmtId="0" fontId="7" fillId="0" borderId="15" xfId="5" applyFont="1" applyFill="1" applyBorder="1" applyAlignment="1" applyProtection="1">
      <alignment horizontal="center" vertical="center" wrapText="1"/>
    </xf>
    <xf numFmtId="0" fontId="7" fillId="0" borderId="17" xfId="5" applyFont="1" applyFill="1" applyBorder="1" applyAlignment="1" applyProtection="1">
      <alignment horizontal="center" vertical="center" wrapText="1"/>
    </xf>
    <xf numFmtId="0" fontId="7" fillId="0" borderId="16" xfId="5" applyFont="1" applyFill="1" applyBorder="1" applyAlignment="1" applyProtection="1">
      <alignment horizontal="center" vertical="center" wrapText="1"/>
    </xf>
    <xf numFmtId="0" fontId="7" fillId="0" borderId="18" xfId="5" applyFont="1" applyFill="1" applyBorder="1" applyAlignment="1" applyProtection="1">
      <alignment horizontal="center" vertical="center" wrapText="1"/>
    </xf>
    <xf numFmtId="0" fontId="7" fillId="0" borderId="61" xfId="5" applyFont="1" applyFill="1" applyBorder="1" applyAlignment="1" applyProtection="1">
      <alignment horizontal="center" vertical="center" wrapText="1"/>
    </xf>
    <xf numFmtId="0" fontId="7" fillId="0" borderId="4" xfId="5" applyFont="1" applyFill="1" applyBorder="1" applyAlignment="1" applyProtection="1">
      <alignment horizontal="center" vertical="center" wrapText="1"/>
    </xf>
    <xf numFmtId="0" fontId="7" fillId="0" borderId="56" xfId="5" applyFont="1" applyFill="1" applyBorder="1" applyAlignment="1" applyProtection="1">
      <alignment horizontal="center" vertical="center" wrapText="1"/>
    </xf>
    <xf numFmtId="0" fontId="7" fillId="0" borderId="48" xfId="5" applyFont="1" applyFill="1" applyBorder="1" applyAlignment="1" applyProtection="1">
      <alignment horizontal="center" vertical="center" wrapText="1"/>
    </xf>
    <xf numFmtId="0" fontId="19" fillId="0" borderId="0" xfId="5" applyFont="1" applyFill="1" applyAlignment="1" applyProtection="1">
      <alignment horizontal="center"/>
    </xf>
    <xf numFmtId="164" fontId="26" fillId="0" borderId="62" xfId="0" applyNumberFormat="1" applyFont="1" applyFill="1" applyBorder="1" applyAlignment="1" applyProtection="1">
      <alignment horizontal="center" vertical="center" wrapText="1"/>
    </xf>
    <xf numFmtId="164" fontId="26" fillId="0" borderId="63" xfId="0" applyNumberFormat="1" applyFont="1" applyFill="1" applyBorder="1" applyAlignment="1" applyProtection="1">
      <alignment horizontal="center" vertical="center" wrapText="1"/>
    </xf>
    <xf numFmtId="164" fontId="15" fillId="0" borderId="0" xfId="0" applyNumberFormat="1" applyFont="1" applyFill="1" applyAlignment="1" applyProtection="1">
      <alignment horizontal="center" textRotation="180" wrapText="1"/>
    </xf>
    <xf numFmtId="164" fontId="40" fillId="0" borderId="40" xfId="0" applyNumberFormat="1" applyFont="1" applyFill="1" applyBorder="1" applyAlignment="1" applyProtection="1">
      <alignment horizontal="center" vertical="center" wrapText="1"/>
    </xf>
    <xf numFmtId="164" fontId="19" fillId="0" borderId="0" xfId="0" applyNumberFormat="1" applyFont="1" applyFill="1" applyAlignment="1">
      <alignment horizontal="center" vertical="center" wrapText="1"/>
    </xf>
    <xf numFmtId="0" fontId="7" fillId="0" borderId="33" xfId="0" applyFont="1" applyFill="1" applyBorder="1" applyAlignment="1" applyProtection="1">
      <alignment horizontal="center" vertical="center" wrapText="1"/>
    </xf>
    <xf numFmtId="0" fontId="7" fillId="0" borderId="41" xfId="0" applyFont="1" applyFill="1" applyBorder="1" applyAlignment="1" applyProtection="1">
      <alignment horizontal="center" vertical="center" wrapText="1"/>
    </xf>
    <xf numFmtId="0" fontId="7" fillId="0" borderId="25" xfId="0" applyFont="1" applyFill="1" applyBorder="1" applyAlignment="1" applyProtection="1">
      <alignment horizontal="center" vertical="center" wrapText="1"/>
    </xf>
    <xf numFmtId="0" fontId="7" fillId="0" borderId="27" xfId="0" applyFont="1" applyFill="1" applyBorder="1" applyAlignment="1" applyProtection="1">
      <alignment horizontal="center" vertical="center"/>
    </xf>
    <xf numFmtId="0" fontId="7" fillId="0" borderId="37" xfId="0" applyFont="1" applyFill="1" applyBorder="1" applyAlignment="1" applyProtection="1">
      <alignment horizontal="center" vertical="center"/>
    </xf>
    <xf numFmtId="0" fontId="7" fillId="0" borderId="41" xfId="0" applyFont="1" applyFill="1" applyBorder="1" applyAlignment="1" applyProtection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0" fontId="7" fillId="0" borderId="41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</cellXfs>
  <cellStyles count="6">
    <cellStyle name="Ezres 2" xfId="1"/>
    <cellStyle name="Ezres 3" xfId="2"/>
    <cellStyle name="Hiperhivatkozás" xfId="3"/>
    <cellStyle name="Már látott hiperhivatkozás" xfId="4"/>
    <cellStyle name="Normál" xfId="0" builtinId="0"/>
    <cellStyle name="Normál_KVRENMUNKA" xfId="5"/>
  </cellStyles>
  <dxfs count="2"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Munka1">
    <tabColor rgb="FF92D050"/>
  </sheetPr>
  <dimension ref="A1:B41"/>
  <sheetViews>
    <sheetView zoomScaleNormal="100" workbookViewId="0">
      <selection activeCell="J10" sqref="J10"/>
    </sheetView>
  </sheetViews>
  <sheetFormatPr defaultRowHeight="12.75"/>
  <cols>
    <col min="1" max="1" width="48.5" customWidth="1"/>
    <col min="2" max="2" width="73.5" customWidth="1"/>
    <col min="3" max="3" width="16.83203125" customWidth="1"/>
  </cols>
  <sheetData>
    <row r="1" spans="1:2" ht="18.75">
      <c r="A1" s="251" t="s">
        <v>459</v>
      </c>
      <c r="B1" s="68"/>
    </row>
    <row r="2" spans="1:2">
      <c r="A2" s="68"/>
      <c r="B2" s="68"/>
    </row>
    <row r="3" spans="1:2">
      <c r="A3" s="253"/>
      <c r="B3" s="253"/>
    </row>
    <row r="4" spans="1:2" ht="15.75">
      <c r="A4" s="70"/>
      <c r="B4" s="257"/>
    </row>
    <row r="5" spans="1:2" ht="15.75">
      <c r="A5" s="70"/>
      <c r="B5" s="257"/>
    </row>
    <row r="6" spans="1:2" s="59" customFormat="1" ht="15.75">
      <c r="A6" s="70" t="s">
        <v>468</v>
      </c>
      <c r="B6" s="253"/>
    </row>
    <row r="7" spans="1:2" s="59" customFormat="1">
      <c r="A7" s="253"/>
      <c r="B7" s="253"/>
    </row>
    <row r="8" spans="1:2" s="59" customFormat="1">
      <c r="A8" s="253"/>
      <c r="B8" s="253"/>
    </row>
    <row r="9" spans="1:2">
      <c r="A9" s="253" t="s">
        <v>428</v>
      </c>
      <c r="B9" s="253" t="s">
        <v>407</v>
      </c>
    </row>
    <row r="10" spans="1:2">
      <c r="A10" s="253" t="s">
        <v>426</v>
      </c>
      <c r="B10" s="253" t="s">
        <v>413</v>
      </c>
    </row>
    <row r="11" spans="1:2">
      <c r="A11" s="253" t="s">
        <v>427</v>
      </c>
      <c r="B11" s="253" t="s">
        <v>414</v>
      </c>
    </row>
    <row r="12" spans="1:2">
      <c r="A12" s="253"/>
      <c r="B12" s="253"/>
    </row>
    <row r="13" spans="1:2" ht="15.75">
      <c r="A13" s="70" t="str">
        <f>+CONCATENATE(LEFT(A6,4),". évi előirányzat módosítások BEVÉTELEK")</f>
        <v>2018. évi előirányzat módosítások BEVÉTELEK</v>
      </c>
      <c r="B13" s="257"/>
    </row>
    <row r="14" spans="1:2">
      <c r="A14" s="253"/>
      <c r="B14" s="253"/>
    </row>
    <row r="15" spans="1:2" s="59" customFormat="1">
      <c r="A15" s="253" t="s">
        <v>429</v>
      </c>
      <c r="B15" s="253" t="s">
        <v>408</v>
      </c>
    </row>
    <row r="16" spans="1:2">
      <c r="A16" s="253" t="s">
        <v>430</v>
      </c>
      <c r="B16" s="253" t="s">
        <v>415</v>
      </c>
    </row>
    <row r="17" spans="1:2">
      <c r="A17" s="253" t="s">
        <v>431</v>
      </c>
      <c r="B17" s="253" t="s">
        <v>416</v>
      </c>
    </row>
    <row r="18" spans="1:2">
      <c r="A18" s="253"/>
      <c r="B18" s="253"/>
    </row>
    <row r="19" spans="1:2" ht="14.25">
      <c r="A19" s="260" t="str">
        <f>+CONCATENATE(LEFT(A6,4),". módosítás utáni módosított előrirányzatok BEVÉTELEK")</f>
        <v>2018. módosítás utáni módosított előrirányzatok BEVÉTELEK</v>
      </c>
      <c r="B19" s="257"/>
    </row>
    <row r="20" spans="1:2">
      <c r="A20" s="253"/>
      <c r="B20" s="253"/>
    </row>
    <row r="21" spans="1:2">
      <c r="A21" s="253" t="s">
        <v>432</v>
      </c>
      <c r="B21" s="253" t="s">
        <v>409</v>
      </c>
    </row>
    <row r="22" spans="1:2">
      <c r="A22" s="253" t="s">
        <v>433</v>
      </c>
      <c r="B22" s="253" t="s">
        <v>417</v>
      </c>
    </row>
    <row r="23" spans="1:2">
      <c r="A23" s="253" t="s">
        <v>434</v>
      </c>
      <c r="B23" s="253" t="s">
        <v>418</v>
      </c>
    </row>
    <row r="24" spans="1:2">
      <c r="A24" s="253"/>
      <c r="B24" s="253"/>
    </row>
    <row r="25" spans="1:2" ht="15.75">
      <c r="A25" s="70" t="str">
        <f>+CONCATENATE(LEFT(A6,4),". évi eredeti előirányzat KIADÁSOK")</f>
        <v>2018. évi eredeti előirányzat KIADÁSOK</v>
      </c>
      <c r="B25" s="257"/>
    </row>
    <row r="26" spans="1:2">
      <c r="A26" s="253"/>
      <c r="B26" s="253"/>
    </row>
    <row r="27" spans="1:2">
      <c r="A27" s="253" t="s">
        <v>435</v>
      </c>
      <c r="B27" s="253" t="s">
        <v>410</v>
      </c>
    </row>
    <row r="28" spans="1:2">
      <c r="A28" s="253" t="s">
        <v>436</v>
      </c>
      <c r="B28" s="253" t="s">
        <v>419</v>
      </c>
    </row>
    <row r="29" spans="1:2">
      <c r="A29" s="253" t="s">
        <v>437</v>
      </c>
      <c r="B29" s="253" t="s">
        <v>420</v>
      </c>
    </row>
    <row r="30" spans="1:2">
      <c r="A30" s="253"/>
      <c r="B30" s="253"/>
    </row>
    <row r="31" spans="1:2" ht="15.75">
      <c r="A31" s="70" t="str">
        <f>+CONCATENATE(LEFT(A6,4),". évi előirányzat módosítások KIADÁSOK")</f>
        <v>2018. évi előirányzat módosítások KIADÁSOK</v>
      </c>
      <c r="B31" s="257"/>
    </row>
    <row r="32" spans="1:2">
      <c r="A32" s="253"/>
      <c r="B32" s="253"/>
    </row>
    <row r="33" spans="1:2">
      <c r="A33" s="253" t="s">
        <v>438</v>
      </c>
      <c r="B33" s="253" t="s">
        <v>411</v>
      </c>
    </row>
    <row r="34" spans="1:2">
      <c r="A34" s="253" t="s">
        <v>439</v>
      </c>
      <c r="B34" s="253" t="s">
        <v>421</v>
      </c>
    </row>
    <row r="35" spans="1:2">
      <c r="A35" s="253" t="s">
        <v>440</v>
      </c>
      <c r="B35" s="253" t="s">
        <v>422</v>
      </c>
    </row>
    <row r="36" spans="1:2">
      <c r="A36" s="253"/>
      <c r="B36" s="253"/>
    </row>
    <row r="37" spans="1:2" ht="15.75">
      <c r="A37" s="259" t="str">
        <f>+CONCATENATE(LEFT(A6,4),". módosítás utáni módosított előirányzatok KIADÁSOK")</f>
        <v>2018. módosítás utáni módosított előirányzatok KIADÁSOK</v>
      </c>
      <c r="B37" s="257"/>
    </row>
    <row r="38" spans="1:2">
      <c r="A38" s="253"/>
      <c r="B38" s="253"/>
    </row>
    <row r="39" spans="1:2">
      <c r="A39" s="253" t="s">
        <v>441</v>
      </c>
      <c r="B39" s="253" t="s">
        <v>412</v>
      </c>
    </row>
    <row r="40" spans="1:2">
      <c r="A40" s="253" t="s">
        <v>442</v>
      </c>
      <c r="B40" s="253" t="s">
        <v>423</v>
      </c>
    </row>
    <row r="41" spans="1:2">
      <c r="A41" s="253" t="s">
        <v>443</v>
      </c>
      <c r="B41" s="253" t="s">
        <v>424</v>
      </c>
    </row>
  </sheetData>
  <sheetProtection sheet="1"/>
  <phoneticPr fontId="25" type="noConversion"/>
  <pageMargins left="1.0629921259842521" right="1.0236220472440944" top="0.78740157480314965" bottom="0.78740157480314965" header="0.70866141732283472" footer="0.70866141732283472"/>
  <pageSetup paperSize="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 codeName="Munka12">
    <tabColor theme="5" tint="0.39997558519241921"/>
  </sheetPr>
  <dimension ref="A1:Q158"/>
  <sheetViews>
    <sheetView topLeftCell="B1" zoomScaleNormal="100" zoomScaleSheetLayoutView="100" workbookViewId="0">
      <selection activeCell="F55" sqref="F55"/>
    </sheetView>
  </sheetViews>
  <sheetFormatPr defaultRowHeight="12.75"/>
  <cols>
    <col min="1" max="1" width="16.1640625" style="147" customWidth="1"/>
    <col min="2" max="2" width="62" style="148" customWidth="1"/>
    <col min="3" max="3" width="22.33203125" style="149" customWidth="1"/>
    <col min="4" max="9" width="22.33203125" style="2" customWidth="1"/>
    <col min="10" max="11" width="25.83203125" style="2" customWidth="1"/>
    <col min="12" max="16384" width="9.33203125" style="2"/>
  </cols>
  <sheetData>
    <row r="1" spans="1:11" s="1" customFormat="1" ht="16.5" customHeight="1" thickBot="1">
      <c r="A1" s="71"/>
      <c r="B1" s="73"/>
      <c r="K1" s="261" t="s">
        <v>494</v>
      </c>
    </row>
    <row r="2" spans="1:11" s="44" customFormat="1" ht="21" customHeight="1" thickBot="1">
      <c r="A2" s="262" t="s">
        <v>42</v>
      </c>
      <c r="B2" s="445" t="s">
        <v>492</v>
      </c>
      <c r="C2" s="445"/>
      <c r="D2" s="445"/>
      <c r="E2" s="327"/>
      <c r="F2" s="303"/>
      <c r="G2" s="303"/>
      <c r="H2" s="303"/>
      <c r="I2" s="303"/>
      <c r="J2" s="328"/>
      <c r="K2" s="263" t="s">
        <v>36</v>
      </c>
    </row>
    <row r="3" spans="1:11" s="44" customFormat="1" ht="24.75" thickBot="1">
      <c r="A3" s="262" t="s">
        <v>119</v>
      </c>
      <c r="B3" s="445" t="s">
        <v>307</v>
      </c>
      <c r="C3" s="445"/>
      <c r="D3" s="445"/>
      <c r="E3" s="327"/>
      <c r="F3" s="303"/>
      <c r="G3" s="303"/>
      <c r="H3" s="303"/>
      <c r="I3" s="303"/>
      <c r="J3" s="328"/>
      <c r="K3" s="264" t="s">
        <v>36</v>
      </c>
    </row>
    <row r="4" spans="1:11" s="45" customFormat="1" ht="15.95" customHeight="1" thickBot="1">
      <c r="A4" s="74"/>
      <c r="B4" s="74"/>
      <c r="C4" s="75"/>
      <c r="K4" s="295" t="s">
        <v>465</v>
      </c>
    </row>
    <row r="5" spans="1:11" ht="24.75" thickBot="1">
      <c r="A5" s="161" t="s">
        <v>120</v>
      </c>
      <c r="B5" s="76" t="s">
        <v>464</v>
      </c>
      <c r="C5" s="291" t="s">
        <v>401</v>
      </c>
      <c r="D5" s="376" t="s">
        <v>458</v>
      </c>
      <c r="E5" s="376" t="s">
        <v>479</v>
      </c>
      <c r="F5" s="376" t="s">
        <v>480</v>
      </c>
      <c r="G5" s="376" t="s">
        <v>481</v>
      </c>
      <c r="H5" s="376" t="s">
        <v>482</v>
      </c>
      <c r="I5" s="376" t="s">
        <v>483</v>
      </c>
      <c r="J5" s="377" t="s">
        <v>485</v>
      </c>
      <c r="K5" s="374" t="s">
        <v>488</v>
      </c>
    </row>
    <row r="6" spans="1:11" s="41" customFormat="1" ht="12.95" customHeight="1" thickBot="1">
      <c r="A6" s="65" t="s">
        <v>371</v>
      </c>
      <c r="B6" s="66" t="s">
        <v>372</v>
      </c>
      <c r="C6" s="66" t="s">
        <v>373</v>
      </c>
      <c r="D6" s="265" t="s">
        <v>375</v>
      </c>
      <c r="E6" s="66" t="s">
        <v>374</v>
      </c>
      <c r="F6" s="66" t="s">
        <v>376</v>
      </c>
      <c r="G6" s="66" t="s">
        <v>377</v>
      </c>
      <c r="H6" s="66" t="s">
        <v>377</v>
      </c>
      <c r="I6" s="66" t="s">
        <v>477</v>
      </c>
      <c r="J6" s="66" t="s">
        <v>487</v>
      </c>
      <c r="K6" s="375" t="s">
        <v>478</v>
      </c>
    </row>
    <row r="7" spans="1:11" s="41" customFormat="1" ht="15.95" customHeight="1" thickBot="1">
      <c r="A7" s="442" t="s">
        <v>37</v>
      </c>
      <c r="B7" s="443"/>
      <c r="C7" s="443"/>
      <c r="D7" s="443"/>
      <c r="E7" s="443"/>
      <c r="F7" s="443"/>
      <c r="G7" s="443"/>
      <c r="H7" s="443"/>
      <c r="I7" s="443"/>
      <c r="J7" s="443"/>
      <c r="K7" s="444"/>
    </row>
    <row r="8" spans="1:11" s="41" customFormat="1" ht="12" customHeight="1" thickBot="1">
      <c r="A8" s="25" t="s">
        <v>5</v>
      </c>
      <c r="B8" s="19" t="s">
        <v>143</v>
      </c>
      <c r="C8" s="319">
        <f>+C9+C10+C11+C12+C13+C14</f>
        <v>295176323</v>
      </c>
      <c r="D8" s="235">
        <f t="shared" ref="D8:K8" si="0">+D9+D10+D11+D12+D13+D14</f>
        <v>0</v>
      </c>
      <c r="E8" s="154">
        <f t="shared" si="0"/>
        <v>4484584</v>
      </c>
      <c r="F8" s="154">
        <f t="shared" si="0"/>
        <v>20618200</v>
      </c>
      <c r="G8" s="154">
        <f t="shared" si="0"/>
        <v>0</v>
      </c>
      <c r="H8" s="154">
        <f t="shared" si="0"/>
        <v>0</v>
      </c>
      <c r="I8" s="154">
        <f t="shared" si="0"/>
        <v>0</v>
      </c>
      <c r="J8" s="154">
        <f t="shared" si="0"/>
        <v>25102784</v>
      </c>
      <c r="K8" s="319">
        <f t="shared" si="0"/>
        <v>320279107</v>
      </c>
    </row>
    <row r="9" spans="1:11" s="46" customFormat="1" ht="12" customHeight="1">
      <c r="A9" s="184" t="s">
        <v>61</v>
      </c>
      <c r="B9" s="168" t="s">
        <v>144</v>
      </c>
      <c r="C9" s="382">
        <v>111142834</v>
      </c>
      <c r="D9" s="236"/>
      <c r="E9" s="156"/>
      <c r="F9" s="156"/>
      <c r="G9" s="156"/>
      <c r="H9" s="156"/>
      <c r="I9" s="156"/>
      <c r="J9" s="198">
        <f>D9+E9+F9+G9+H9+I9</f>
        <v>0</v>
      </c>
      <c r="K9" s="320">
        <f>C9+J9</f>
        <v>111142834</v>
      </c>
    </row>
    <row r="10" spans="1:11" s="47" customFormat="1" ht="12" customHeight="1">
      <c r="A10" s="185" t="s">
        <v>62</v>
      </c>
      <c r="B10" s="169" t="s">
        <v>145</v>
      </c>
      <c r="C10" s="383">
        <v>67490033</v>
      </c>
      <c r="D10" s="237"/>
      <c r="E10" s="155"/>
      <c r="F10" s="155"/>
      <c r="G10" s="155"/>
      <c r="H10" s="155"/>
      <c r="I10" s="155"/>
      <c r="J10" s="198">
        <f t="shared" ref="J10:J64" si="1">D10+E10+F10+G10+H10+I10</f>
        <v>0</v>
      </c>
      <c r="K10" s="320">
        <f t="shared" ref="K10:K64" si="2">C10+J10</f>
        <v>67490033</v>
      </c>
    </row>
    <row r="11" spans="1:11" s="47" customFormat="1" ht="12" customHeight="1">
      <c r="A11" s="185" t="s">
        <v>63</v>
      </c>
      <c r="B11" s="169" t="s">
        <v>146</v>
      </c>
      <c r="C11" s="383">
        <v>112885626</v>
      </c>
      <c r="D11" s="237"/>
      <c r="E11" s="155">
        <v>1724483</v>
      </c>
      <c r="F11" s="155"/>
      <c r="G11" s="155"/>
      <c r="H11" s="155"/>
      <c r="I11" s="155"/>
      <c r="J11" s="198">
        <f t="shared" si="1"/>
        <v>1724483</v>
      </c>
      <c r="K11" s="320">
        <f t="shared" si="2"/>
        <v>114610109</v>
      </c>
    </row>
    <row r="12" spans="1:11" s="47" customFormat="1" ht="12" customHeight="1">
      <c r="A12" s="185" t="s">
        <v>64</v>
      </c>
      <c r="B12" s="169" t="s">
        <v>147</v>
      </c>
      <c r="C12" s="383">
        <v>3657830</v>
      </c>
      <c r="D12" s="237"/>
      <c r="E12" s="155">
        <v>146268</v>
      </c>
      <c r="F12" s="155"/>
      <c r="G12" s="155"/>
      <c r="H12" s="155"/>
      <c r="I12" s="155"/>
      <c r="J12" s="198">
        <f t="shared" si="1"/>
        <v>146268</v>
      </c>
      <c r="K12" s="320">
        <f t="shared" si="2"/>
        <v>3804098</v>
      </c>
    </row>
    <row r="13" spans="1:11" s="47" customFormat="1" ht="12" customHeight="1">
      <c r="A13" s="185" t="s">
        <v>81</v>
      </c>
      <c r="B13" s="169" t="s">
        <v>379</v>
      </c>
      <c r="C13" s="383"/>
      <c r="D13" s="237"/>
      <c r="E13" s="155">
        <v>2613833</v>
      </c>
      <c r="F13" s="155">
        <v>20618200</v>
      </c>
      <c r="G13" s="155"/>
      <c r="H13" s="155"/>
      <c r="I13" s="155"/>
      <c r="J13" s="198">
        <f t="shared" si="1"/>
        <v>23232033</v>
      </c>
      <c r="K13" s="320">
        <f t="shared" si="2"/>
        <v>23232033</v>
      </c>
    </row>
    <row r="14" spans="1:11" s="46" customFormat="1" ht="12" customHeight="1" thickBot="1">
      <c r="A14" s="186" t="s">
        <v>65</v>
      </c>
      <c r="B14" s="170" t="s">
        <v>317</v>
      </c>
      <c r="C14" s="383"/>
      <c r="D14" s="237"/>
      <c r="E14" s="155"/>
      <c r="F14" s="155"/>
      <c r="G14" s="155"/>
      <c r="H14" s="155"/>
      <c r="I14" s="155"/>
      <c r="J14" s="198">
        <f t="shared" si="1"/>
        <v>0</v>
      </c>
      <c r="K14" s="320">
        <f t="shared" si="2"/>
        <v>0</v>
      </c>
    </row>
    <row r="15" spans="1:11" s="46" customFormat="1" ht="12" customHeight="1" thickBot="1">
      <c r="A15" s="25" t="s">
        <v>6</v>
      </c>
      <c r="B15" s="91" t="s">
        <v>148</v>
      </c>
      <c r="C15" s="319">
        <f>+C16+C17+C18+C19+C20</f>
        <v>188992875</v>
      </c>
      <c r="D15" s="235">
        <f>+D16+D17+D18+D19+D20</f>
        <v>0</v>
      </c>
      <c r="E15" s="154">
        <f t="shared" ref="E15:K15" si="3">+E16+E17+E18+E19+E20</f>
        <v>30706788</v>
      </c>
      <c r="F15" s="154">
        <f t="shared" si="3"/>
        <v>0</v>
      </c>
      <c r="G15" s="154">
        <f t="shared" si="3"/>
        <v>0</v>
      </c>
      <c r="H15" s="154">
        <f t="shared" si="3"/>
        <v>0</v>
      </c>
      <c r="I15" s="154">
        <f t="shared" si="3"/>
        <v>0</v>
      </c>
      <c r="J15" s="154">
        <f t="shared" si="3"/>
        <v>30706788</v>
      </c>
      <c r="K15" s="319">
        <f t="shared" si="3"/>
        <v>219699663</v>
      </c>
    </row>
    <row r="16" spans="1:11" s="46" customFormat="1" ht="12" customHeight="1">
      <c r="A16" s="184" t="s">
        <v>67</v>
      </c>
      <c r="B16" s="168" t="s">
        <v>149</v>
      </c>
      <c r="C16" s="382"/>
      <c r="D16" s="236"/>
      <c r="E16" s="156"/>
      <c r="F16" s="156"/>
      <c r="G16" s="156"/>
      <c r="H16" s="156"/>
      <c r="I16" s="156"/>
      <c r="J16" s="198">
        <f t="shared" si="1"/>
        <v>0</v>
      </c>
      <c r="K16" s="320">
        <f t="shared" si="2"/>
        <v>0</v>
      </c>
    </row>
    <row r="17" spans="1:11" s="46" customFormat="1" ht="12" customHeight="1">
      <c r="A17" s="185" t="s">
        <v>68</v>
      </c>
      <c r="B17" s="169" t="s">
        <v>150</v>
      </c>
      <c r="C17" s="383"/>
      <c r="D17" s="237"/>
      <c r="E17" s="155"/>
      <c r="F17" s="155"/>
      <c r="G17" s="155"/>
      <c r="H17" s="155"/>
      <c r="I17" s="155"/>
      <c r="J17" s="349">
        <f t="shared" si="1"/>
        <v>0</v>
      </c>
      <c r="K17" s="321">
        <f t="shared" si="2"/>
        <v>0</v>
      </c>
    </row>
    <row r="18" spans="1:11" s="46" customFormat="1" ht="12" customHeight="1">
      <c r="A18" s="185" t="s">
        <v>69</v>
      </c>
      <c r="B18" s="169" t="s">
        <v>309</v>
      </c>
      <c r="C18" s="383"/>
      <c r="D18" s="237"/>
      <c r="E18" s="155"/>
      <c r="F18" s="155"/>
      <c r="G18" s="155"/>
      <c r="H18" s="155"/>
      <c r="I18" s="155"/>
      <c r="J18" s="349">
        <f t="shared" si="1"/>
        <v>0</v>
      </c>
      <c r="K18" s="321">
        <f t="shared" si="2"/>
        <v>0</v>
      </c>
    </row>
    <row r="19" spans="1:11" s="46" customFormat="1" ht="12" customHeight="1">
      <c r="A19" s="185" t="s">
        <v>70</v>
      </c>
      <c r="B19" s="169" t="s">
        <v>310</v>
      </c>
      <c r="C19" s="383"/>
      <c r="D19" s="237"/>
      <c r="E19" s="155"/>
      <c r="F19" s="155"/>
      <c r="G19" s="155"/>
      <c r="H19" s="155"/>
      <c r="I19" s="155"/>
      <c r="J19" s="349">
        <f t="shared" si="1"/>
        <v>0</v>
      </c>
      <c r="K19" s="321">
        <f t="shared" si="2"/>
        <v>0</v>
      </c>
    </row>
    <row r="20" spans="1:11" s="46" customFormat="1" ht="12" customHeight="1">
      <c r="A20" s="185" t="s">
        <v>71</v>
      </c>
      <c r="B20" s="169" t="s">
        <v>151</v>
      </c>
      <c r="C20" s="383">
        <v>188992875</v>
      </c>
      <c r="D20" s="237"/>
      <c r="E20" s="155">
        <v>30706788</v>
      </c>
      <c r="F20" s="155"/>
      <c r="G20" s="155"/>
      <c r="H20" s="155"/>
      <c r="I20" s="155"/>
      <c r="J20" s="349">
        <f t="shared" si="1"/>
        <v>30706788</v>
      </c>
      <c r="K20" s="321">
        <f t="shared" si="2"/>
        <v>219699663</v>
      </c>
    </row>
    <row r="21" spans="1:11" s="47" customFormat="1" ht="12" customHeight="1" thickBot="1">
      <c r="A21" s="186" t="s">
        <v>77</v>
      </c>
      <c r="B21" s="170" t="s">
        <v>152</v>
      </c>
      <c r="C21" s="384"/>
      <c r="D21" s="238"/>
      <c r="E21" s="157"/>
      <c r="F21" s="157"/>
      <c r="G21" s="157"/>
      <c r="H21" s="157"/>
      <c r="I21" s="157"/>
      <c r="J21" s="350">
        <f t="shared" si="1"/>
        <v>0</v>
      </c>
      <c r="K21" s="322">
        <f t="shared" si="2"/>
        <v>0</v>
      </c>
    </row>
    <row r="22" spans="1:11" s="47" customFormat="1" ht="12" customHeight="1" thickBot="1">
      <c r="A22" s="25" t="s">
        <v>7</v>
      </c>
      <c r="B22" s="19" t="s">
        <v>153</v>
      </c>
      <c r="C22" s="319">
        <f>+C23+C24+C25+C26+C27</f>
        <v>164915859</v>
      </c>
      <c r="D22" s="235">
        <f>+D23+D24+D25+D26+D27</f>
        <v>0</v>
      </c>
      <c r="E22" s="154">
        <f t="shared" ref="E22:K22" si="4">+E23+E24+E25+E26+E27</f>
        <v>500000</v>
      </c>
      <c r="F22" s="154">
        <f t="shared" si="4"/>
        <v>0</v>
      </c>
      <c r="G22" s="154">
        <f t="shared" si="4"/>
        <v>0</v>
      </c>
      <c r="H22" s="154">
        <f t="shared" si="4"/>
        <v>0</v>
      </c>
      <c r="I22" s="154">
        <f t="shared" si="4"/>
        <v>0</v>
      </c>
      <c r="J22" s="154">
        <f t="shared" si="4"/>
        <v>500000</v>
      </c>
      <c r="K22" s="319">
        <f t="shared" si="4"/>
        <v>165415859</v>
      </c>
    </row>
    <row r="23" spans="1:11" s="47" customFormat="1" ht="12" customHeight="1">
      <c r="A23" s="184" t="s">
        <v>50</v>
      </c>
      <c r="B23" s="168" t="s">
        <v>154</v>
      </c>
      <c r="C23" s="382"/>
      <c r="D23" s="236"/>
      <c r="E23" s="156"/>
      <c r="F23" s="156"/>
      <c r="G23" s="156"/>
      <c r="H23" s="156"/>
      <c r="I23" s="156"/>
      <c r="J23" s="198">
        <f t="shared" si="1"/>
        <v>0</v>
      </c>
      <c r="K23" s="320">
        <f t="shared" si="2"/>
        <v>0</v>
      </c>
    </row>
    <row r="24" spans="1:11" s="46" customFormat="1" ht="12" customHeight="1">
      <c r="A24" s="185" t="s">
        <v>51</v>
      </c>
      <c r="B24" s="169" t="s">
        <v>155</v>
      </c>
      <c r="C24" s="383"/>
      <c r="D24" s="237"/>
      <c r="E24" s="155"/>
      <c r="F24" s="155"/>
      <c r="G24" s="155"/>
      <c r="H24" s="155"/>
      <c r="I24" s="155"/>
      <c r="J24" s="349">
        <f t="shared" si="1"/>
        <v>0</v>
      </c>
      <c r="K24" s="321">
        <f t="shared" si="2"/>
        <v>0</v>
      </c>
    </row>
    <row r="25" spans="1:11" s="47" customFormat="1" ht="12" customHeight="1">
      <c r="A25" s="185" t="s">
        <v>52</v>
      </c>
      <c r="B25" s="169" t="s">
        <v>311</v>
      </c>
      <c r="C25" s="383"/>
      <c r="D25" s="237"/>
      <c r="E25" s="155"/>
      <c r="F25" s="155"/>
      <c r="G25" s="155"/>
      <c r="H25" s="155"/>
      <c r="I25" s="155"/>
      <c r="J25" s="349">
        <f t="shared" si="1"/>
        <v>0</v>
      </c>
      <c r="K25" s="321">
        <f t="shared" si="2"/>
        <v>0</v>
      </c>
    </row>
    <row r="26" spans="1:11" s="47" customFormat="1" ht="12" customHeight="1">
      <c r="A26" s="185" t="s">
        <v>53</v>
      </c>
      <c r="B26" s="169" t="s">
        <v>312</v>
      </c>
      <c r="C26" s="383"/>
      <c r="D26" s="237"/>
      <c r="E26" s="155"/>
      <c r="F26" s="155"/>
      <c r="G26" s="155"/>
      <c r="H26" s="155"/>
      <c r="I26" s="155"/>
      <c r="J26" s="349">
        <f t="shared" si="1"/>
        <v>0</v>
      </c>
      <c r="K26" s="321">
        <f t="shared" si="2"/>
        <v>0</v>
      </c>
    </row>
    <row r="27" spans="1:11" s="47" customFormat="1" ht="12" customHeight="1">
      <c r="A27" s="185" t="s">
        <v>94</v>
      </c>
      <c r="B27" s="169" t="s">
        <v>156</v>
      </c>
      <c r="C27" s="383">
        <v>164915859</v>
      </c>
      <c r="D27" s="237"/>
      <c r="E27" s="155">
        <v>500000</v>
      </c>
      <c r="F27" s="155"/>
      <c r="G27" s="155"/>
      <c r="H27" s="155"/>
      <c r="I27" s="155"/>
      <c r="J27" s="349">
        <f t="shared" si="1"/>
        <v>500000</v>
      </c>
      <c r="K27" s="321">
        <f t="shared" si="2"/>
        <v>165415859</v>
      </c>
    </row>
    <row r="28" spans="1:11" s="47" customFormat="1" ht="12" customHeight="1" thickBot="1">
      <c r="A28" s="186" t="s">
        <v>95</v>
      </c>
      <c r="B28" s="170" t="s">
        <v>157</v>
      </c>
      <c r="C28" s="385"/>
      <c r="D28" s="238"/>
      <c r="E28" s="157"/>
      <c r="F28" s="157"/>
      <c r="G28" s="157"/>
      <c r="H28" s="157"/>
      <c r="I28" s="157"/>
      <c r="J28" s="350">
        <f>D28+E28+F28+G28+H28+I28</f>
        <v>0</v>
      </c>
      <c r="K28" s="322">
        <f t="shared" si="2"/>
        <v>0</v>
      </c>
    </row>
    <row r="29" spans="1:11" s="47" customFormat="1" ht="12" customHeight="1" thickBot="1">
      <c r="A29" s="25" t="s">
        <v>96</v>
      </c>
      <c r="B29" s="19" t="s">
        <v>455</v>
      </c>
      <c r="C29" s="323">
        <f>+C32+C33+C34+C35+C36</f>
        <v>33561220</v>
      </c>
      <c r="D29" s="160">
        <f>+D30+D31+D32+D33+D34+D35+D36</f>
        <v>0</v>
      </c>
      <c r="E29" s="160">
        <f t="shared" ref="E29:K29" si="5">+E30+E31+E32+E33+E34+E35+E36</f>
        <v>0</v>
      </c>
      <c r="F29" s="160">
        <f t="shared" si="5"/>
        <v>0</v>
      </c>
      <c r="G29" s="160">
        <f t="shared" si="5"/>
        <v>0</v>
      </c>
      <c r="H29" s="160">
        <f t="shared" si="5"/>
        <v>0</v>
      </c>
      <c r="I29" s="160">
        <f t="shared" si="5"/>
        <v>0</v>
      </c>
      <c r="J29" s="160">
        <f t="shared" si="5"/>
        <v>0</v>
      </c>
      <c r="K29" s="323">
        <f t="shared" si="5"/>
        <v>33561220</v>
      </c>
    </row>
    <row r="30" spans="1:11" s="47" customFormat="1" ht="12" customHeight="1">
      <c r="A30" s="184" t="s">
        <v>158</v>
      </c>
      <c r="B30" s="168" t="s">
        <v>448</v>
      </c>
      <c r="C30" s="320"/>
      <c r="D30" s="156"/>
      <c r="E30" s="156"/>
      <c r="F30" s="156"/>
      <c r="G30" s="156"/>
      <c r="H30" s="156"/>
      <c r="I30" s="156"/>
      <c r="J30" s="198">
        <f t="shared" si="1"/>
        <v>0</v>
      </c>
      <c r="K30" s="320">
        <f t="shared" si="2"/>
        <v>0</v>
      </c>
    </row>
    <row r="31" spans="1:11" s="47" customFormat="1" ht="12" customHeight="1">
      <c r="A31" s="185" t="s">
        <v>159</v>
      </c>
      <c r="B31" s="169" t="s">
        <v>449</v>
      </c>
      <c r="C31" s="383"/>
      <c r="D31" s="155"/>
      <c r="E31" s="155"/>
      <c r="F31" s="155"/>
      <c r="G31" s="155"/>
      <c r="H31" s="155"/>
      <c r="I31" s="155"/>
      <c r="J31" s="349">
        <f t="shared" si="1"/>
        <v>0</v>
      </c>
      <c r="K31" s="321">
        <f t="shared" si="2"/>
        <v>0</v>
      </c>
    </row>
    <row r="32" spans="1:11" s="47" customFormat="1" ht="12" customHeight="1">
      <c r="A32" s="185" t="s">
        <v>160</v>
      </c>
      <c r="B32" s="169" t="s">
        <v>450</v>
      </c>
      <c r="C32" s="383">
        <v>17567220</v>
      </c>
      <c r="D32" s="155"/>
      <c r="E32" s="155"/>
      <c r="F32" s="155"/>
      <c r="G32" s="155"/>
      <c r="H32" s="155"/>
      <c r="I32" s="155"/>
      <c r="J32" s="349">
        <f t="shared" si="1"/>
        <v>0</v>
      </c>
      <c r="K32" s="321">
        <f t="shared" si="2"/>
        <v>17567220</v>
      </c>
    </row>
    <row r="33" spans="1:11" s="47" customFormat="1" ht="12" customHeight="1">
      <c r="A33" s="185" t="s">
        <v>161</v>
      </c>
      <c r="B33" s="169" t="s">
        <v>451</v>
      </c>
      <c r="C33" s="383">
        <v>1100000</v>
      </c>
      <c r="D33" s="155"/>
      <c r="E33" s="155"/>
      <c r="F33" s="155"/>
      <c r="G33" s="155"/>
      <c r="H33" s="155"/>
      <c r="I33" s="155"/>
      <c r="J33" s="349">
        <f t="shared" si="1"/>
        <v>0</v>
      </c>
      <c r="K33" s="321">
        <f t="shared" si="2"/>
        <v>1100000</v>
      </c>
    </row>
    <row r="34" spans="1:11" s="47" customFormat="1" ht="12" customHeight="1">
      <c r="A34" s="185" t="s">
        <v>452</v>
      </c>
      <c r="B34" s="169" t="s">
        <v>162</v>
      </c>
      <c r="C34" s="383">
        <v>6600000</v>
      </c>
      <c r="D34" s="155"/>
      <c r="E34" s="155"/>
      <c r="F34" s="155"/>
      <c r="G34" s="155"/>
      <c r="H34" s="155"/>
      <c r="I34" s="155"/>
      <c r="J34" s="349">
        <f t="shared" si="1"/>
        <v>0</v>
      </c>
      <c r="K34" s="321">
        <f t="shared" si="2"/>
        <v>6600000</v>
      </c>
    </row>
    <row r="35" spans="1:11" s="47" customFormat="1" ht="12" customHeight="1">
      <c r="A35" s="185" t="s">
        <v>453</v>
      </c>
      <c r="B35" s="169" t="s">
        <v>163</v>
      </c>
      <c r="C35" s="383">
        <v>7308000</v>
      </c>
      <c r="D35" s="155"/>
      <c r="E35" s="155"/>
      <c r="F35" s="155"/>
      <c r="G35" s="155"/>
      <c r="H35" s="155"/>
      <c r="I35" s="155"/>
      <c r="J35" s="349">
        <f t="shared" si="1"/>
        <v>0</v>
      </c>
      <c r="K35" s="321">
        <f t="shared" si="2"/>
        <v>7308000</v>
      </c>
    </row>
    <row r="36" spans="1:11" s="47" customFormat="1" ht="12" customHeight="1" thickBot="1">
      <c r="A36" s="186" t="s">
        <v>454</v>
      </c>
      <c r="B36" s="170" t="s">
        <v>164</v>
      </c>
      <c r="C36" s="384">
        <v>986000</v>
      </c>
      <c r="D36" s="157"/>
      <c r="E36" s="157"/>
      <c r="F36" s="157"/>
      <c r="G36" s="157"/>
      <c r="H36" s="157"/>
      <c r="I36" s="157"/>
      <c r="J36" s="350">
        <f t="shared" si="1"/>
        <v>0</v>
      </c>
      <c r="K36" s="322">
        <f t="shared" si="2"/>
        <v>986000</v>
      </c>
    </row>
    <row r="37" spans="1:11" s="47" customFormat="1" ht="12" customHeight="1" thickBot="1">
      <c r="A37" s="25" t="s">
        <v>9</v>
      </c>
      <c r="B37" s="19" t="s">
        <v>318</v>
      </c>
      <c r="C37" s="319">
        <f>SUM(C38:C48)</f>
        <v>15525232</v>
      </c>
      <c r="D37" s="235">
        <f>SUM(D38:D48)</f>
        <v>0</v>
      </c>
      <c r="E37" s="154">
        <f t="shared" ref="E37:K37" si="6">SUM(E38:E48)</f>
        <v>0</v>
      </c>
      <c r="F37" s="154">
        <f t="shared" si="6"/>
        <v>6702448</v>
      </c>
      <c r="G37" s="154">
        <f t="shared" si="6"/>
        <v>0</v>
      </c>
      <c r="H37" s="154">
        <f t="shared" si="6"/>
        <v>0</v>
      </c>
      <c r="I37" s="154">
        <f t="shared" si="6"/>
        <v>0</v>
      </c>
      <c r="J37" s="154">
        <f t="shared" si="6"/>
        <v>6702448</v>
      </c>
      <c r="K37" s="319">
        <f t="shared" si="6"/>
        <v>22227680</v>
      </c>
    </row>
    <row r="38" spans="1:11" s="47" customFormat="1" ht="12" customHeight="1">
      <c r="A38" s="184" t="s">
        <v>54</v>
      </c>
      <c r="B38" s="168" t="s">
        <v>167</v>
      </c>
      <c r="C38" s="382">
        <v>1500000</v>
      </c>
      <c r="D38" s="236"/>
      <c r="E38" s="156"/>
      <c r="F38" s="156">
        <v>7300000</v>
      </c>
      <c r="G38" s="156"/>
      <c r="H38" s="156"/>
      <c r="I38" s="156"/>
      <c r="J38" s="198">
        <f t="shared" si="1"/>
        <v>7300000</v>
      </c>
      <c r="K38" s="320">
        <f t="shared" si="2"/>
        <v>8800000</v>
      </c>
    </row>
    <row r="39" spans="1:11" s="47" customFormat="1" ht="12" customHeight="1">
      <c r="A39" s="185" t="s">
        <v>55</v>
      </c>
      <c r="B39" s="169" t="s">
        <v>168</v>
      </c>
      <c r="C39" s="383">
        <v>10020232</v>
      </c>
      <c r="D39" s="237"/>
      <c r="E39" s="155"/>
      <c r="F39" s="155">
        <v>-5297552</v>
      </c>
      <c r="G39" s="155"/>
      <c r="H39" s="155"/>
      <c r="I39" s="155"/>
      <c r="J39" s="349">
        <f t="shared" si="1"/>
        <v>-5297552</v>
      </c>
      <c r="K39" s="321">
        <f t="shared" si="2"/>
        <v>4722680</v>
      </c>
    </row>
    <row r="40" spans="1:11" s="47" customFormat="1" ht="12" customHeight="1">
      <c r="A40" s="185" t="s">
        <v>56</v>
      </c>
      <c r="B40" s="169" t="s">
        <v>169</v>
      </c>
      <c r="C40" s="383">
        <v>3600000</v>
      </c>
      <c r="D40" s="237"/>
      <c r="E40" s="155"/>
      <c r="F40" s="155">
        <v>2600000</v>
      </c>
      <c r="G40" s="155"/>
      <c r="H40" s="155"/>
      <c r="I40" s="155"/>
      <c r="J40" s="349">
        <f t="shared" si="1"/>
        <v>2600000</v>
      </c>
      <c r="K40" s="321">
        <f t="shared" si="2"/>
        <v>6200000</v>
      </c>
    </row>
    <row r="41" spans="1:11" s="47" customFormat="1" ht="12" customHeight="1">
      <c r="A41" s="185" t="s">
        <v>98</v>
      </c>
      <c r="B41" s="169" t="s">
        <v>170</v>
      </c>
      <c r="C41" s="383"/>
      <c r="D41" s="237"/>
      <c r="E41" s="155"/>
      <c r="F41" s="155"/>
      <c r="G41" s="155"/>
      <c r="H41" s="155"/>
      <c r="I41" s="155"/>
      <c r="J41" s="349">
        <f t="shared" si="1"/>
        <v>0</v>
      </c>
      <c r="K41" s="321">
        <f t="shared" si="2"/>
        <v>0</v>
      </c>
    </row>
    <row r="42" spans="1:11" s="47" customFormat="1" ht="12" customHeight="1">
      <c r="A42" s="185" t="s">
        <v>99</v>
      </c>
      <c r="B42" s="169" t="s">
        <v>171</v>
      </c>
      <c r="C42" s="383"/>
      <c r="D42" s="237"/>
      <c r="E42" s="155"/>
      <c r="F42" s="155"/>
      <c r="G42" s="155"/>
      <c r="H42" s="155"/>
      <c r="I42" s="155"/>
      <c r="J42" s="349">
        <f t="shared" si="1"/>
        <v>0</v>
      </c>
      <c r="K42" s="321">
        <f t="shared" si="2"/>
        <v>0</v>
      </c>
    </row>
    <row r="43" spans="1:11" s="47" customFormat="1" ht="12" customHeight="1">
      <c r="A43" s="185" t="s">
        <v>100</v>
      </c>
      <c r="B43" s="169" t="s">
        <v>172</v>
      </c>
      <c r="C43" s="383">
        <v>405000</v>
      </c>
      <c r="D43" s="237"/>
      <c r="E43" s="155"/>
      <c r="F43" s="155">
        <v>2100000</v>
      </c>
      <c r="G43" s="155"/>
      <c r="H43" s="155"/>
      <c r="I43" s="155"/>
      <c r="J43" s="349">
        <f t="shared" si="1"/>
        <v>2100000</v>
      </c>
      <c r="K43" s="321">
        <f t="shared" si="2"/>
        <v>2505000</v>
      </c>
    </row>
    <row r="44" spans="1:11" s="47" customFormat="1" ht="12" customHeight="1">
      <c r="A44" s="185" t="s">
        <v>101</v>
      </c>
      <c r="B44" s="169" t="s">
        <v>173</v>
      </c>
      <c r="C44" s="383"/>
      <c r="D44" s="237"/>
      <c r="E44" s="155"/>
      <c r="F44" s="155"/>
      <c r="G44" s="155"/>
      <c r="H44" s="155"/>
      <c r="I44" s="155"/>
      <c r="J44" s="349">
        <f t="shared" si="1"/>
        <v>0</v>
      </c>
      <c r="K44" s="321">
        <f t="shared" si="2"/>
        <v>0</v>
      </c>
    </row>
    <row r="45" spans="1:11" s="47" customFormat="1" ht="12" customHeight="1">
      <c r="A45" s="185" t="s">
        <v>102</v>
      </c>
      <c r="B45" s="169" t="s">
        <v>174</v>
      </c>
      <c r="C45" s="383"/>
      <c r="D45" s="237"/>
      <c r="E45" s="155"/>
      <c r="F45" s="155"/>
      <c r="G45" s="155"/>
      <c r="H45" s="155"/>
      <c r="I45" s="155"/>
      <c r="J45" s="349">
        <f t="shared" si="1"/>
        <v>0</v>
      </c>
      <c r="K45" s="321">
        <f t="shared" si="2"/>
        <v>0</v>
      </c>
    </row>
    <row r="46" spans="1:11" s="47" customFormat="1" ht="12" customHeight="1">
      <c r="A46" s="185" t="s">
        <v>165</v>
      </c>
      <c r="B46" s="169" t="s">
        <v>175</v>
      </c>
      <c r="C46" s="386"/>
      <c r="D46" s="266"/>
      <c r="E46" s="158"/>
      <c r="F46" s="158"/>
      <c r="G46" s="158"/>
      <c r="H46" s="158"/>
      <c r="I46" s="158"/>
      <c r="J46" s="347">
        <f t="shared" si="1"/>
        <v>0</v>
      </c>
      <c r="K46" s="324">
        <f t="shared" si="2"/>
        <v>0</v>
      </c>
    </row>
    <row r="47" spans="1:11" s="47" customFormat="1" ht="12" customHeight="1">
      <c r="A47" s="186" t="s">
        <v>166</v>
      </c>
      <c r="B47" s="170" t="s">
        <v>320</v>
      </c>
      <c r="C47" s="387"/>
      <c r="D47" s="267"/>
      <c r="E47" s="159"/>
      <c r="F47" s="159"/>
      <c r="G47" s="159"/>
      <c r="H47" s="159"/>
      <c r="I47" s="159"/>
      <c r="J47" s="353">
        <f t="shared" si="1"/>
        <v>0</v>
      </c>
      <c r="K47" s="325">
        <f t="shared" si="2"/>
        <v>0</v>
      </c>
    </row>
    <row r="48" spans="1:11" s="47" customFormat="1" ht="12" customHeight="1" thickBot="1">
      <c r="A48" s="186" t="s">
        <v>319</v>
      </c>
      <c r="B48" s="170" t="s">
        <v>176</v>
      </c>
      <c r="C48" s="412"/>
      <c r="D48" s="267"/>
      <c r="E48" s="159"/>
      <c r="F48" s="159"/>
      <c r="G48" s="159"/>
      <c r="H48" s="159"/>
      <c r="I48" s="159"/>
      <c r="J48" s="353">
        <f t="shared" si="1"/>
        <v>0</v>
      </c>
      <c r="K48" s="325">
        <f t="shared" si="2"/>
        <v>0</v>
      </c>
    </row>
    <row r="49" spans="1:11" s="47" customFormat="1" ht="12" customHeight="1" thickBot="1">
      <c r="A49" s="25" t="s">
        <v>10</v>
      </c>
      <c r="B49" s="19" t="s">
        <v>177</v>
      </c>
      <c r="C49" s="319">
        <f>SUM(C50:C54)</f>
        <v>0</v>
      </c>
      <c r="D49" s="235">
        <f>SUM(D50:D54)</f>
        <v>0</v>
      </c>
      <c r="E49" s="154">
        <f t="shared" ref="E49:K49" si="7">SUM(E50:E54)</f>
        <v>0</v>
      </c>
      <c r="F49" s="154">
        <f t="shared" si="7"/>
        <v>700000</v>
      </c>
      <c r="G49" s="154">
        <f t="shared" si="7"/>
        <v>0</v>
      </c>
      <c r="H49" s="154">
        <f t="shared" si="7"/>
        <v>0</v>
      </c>
      <c r="I49" s="154">
        <f t="shared" si="7"/>
        <v>0</v>
      </c>
      <c r="J49" s="154">
        <f t="shared" si="7"/>
        <v>700000</v>
      </c>
      <c r="K49" s="319">
        <f t="shared" si="7"/>
        <v>700000</v>
      </c>
    </row>
    <row r="50" spans="1:11" s="47" customFormat="1" ht="12" customHeight="1">
      <c r="A50" s="184" t="s">
        <v>57</v>
      </c>
      <c r="B50" s="168" t="s">
        <v>181</v>
      </c>
      <c r="C50" s="388"/>
      <c r="D50" s="268"/>
      <c r="E50" s="209"/>
      <c r="F50" s="209"/>
      <c r="G50" s="209"/>
      <c r="H50" s="209"/>
      <c r="I50" s="209"/>
      <c r="J50" s="344">
        <f t="shared" si="1"/>
        <v>0</v>
      </c>
      <c r="K50" s="326">
        <f t="shared" si="2"/>
        <v>0</v>
      </c>
    </row>
    <row r="51" spans="1:11" s="47" customFormat="1" ht="12" customHeight="1">
      <c r="A51" s="185" t="s">
        <v>58</v>
      </c>
      <c r="B51" s="169" t="s">
        <v>182</v>
      </c>
      <c r="C51" s="386"/>
      <c r="D51" s="266"/>
      <c r="E51" s="158"/>
      <c r="F51" s="158">
        <v>700000</v>
      </c>
      <c r="G51" s="158"/>
      <c r="H51" s="158"/>
      <c r="I51" s="158"/>
      <c r="J51" s="347">
        <f t="shared" si="1"/>
        <v>700000</v>
      </c>
      <c r="K51" s="324">
        <f t="shared" si="2"/>
        <v>700000</v>
      </c>
    </row>
    <row r="52" spans="1:11" s="47" customFormat="1" ht="12" customHeight="1">
      <c r="A52" s="185" t="s">
        <v>178</v>
      </c>
      <c r="B52" s="169" t="s">
        <v>183</v>
      </c>
      <c r="C52" s="386"/>
      <c r="D52" s="266"/>
      <c r="E52" s="158"/>
      <c r="F52" s="158"/>
      <c r="G52" s="158"/>
      <c r="H52" s="158"/>
      <c r="I52" s="158"/>
      <c r="J52" s="347">
        <f t="shared" si="1"/>
        <v>0</v>
      </c>
      <c r="K52" s="324">
        <f t="shared" si="2"/>
        <v>0</v>
      </c>
    </row>
    <row r="53" spans="1:11" s="47" customFormat="1" ht="12" customHeight="1">
      <c r="A53" s="185" t="s">
        <v>179</v>
      </c>
      <c r="B53" s="169" t="s">
        <v>184</v>
      </c>
      <c r="C53" s="386"/>
      <c r="D53" s="266"/>
      <c r="E53" s="158"/>
      <c r="F53" s="158"/>
      <c r="G53" s="158"/>
      <c r="H53" s="158"/>
      <c r="I53" s="158"/>
      <c r="J53" s="347">
        <f t="shared" si="1"/>
        <v>0</v>
      </c>
      <c r="K53" s="324">
        <f t="shared" si="2"/>
        <v>0</v>
      </c>
    </row>
    <row r="54" spans="1:11" s="47" customFormat="1" ht="12" customHeight="1" thickBot="1">
      <c r="A54" s="186" t="s">
        <v>180</v>
      </c>
      <c r="B54" s="170" t="s">
        <v>185</v>
      </c>
      <c r="C54" s="387"/>
      <c r="D54" s="267"/>
      <c r="E54" s="159"/>
      <c r="F54" s="159"/>
      <c r="G54" s="159"/>
      <c r="H54" s="159"/>
      <c r="I54" s="159"/>
      <c r="J54" s="353">
        <f t="shared" si="1"/>
        <v>0</v>
      </c>
      <c r="K54" s="325">
        <f t="shared" si="2"/>
        <v>0</v>
      </c>
    </row>
    <row r="55" spans="1:11" s="47" customFormat="1" ht="12" customHeight="1" thickBot="1">
      <c r="A55" s="25" t="s">
        <v>103</v>
      </c>
      <c r="B55" s="19" t="s">
        <v>186</v>
      </c>
      <c r="C55" s="319">
        <f>SUM(C56:C58)</f>
        <v>2896255</v>
      </c>
      <c r="D55" s="235">
        <f>SUM(D56:D58)</f>
        <v>0</v>
      </c>
      <c r="E55" s="154">
        <f t="shared" ref="E55:K55" si="8">SUM(E56:E58)</f>
        <v>0</v>
      </c>
      <c r="F55" s="154">
        <f t="shared" si="8"/>
        <v>0</v>
      </c>
      <c r="G55" s="154">
        <f t="shared" si="8"/>
        <v>0</v>
      </c>
      <c r="H55" s="154">
        <f t="shared" si="8"/>
        <v>0</v>
      </c>
      <c r="I55" s="154">
        <f t="shared" si="8"/>
        <v>0</v>
      </c>
      <c r="J55" s="154">
        <f t="shared" si="8"/>
        <v>0</v>
      </c>
      <c r="K55" s="319">
        <f t="shared" si="8"/>
        <v>2896255</v>
      </c>
    </row>
    <row r="56" spans="1:11" s="47" customFormat="1" ht="12" customHeight="1">
      <c r="A56" s="184" t="s">
        <v>59</v>
      </c>
      <c r="B56" s="168" t="s">
        <v>187</v>
      </c>
      <c r="C56" s="382"/>
      <c r="D56" s="236"/>
      <c r="E56" s="156"/>
      <c r="F56" s="156"/>
      <c r="G56" s="156"/>
      <c r="H56" s="156"/>
      <c r="I56" s="156"/>
      <c r="J56" s="198">
        <f t="shared" si="1"/>
        <v>0</v>
      </c>
      <c r="K56" s="320">
        <f t="shared" si="2"/>
        <v>0</v>
      </c>
    </row>
    <row r="57" spans="1:11" s="47" customFormat="1" ht="12" customHeight="1">
      <c r="A57" s="185" t="s">
        <v>60</v>
      </c>
      <c r="B57" s="169" t="s">
        <v>313</v>
      </c>
      <c r="C57" s="383"/>
      <c r="D57" s="237"/>
      <c r="E57" s="155"/>
      <c r="F57" s="155"/>
      <c r="G57" s="155"/>
      <c r="H57" s="155"/>
      <c r="I57" s="155"/>
      <c r="J57" s="349">
        <f t="shared" si="1"/>
        <v>0</v>
      </c>
      <c r="K57" s="321">
        <f t="shared" si="2"/>
        <v>0</v>
      </c>
    </row>
    <row r="58" spans="1:11" s="47" customFormat="1" ht="12" customHeight="1">
      <c r="A58" s="185" t="s">
        <v>190</v>
      </c>
      <c r="B58" s="169" t="s">
        <v>188</v>
      </c>
      <c r="C58" s="383">
        <v>2896255</v>
      </c>
      <c r="D58" s="237"/>
      <c r="E58" s="155"/>
      <c r="F58" s="155"/>
      <c r="G58" s="155"/>
      <c r="H58" s="155"/>
      <c r="I58" s="155"/>
      <c r="J58" s="349">
        <f t="shared" si="1"/>
        <v>0</v>
      </c>
      <c r="K58" s="321">
        <f t="shared" si="2"/>
        <v>2896255</v>
      </c>
    </row>
    <row r="59" spans="1:11" s="47" customFormat="1" ht="12" customHeight="1" thickBot="1">
      <c r="A59" s="186" t="s">
        <v>191</v>
      </c>
      <c r="B59" s="170" t="s">
        <v>189</v>
      </c>
      <c r="C59" s="384"/>
      <c r="D59" s="238"/>
      <c r="E59" s="157"/>
      <c r="F59" s="157"/>
      <c r="G59" s="157"/>
      <c r="H59" s="157"/>
      <c r="I59" s="157"/>
      <c r="J59" s="350">
        <f t="shared" si="1"/>
        <v>0</v>
      </c>
      <c r="K59" s="322">
        <f t="shared" si="2"/>
        <v>0</v>
      </c>
    </row>
    <row r="60" spans="1:11" s="47" customFormat="1" ht="12" customHeight="1" thickBot="1">
      <c r="A60" s="25" t="s">
        <v>12</v>
      </c>
      <c r="B60" s="91" t="s">
        <v>192</v>
      </c>
      <c r="C60" s="319">
        <f>SUM(C61:C63)</f>
        <v>0</v>
      </c>
      <c r="D60" s="235">
        <f>SUM(D61:D63)</f>
        <v>0</v>
      </c>
      <c r="E60" s="154">
        <f t="shared" ref="E60:K60" si="9">SUM(E61:E63)</f>
        <v>0</v>
      </c>
      <c r="F60" s="154">
        <f t="shared" si="9"/>
        <v>0</v>
      </c>
      <c r="G60" s="154">
        <f t="shared" si="9"/>
        <v>0</v>
      </c>
      <c r="H60" s="154">
        <f t="shared" si="9"/>
        <v>0</v>
      </c>
      <c r="I60" s="154">
        <f t="shared" si="9"/>
        <v>0</v>
      </c>
      <c r="J60" s="154">
        <f t="shared" si="9"/>
        <v>0</v>
      </c>
      <c r="K60" s="319">
        <f t="shared" si="9"/>
        <v>0</v>
      </c>
    </row>
    <row r="61" spans="1:11" s="47" customFormat="1" ht="12" customHeight="1">
      <c r="A61" s="184" t="s">
        <v>104</v>
      </c>
      <c r="B61" s="168" t="s">
        <v>194</v>
      </c>
      <c r="C61" s="386"/>
      <c r="D61" s="266"/>
      <c r="E61" s="158"/>
      <c r="F61" s="158"/>
      <c r="G61" s="158"/>
      <c r="H61" s="158"/>
      <c r="I61" s="158"/>
      <c r="J61" s="347">
        <f t="shared" si="1"/>
        <v>0</v>
      </c>
      <c r="K61" s="324">
        <f t="shared" si="2"/>
        <v>0</v>
      </c>
    </row>
    <row r="62" spans="1:11" s="47" customFormat="1" ht="12" customHeight="1">
      <c r="A62" s="185" t="s">
        <v>105</v>
      </c>
      <c r="B62" s="169" t="s">
        <v>314</v>
      </c>
      <c r="C62" s="386"/>
      <c r="D62" s="266"/>
      <c r="E62" s="158"/>
      <c r="F62" s="158"/>
      <c r="G62" s="158"/>
      <c r="H62" s="158"/>
      <c r="I62" s="158"/>
      <c r="J62" s="347">
        <f t="shared" si="1"/>
        <v>0</v>
      </c>
      <c r="K62" s="324">
        <f t="shared" si="2"/>
        <v>0</v>
      </c>
    </row>
    <row r="63" spans="1:11" s="47" customFormat="1" ht="12" customHeight="1">
      <c r="A63" s="185" t="s">
        <v>125</v>
      </c>
      <c r="B63" s="169" t="s">
        <v>195</v>
      </c>
      <c r="C63" s="386"/>
      <c r="D63" s="266"/>
      <c r="E63" s="158"/>
      <c r="F63" s="158"/>
      <c r="G63" s="158"/>
      <c r="H63" s="158"/>
      <c r="I63" s="158"/>
      <c r="J63" s="347">
        <f t="shared" si="1"/>
        <v>0</v>
      </c>
      <c r="K63" s="324">
        <f t="shared" si="2"/>
        <v>0</v>
      </c>
    </row>
    <row r="64" spans="1:11" s="47" customFormat="1" ht="12" customHeight="1" thickBot="1">
      <c r="A64" s="186" t="s">
        <v>193</v>
      </c>
      <c r="B64" s="170" t="s">
        <v>196</v>
      </c>
      <c r="C64" s="386"/>
      <c r="D64" s="266"/>
      <c r="E64" s="158"/>
      <c r="F64" s="158"/>
      <c r="G64" s="158"/>
      <c r="H64" s="158"/>
      <c r="I64" s="158"/>
      <c r="J64" s="347">
        <f t="shared" si="1"/>
        <v>0</v>
      </c>
      <c r="K64" s="324">
        <f t="shared" si="2"/>
        <v>0</v>
      </c>
    </row>
    <row r="65" spans="1:11" s="47" customFormat="1" ht="12" customHeight="1" thickBot="1">
      <c r="A65" s="25" t="s">
        <v>13</v>
      </c>
      <c r="B65" s="19" t="s">
        <v>197</v>
      </c>
      <c r="C65" s="323">
        <f>+C8+C15+C22+C29+C37+C49+C55+C60</f>
        <v>701067764</v>
      </c>
      <c r="D65" s="239">
        <f>+D8+D15+D22+D29+D37+D49+D55+D60</f>
        <v>0</v>
      </c>
      <c r="E65" s="160">
        <f t="shared" ref="E65:K65" si="10">+E8+E15+E22+E29+E37+E49+E55+E60</f>
        <v>35691372</v>
      </c>
      <c r="F65" s="160">
        <f t="shared" si="10"/>
        <v>28020648</v>
      </c>
      <c r="G65" s="160">
        <f t="shared" si="10"/>
        <v>0</v>
      </c>
      <c r="H65" s="160">
        <f t="shared" si="10"/>
        <v>0</v>
      </c>
      <c r="I65" s="160">
        <f t="shared" si="10"/>
        <v>0</v>
      </c>
      <c r="J65" s="160">
        <f t="shared" si="10"/>
        <v>63712020</v>
      </c>
      <c r="K65" s="323">
        <f t="shared" si="10"/>
        <v>764779784</v>
      </c>
    </row>
    <row r="66" spans="1:11" s="47" customFormat="1" ht="12" customHeight="1" thickBot="1">
      <c r="A66" s="187" t="s">
        <v>285</v>
      </c>
      <c r="B66" s="91" t="s">
        <v>199</v>
      </c>
      <c r="C66" s="319">
        <f>SUM(C67:C69)</f>
        <v>0</v>
      </c>
      <c r="D66" s="235">
        <f>SUM(D67:D69)</f>
        <v>0</v>
      </c>
      <c r="E66" s="154">
        <f t="shared" ref="E66:K66" si="11">SUM(E67:E69)</f>
        <v>0</v>
      </c>
      <c r="F66" s="154">
        <f t="shared" si="11"/>
        <v>0</v>
      </c>
      <c r="G66" s="154">
        <f t="shared" si="11"/>
        <v>0</v>
      </c>
      <c r="H66" s="154">
        <f t="shared" si="11"/>
        <v>0</v>
      </c>
      <c r="I66" s="154">
        <f t="shared" si="11"/>
        <v>0</v>
      </c>
      <c r="J66" s="154">
        <f t="shared" si="11"/>
        <v>0</v>
      </c>
      <c r="K66" s="319">
        <f t="shared" si="11"/>
        <v>0</v>
      </c>
    </row>
    <row r="67" spans="1:11" s="47" customFormat="1" ht="12" customHeight="1">
      <c r="A67" s="184" t="s">
        <v>227</v>
      </c>
      <c r="B67" s="168" t="s">
        <v>200</v>
      </c>
      <c r="C67" s="386"/>
      <c r="D67" s="266"/>
      <c r="E67" s="158"/>
      <c r="F67" s="158"/>
      <c r="G67" s="158"/>
      <c r="H67" s="158"/>
      <c r="I67" s="158"/>
      <c r="J67" s="347">
        <f t="shared" ref="J67:J88" si="12">D67+E67+F67+G67+H67+I67</f>
        <v>0</v>
      </c>
      <c r="K67" s="324">
        <f t="shared" ref="K67:K88" si="13">C67+J67</f>
        <v>0</v>
      </c>
    </row>
    <row r="68" spans="1:11" s="47" customFormat="1" ht="12" customHeight="1">
      <c r="A68" s="185" t="s">
        <v>236</v>
      </c>
      <c r="B68" s="169" t="s">
        <v>201</v>
      </c>
      <c r="C68" s="386"/>
      <c r="D68" s="266"/>
      <c r="E68" s="158"/>
      <c r="F68" s="158"/>
      <c r="G68" s="158"/>
      <c r="H68" s="158"/>
      <c r="I68" s="158"/>
      <c r="J68" s="347">
        <f t="shared" si="12"/>
        <v>0</v>
      </c>
      <c r="K68" s="324">
        <f t="shared" si="13"/>
        <v>0</v>
      </c>
    </row>
    <row r="69" spans="1:11" s="47" customFormat="1" ht="12" customHeight="1" thickBot="1">
      <c r="A69" s="194" t="s">
        <v>237</v>
      </c>
      <c r="B69" s="341" t="s">
        <v>202</v>
      </c>
      <c r="C69" s="386"/>
      <c r="D69" s="269"/>
      <c r="E69" s="318"/>
      <c r="F69" s="318"/>
      <c r="G69" s="318"/>
      <c r="H69" s="318"/>
      <c r="I69" s="318"/>
      <c r="J69" s="346">
        <f t="shared" si="12"/>
        <v>0</v>
      </c>
      <c r="K69" s="342">
        <f t="shared" si="13"/>
        <v>0</v>
      </c>
    </row>
    <row r="70" spans="1:11" s="47" customFormat="1" ht="12" customHeight="1" thickBot="1">
      <c r="A70" s="187" t="s">
        <v>203</v>
      </c>
      <c r="B70" s="91" t="s">
        <v>204</v>
      </c>
      <c r="C70" s="319">
        <f>SUM(C71:C74)</f>
        <v>0</v>
      </c>
      <c r="D70" s="154">
        <f>SUM(D71:D74)</f>
        <v>0</v>
      </c>
      <c r="E70" s="154">
        <f t="shared" ref="E70:K70" si="14">SUM(E71:E74)</f>
        <v>0</v>
      </c>
      <c r="F70" s="154">
        <f t="shared" si="14"/>
        <v>0</v>
      </c>
      <c r="G70" s="154">
        <f t="shared" si="14"/>
        <v>0</v>
      </c>
      <c r="H70" s="154">
        <f t="shared" si="14"/>
        <v>0</v>
      </c>
      <c r="I70" s="154">
        <f t="shared" si="14"/>
        <v>0</v>
      </c>
      <c r="J70" s="154">
        <f t="shared" si="14"/>
        <v>0</v>
      </c>
      <c r="K70" s="319">
        <f t="shared" si="14"/>
        <v>0</v>
      </c>
    </row>
    <row r="71" spans="1:11" s="47" customFormat="1" ht="12" customHeight="1">
      <c r="A71" s="184" t="s">
        <v>82</v>
      </c>
      <c r="B71" s="300" t="s">
        <v>205</v>
      </c>
      <c r="C71" s="386"/>
      <c r="D71" s="158"/>
      <c r="E71" s="158"/>
      <c r="F71" s="158"/>
      <c r="G71" s="158"/>
      <c r="H71" s="158"/>
      <c r="I71" s="158"/>
      <c r="J71" s="347">
        <f t="shared" si="12"/>
        <v>0</v>
      </c>
      <c r="K71" s="324">
        <f t="shared" si="13"/>
        <v>0</v>
      </c>
    </row>
    <row r="72" spans="1:11" s="47" customFormat="1" ht="12" customHeight="1">
      <c r="A72" s="185" t="s">
        <v>83</v>
      </c>
      <c r="B72" s="300" t="s">
        <v>469</v>
      </c>
      <c r="C72" s="386"/>
      <c r="D72" s="158"/>
      <c r="E72" s="158"/>
      <c r="F72" s="158"/>
      <c r="G72" s="158"/>
      <c r="H72" s="158"/>
      <c r="I72" s="158"/>
      <c r="J72" s="347">
        <f t="shared" si="12"/>
        <v>0</v>
      </c>
      <c r="K72" s="324">
        <f t="shared" si="13"/>
        <v>0</v>
      </c>
    </row>
    <row r="73" spans="1:11" s="47" customFormat="1" ht="12" customHeight="1">
      <c r="A73" s="185" t="s">
        <v>228</v>
      </c>
      <c r="B73" s="300" t="s">
        <v>206</v>
      </c>
      <c r="C73" s="386"/>
      <c r="D73" s="158"/>
      <c r="E73" s="158"/>
      <c r="F73" s="158"/>
      <c r="G73" s="158"/>
      <c r="H73" s="158"/>
      <c r="I73" s="158"/>
      <c r="J73" s="347">
        <f t="shared" si="12"/>
        <v>0</v>
      </c>
      <c r="K73" s="324">
        <f t="shared" si="13"/>
        <v>0</v>
      </c>
    </row>
    <row r="74" spans="1:11" s="47" customFormat="1" ht="12" customHeight="1" thickBot="1">
      <c r="A74" s="186" t="s">
        <v>229</v>
      </c>
      <c r="B74" s="301" t="s">
        <v>470</v>
      </c>
      <c r="C74" s="386"/>
      <c r="D74" s="158"/>
      <c r="E74" s="158"/>
      <c r="F74" s="158"/>
      <c r="G74" s="158"/>
      <c r="H74" s="158"/>
      <c r="I74" s="158"/>
      <c r="J74" s="347">
        <f t="shared" si="12"/>
        <v>0</v>
      </c>
      <c r="K74" s="324">
        <f t="shared" si="13"/>
        <v>0</v>
      </c>
    </row>
    <row r="75" spans="1:11" s="47" customFormat="1" ht="12" customHeight="1" thickBot="1">
      <c r="A75" s="187" t="s">
        <v>207</v>
      </c>
      <c r="B75" s="91" t="s">
        <v>208</v>
      </c>
      <c r="C75" s="319">
        <f>SUM(C76:C77)</f>
        <v>509359850</v>
      </c>
      <c r="D75" s="154">
        <f>SUM(D76:D77)</f>
        <v>0</v>
      </c>
      <c r="E75" s="154">
        <f t="shared" ref="E75:K75" si="15">SUM(E76:E77)</f>
        <v>-10588113</v>
      </c>
      <c r="F75" s="154">
        <f t="shared" si="15"/>
        <v>0</v>
      </c>
      <c r="G75" s="154">
        <f t="shared" si="15"/>
        <v>0</v>
      </c>
      <c r="H75" s="154">
        <f t="shared" si="15"/>
        <v>0</v>
      </c>
      <c r="I75" s="154">
        <f t="shared" si="15"/>
        <v>0</v>
      </c>
      <c r="J75" s="154">
        <f t="shared" si="15"/>
        <v>-10588113</v>
      </c>
      <c r="K75" s="319">
        <f t="shared" si="15"/>
        <v>498771737</v>
      </c>
    </row>
    <row r="76" spans="1:11" s="47" customFormat="1" ht="12" customHeight="1">
      <c r="A76" s="184" t="s">
        <v>230</v>
      </c>
      <c r="B76" s="168" t="s">
        <v>209</v>
      </c>
      <c r="C76" s="386">
        <v>509359850</v>
      </c>
      <c r="D76" s="158"/>
      <c r="E76" s="158">
        <v>-10588113</v>
      </c>
      <c r="F76" s="158"/>
      <c r="G76" s="158"/>
      <c r="H76" s="158"/>
      <c r="I76" s="158"/>
      <c r="J76" s="347">
        <f t="shared" si="12"/>
        <v>-10588113</v>
      </c>
      <c r="K76" s="324">
        <f t="shared" si="13"/>
        <v>498771737</v>
      </c>
    </row>
    <row r="77" spans="1:11" s="47" customFormat="1" ht="12" customHeight="1" thickBot="1">
      <c r="A77" s="186" t="s">
        <v>231</v>
      </c>
      <c r="B77" s="170" t="s">
        <v>210</v>
      </c>
      <c r="C77" s="386"/>
      <c r="D77" s="158"/>
      <c r="E77" s="158"/>
      <c r="F77" s="158"/>
      <c r="G77" s="158"/>
      <c r="H77" s="158"/>
      <c r="I77" s="158"/>
      <c r="J77" s="347">
        <f t="shared" si="12"/>
        <v>0</v>
      </c>
      <c r="K77" s="324">
        <f t="shared" si="13"/>
        <v>0</v>
      </c>
    </row>
    <row r="78" spans="1:11" s="46" customFormat="1" ht="12" customHeight="1" thickBot="1">
      <c r="A78" s="187" t="s">
        <v>211</v>
      </c>
      <c r="B78" s="91" t="s">
        <v>212</v>
      </c>
      <c r="C78" s="319">
        <f>SUM(C79:C81)</f>
        <v>10855627</v>
      </c>
      <c r="D78" s="154">
        <f>SUM(D79:D81)</f>
        <v>0</v>
      </c>
      <c r="E78" s="154">
        <f t="shared" ref="E78:K78" si="16">SUM(E79:E81)</f>
        <v>0</v>
      </c>
      <c r="F78" s="154">
        <f t="shared" si="16"/>
        <v>0</v>
      </c>
      <c r="G78" s="154">
        <f t="shared" si="16"/>
        <v>0</v>
      </c>
      <c r="H78" s="154">
        <f t="shared" si="16"/>
        <v>0</v>
      </c>
      <c r="I78" s="154">
        <f t="shared" si="16"/>
        <v>0</v>
      </c>
      <c r="J78" s="154">
        <f t="shared" si="16"/>
        <v>0</v>
      </c>
      <c r="K78" s="319">
        <f t="shared" si="16"/>
        <v>10855627</v>
      </c>
    </row>
    <row r="79" spans="1:11" s="47" customFormat="1" ht="12" customHeight="1">
      <c r="A79" s="184" t="s">
        <v>232</v>
      </c>
      <c r="B79" s="168" t="s">
        <v>213</v>
      </c>
      <c r="C79" s="386">
        <v>10855627</v>
      </c>
      <c r="D79" s="158"/>
      <c r="E79" s="158"/>
      <c r="F79" s="158"/>
      <c r="G79" s="158"/>
      <c r="H79" s="158"/>
      <c r="I79" s="158"/>
      <c r="J79" s="347">
        <f t="shared" si="12"/>
        <v>0</v>
      </c>
      <c r="K79" s="324">
        <f t="shared" si="13"/>
        <v>10855627</v>
      </c>
    </row>
    <row r="80" spans="1:11" s="47" customFormat="1" ht="12" customHeight="1">
      <c r="A80" s="185" t="s">
        <v>233</v>
      </c>
      <c r="B80" s="169" t="s">
        <v>214</v>
      </c>
      <c r="C80" s="386"/>
      <c r="D80" s="158"/>
      <c r="E80" s="158"/>
      <c r="F80" s="158"/>
      <c r="G80" s="158"/>
      <c r="H80" s="158"/>
      <c r="I80" s="158"/>
      <c r="J80" s="347">
        <f t="shared" si="12"/>
        <v>0</v>
      </c>
      <c r="K80" s="324">
        <f t="shared" si="13"/>
        <v>0</v>
      </c>
    </row>
    <row r="81" spans="1:11" s="47" customFormat="1" ht="12" customHeight="1" thickBot="1">
      <c r="A81" s="186" t="s">
        <v>234</v>
      </c>
      <c r="B81" s="302" t="s">
        <v>471</v>
      </c>
      <c r="C81" s="386"/>
      <c r="D81" s="158"/>
      <c r="E81" s="158"/>
      <c r="F81" s="158"/>
      <c r="G81" s="158"/>
      <c r="H81" s="158"/>
      <c r="I81" s="158"/>
      <c r="J81" s="347">
        <f t="shared" si="12"/>
        <v>0</v>
      </c>
      <c r="K81" s="324">
        <f t="shared" si="13"/>
        <v>0</v>
      </c>
    </row>
    <row r="82" spans="1:11" s="47" customFormat="1" ht="12" customHeight="1" thickBot="1">
      <c r="A82" s="187" t="s">
        <v>215</v>
      </c>
      <c r="B82" s="91" t="s">
        <v>235</v>
      </c>
      <c r="C82" s="319">
        <f>SUM(C83:C86)</f>
        <v>0</v>
      </c>
      <c r="D82" s="154">
        <f>SUM(D83:D86)</f>
        <v>0</v>
      </c>
      <c r="E82" s="154">
        <f t="shared" ref="E82:K82" si="17">SUM(E83:E86)</f>
        <v>0</v>
      </c>
      <c r="F82" s="154">
        <f t="shared" si="17"/>
        <v>0</v>
      </c>
      <c r="G82" s="154">
        <f t="shared" si="17"/>
        <v>0</v>
      </c>
      <c r="H82" s="154">
        <f t="shared" si="17"/>
        <v>0</v>
      </c>
      <c r="I82" s="154">
        <f t="shared" si="17"/>
        <v>0</v>
      </c>
      <c r="J82" s="154">
        <f t="shared" si="17"/>
        <v>0</v>
      </c>
      <c r="K82" s="319">
        <f t="shared" si="17"/>
        <v>0</v>
      </c>
    </row>
    <row r="83" spans="1:11" s="47" customFormat="1" ht="12" customHeight="1">
      <c r="A83" s="188" t="s">
        <v>216</v>
      </c>
      <c r="B83" s="168" t="s">
        <v>217</v>
      </c>
      <c r="C83" s="386"/>
      <c r="D83" s="158"/>
      <c r="E83" s="158"/>
      <c r="F83" s="158"/>
      <c r="G83" s="158"/>
      <c r="H83" s="158"/>
      <c r="I83" s="158"/>
      <c r="J83" s="347">
        <f t="shared" si="12"/>
        <v>0</v>
      </c>
      <c r="K83" s="324">
        <f t="shared" si="13"/>
        <v>0</v>
      </c>
    </row>
    <row r="84" spans="1:11" s="47" customFormat="1" ht="12" customHeight="1">
      <c r="A84" s="189" t="s">
        <v>218</v>
      </c>
      <c r="B84" s="169" t="s">
        <v>219</v>
      </c>
      <c r="C84" s="386"/>
      <c r="D84" s="158"/>
      <c r="E84" s="158"/>
      <c r="F84" s="158"/>
      <c r="G84" s="158"/>
      <c r="H84" s="158"/>
      <c r="I84" s="158"/>
      <c r="J84" s="347">
        <f t="shared" si="12"/>
        <v>0</v>
      </c>
      <c r="K84" s="324">
        <f t="shared" si="13"/>
        <v>0</v>
      </c>
    </row>
    <row r="85" spans="1:11" s="47" customFormat="1" ht="12" customHeight="1">
      <c r="A85" s="189" t="s">
        <v>220</v>
      </c>
      <c r="B85" s="169" t="s">
        <v>221</v>
      </c>
      <c r="C85" s="386"/>
      <c r="D85" s="158"/>
      <c r="E85" s="158"/>
      <c r="F85" s="158"/>
      <c r="G85" s="158"/>
      <c r="H85" s="158"/>
      <c r="I85" s="158"/>
      <c r="J85" s="347">
        <f t="shared" si="12"/>
        <v>0</v>
      </c>
      <c r="K85" s="324">
        <f t="shared" si="13"/>
        <v>0</v>
      </c>
    </row>
    <row r="86" spans="1:11" s="46" customFormat="1" ht="12" customHeight="1" thickBot="1">
      <c r="A86" s="190" t="s">
        <v>222</v>
      </c>
      <c r="B86" s="170" t="s">
        <v>223</v>
      </c>
      <c r="C86" s="386"/>
      <c r="D86" s="158"/>
      <c r="E86" s="158"/>
      <c r="F86" s="158"/>
      <c r="G86" s="158"/>
      <c r="H86" s="158"/>
      <c r="I86" s="158"/>
      <c r="J86" s="347">
        <f t="shared" si="12"/>
        <v>0</v>
      </c>
      <c r="K86" s="324">
        <f t="shared" si="13"/>
        <v>0</v>
      </c>
    </row>
    <row r="87" spans="1:11" s="46" customFormat="1" ht="12" customHeight="1" thickBot="1">
      <c r="A87" s="187" t="s">
        <v>224</v>
      </c>
      <c r="B87" s="91" t="s">
        <v>359</v>
      </c>
      <c r="C87" s="390"/>
      <c r="D87" s="212"/>
      <c r="E87" s="212"/>
      <c r="F87" s="212"/>
      <c r="G87" s="212"/>
      <c r="H87" s="212"/>
      <c r="I87" s="212"/>
      <c r="J87" s="154">
        <f t="shared" si="12"/>
        <v>0</v>
      </c>
      <c r="K87" s="319">
        <f t="shared" si="13"/>
        <v>0</v>
      </c>
    </row>
    <row r="88" spans="1:11" s="46" customFormat="1" ht="12" customHeight="1" thickBot="1">
      <c r="A88" s="187" t="s">
        <v>380</v>
      </c>
      <c r="B88" s="91" t="s">
        <v>225</v>
      </c>
      <c r="C88" s="390"/>
      <c r="D88" s="212"/>
      <c r="E88" s="212"/>
      <c r="F88" s="212"/>
      <c r="G88" s="212"/>
      <c r="H88" s="212"/>
      <c r="I88" s="212"/>
      <c r="J88" s="154">
        <f t="shared" si="12"/>
        <v>0</v>
      </c>
      <c r="K88" s="319">
        <f t="shared" si="13"/>
        <v>0</v>
      </c>
    </row>
    <row r="89" spans="1:11" s="46" customFormat="1" ht="12" customHeight="1" thickBot="1">
      <c r="A89" s="187" t="s">
        <v>381</v>
      </c>
      <c r="B89" s="174" t="s">
        <v>362</v>
      </c>
      <c r="C89" s="323">
        <f>+C66+C70+C75+C78+C82+C88+C87</f>
        <v>520215477</v>
      </c>
      <c r="D89" s="160">
        <f>+D66+D70+D75+D78+D82+D88+D87</f>
        <v>0</v>
      </c>
      <c r="E89" s="160">
        <f t="shared" ref="E89:K89" si="18">+E66+E70+E75+E78+E82+E88+E87</f>
        <v>-10588113</v>
      </c>
      <c r="F89" s="160">
        <f t="shared" si="18"/>
        <v>0</v>
      </c>
      <c r="G89" s="160">
        <f t="shared" si="18"/>
        <v>0</v>
      </c>
      <c r="H89" s="160">
        <f t="shared" si="18"/>
        <v>0</v>
      </c>
      <c r="I89" s="160">
        <f t="shared" si="18"/>
        <v>0</v>
      </c>
      <c r="J89" s="160">
        <f t="shared" si="18"/>
        <v>-10588113</v>
      </c>
      <c r="K89" s="323">
        <f t="shared" si="18"/>
        <v>509627364</v>
      </c>
    </row>
    <row r="90" spans="1:11" s="46" customFormat="1" ht="12" customHeight="1" thickBot="1">
      <c r="A90" s="191" t="s">
        <v>382</v>
      </c>
      <c r="B90" s="175" t="s">
        <v>383</v>
      </c>
      <c r="C90" s="323">
        <f>+C65+C89</f>
        <v>1221283241</v>
      </c>
      <c r="D90" s="160">
        <f>+D65+D89</f>
        <v>0</v>
      </c>
      <c r="E90" s="160">
        <f t="shared" ref="E90:K90" si="19">+E65+E89</f>
        <v>25103259</v>
      </c>
      <c r="F90" s="160">
        <f t="shared" si="19"/>
        <v>28020648</v>
      </c>
      <c r="G90" s="160">
        <f t="shared" si="19"/>
        <v>0</v>
      </c>
      <c r="H90" s="160">
        <f t="shared" si="19"/>
        <v>0</v>
      </c>
      <c r="I90" s="160">
        <f t="shared" si="19"/>
        <v>0</v>
      </c>
      <c r="J90" s="160">
        <f t="shared" si="19"/>
        <v>53123907</v>
      </c>
      <c r="K90" s="323">
        <f t="shared" si="19"/>
        <v>1274407148</v>
      </c>
    </row>
    <row r="91" spans="1:11" s="47" customFormat="1" ht="15" customHeight="1" thickBot="1">
      <c r="A91" s="80"/>
      <c r="B91" s="81"/>
      <c r="C91" s="136"/>
    </row>
    <row r="92" spans="1:11" s="41" customFormat="1" ht="16.5" customHeight="1" thickBot="1">
      <c r="A92" s="442" t="s">
        <v>38</v>
      </c>
      <c r="B92" s="443"/>
      <c r="C92" s="443"/>
      <c r="D92" s="443"/>
      <c r="E92" s="443"/>
      <c r="F92" s="443"/>
      <c r="G92" s="443"/>
      <c r="H92" s="443"/>
      <c r="I92" s="443"/>
      <c r="J92" s="443"/>
      <c r="K92" s="444"/>
    </row>
    <row r="93" spans="1:11" s="48" customFormat="1" ht="12" customHeight="1" thickBot="1">
      <c r="A93" s="162" t="s">
        <v>5</v>
      </c>
      <c r="B93" s="24" t="s">
        <v>387</v>
      </c>
      <c r="C93" s="333">
        <f>+C94+C95+C96+C97+C98+C111</f>
        <v>367411256</v>
      </c>
      <c r="D93" s="329">
        <f>+D94+D95+D96+D97+D98+D111</f>
        <v>0</v>
      </c>
      <c r="E93" s="153">
        <f t="shared" ref="E93:K93" si="20">+E94+E95+E96+E97+E98+E111</f>
        <v>43944875</v>
      </c>
      <c r="F93" s="153">
        <f t="shared" si="20"/>
        <v>26338241</v>
      </c>
      <c r="G93" s="153">
        <f t="shared" si="20"/>
        <v>0</v>
      </c>
      <c r="H93" s="153">
        <f t="shared" si="20"/>
        <v>0</v>
      </c>
      <c r="I93" s="153">
        <f t="shared" si="20"/>
        <v>0</v>
      </c>
      <c r="J93" s="153">
        <f t="shared" si="20"/>
        <v>70283116</v>
      </c>
      <c r="K93" s="333">
        <f t="shared" si="20"/>
        <v>437694372</v>
      </c>
    </row>
    <row r="94" spans="1:11" ht="12" customHeight="1">
      <c r="A94" s="192" t="s">
        <v>61</v>
      </c>
      <c r="B94" s="8" t="s">
        <v>34</v>
      </c>
      <c r="C94" s="391">
        <v>170949083</v>
      </c>
      <c r="D94" s="330"/>
      <c r="E94" s="227">
        <v>32941788</v>
      </c>
      <c r="F94" s="227">
        <v>1462740</v>
      </c>
      <c r="G94" s="227"/>
      <c r="H94" s="227"/>
      <c r="I94" s="227"/>
      <c r="J94" s="348">
        <f t="shared" ref="J94:J127" si="21">D94+E94+F94+G94+H94+I94</f>
        <v>34404528</v>
      </c>
      <c r="K94" s="334">
        <f t="shared" ref="K94:K127" si="22">C94+J94</f>
        <v>205353611</v>
      </c>
    </row>
    <row r="95" spans="1:11" ht="12" customHeight="1">
      <c r="A95" s="185" t="s">
        <v>62</v>
      </c>
      <c r="B95" s="6" t="s">
        <v>106</v>
      </c>
      <c r="C95" s="383">
        <v>20454059</v>
      </c>
      <c r="D95" s="331"/>
      <c r="E95" s="155">
        <v>4180431</v>
      </c>
      <c r="F95" s="155">
        <v>256711</v>
      </c>
      <c r="G95" s="155"/>
      <c r="H95" s="155"/>
      <c r="I95" s="155"/>
      <c r="J95" s="349">
        <f t="shared" si="21"/>
        <v>4437142</v>
      </c>
      <c r="K95" s="321">
        <f t="shared" si="22"/>
        <v>24891201</v>
      </c>
    </row>
    <row r="96" spans="1:11" ht="12" customHeight="1">
      <c r="A96" s="185" t="s">
        <v>63</v>
      </c>
      <c r="B96" s="6" t="s">
        <v>80</v>
      </c>
      <c r="C96" s="384">
        <v>92405201</v>
      </c>
      <c r="D96" s="331"/>
      <c r="E96" s="157">
        <v>3063647</v>
      </c>
      <c r="F96" s="157">
        <v>18415960</v>
      </c>
      <c r="G96" s="157"/>
      <c r="H96" s="157"/>
      <c r="I96" s="157"/>
      <c r="J96" s="350">
        <f t="shared" si="21"/>
        <v>21479607</v>
      </c>
      <c r="K96" s="322">
        <f t="shared" si="22"/>
        <v>113884808</v>
      </c>
    </row>
    <row r="97" spans="1:11" ht="12" customHeight="1">
      <c r="A97" s="185" t="s">
        <v>64</v>
      </c>
      <c r="B97" s="9" t="s">
        <v>107</v>
      </c>
      <c r="C97" s="384">
        <v>36831000</v>
      </c>
      <c r="D97" s="309"/>
      <c r="E97" s="157">
        <v>1733550</v>
      </c>
      <c r="F97" s="157">
        <v>6202830</v>
      </c>
      <c r="G97" s="157"/>
      <c r="H97" s="157"/>
      <c r="I97" s="157"/>
      <c r="J97" s="350">
        <f t="shared" si="21"/>
        <v>7936380</v>
      </c>
      <c r="K97" s="322">
        <f t="shared" si="22"/>
        <v>44767380</v>
      </c>
    </row>
    <row r="98" spans="1:11" ht="12" customHeight="1">
      <c r="A98" s="185" t="s">
        <v>72</v>
      </c>
      <c r="B98" s="17" t="s">
        <v>108</v>
      </c>
      <c r="C98" s="384">
        <f>SUM(C99:C110)</f>
        <v>45771913</v>
      </c>
      <c r="D98" s="309"/>
      <c r="E98" s="384">
        <f>SUM(E99:E110)</f>
        <v>2025459</v>
      </c>
      <c r="F98" s="157"/>
      <c r="G98" s="157"/>
      <c r="H98" s="157"/>
      <c r="I98" s="157"/>
      <c r="J98" s="350">
        <f t="shared" si="21"/>
        <v>2025459</v>
      </c>
      <c r="K98" s="322">
        <f t="shared" si="22"/>
        <v>47797372</v>
      </c>
    </row>
    <row r="99" spans="1:11" ht="12" customHeight="1">
      <c r="A99" s="185" t="s">
        <v>65</v>
      </c>
      <c r="B99" s="6" t="s">
        <v>384</v>
      </c>
      <c r="C99" s="384"/>
      <c r="D99" s="309"/>
      <c r="E99" s="157"/>
      <c r="F99" s="157"/>
      <c r="G99" s="157"/>
      <c r="H99" s="157"/>
      <c r="I99" s="157"/>
      <c r="J99" s="350">
        <f t="shared" si="21"/>
        <v>0</v>
      </c>
      <c r="K99" s="322">
        <f t="shared" si="22"/>
        <v>0</v>
      </c>
    </row>
    <row r="100" spans="1:11" ht="12" customHeight="1">
      <c r="A100" s="185" t="s">
        <v>66</v>
      </c>
      <c r="B100" s="55" t="s">
        <v>325</v>
      </c>
      <c r="C100" s="384"/>
      <c r="D100" s="309"/>
      <c r="E100" s="157"/>
      <c r="F100" s="157"/>
      <c r="G100" s="157"/>
      <c r="H100" s="157"/>
      <c r="I100" s="157"/>
      <c r="J100" s="350">
        <f t="shared" si="21"/>
        <v>0</v>
      </c>
      <c r="K100" s="322">
        <f t="shared" si="22"/>
        <v>0</v>
      </c>
    </row>
    <row r="101" spans="1:11" ht="12" customHeight="1">
      <c r="A101" s="185" t="s">
        <v>73</v>
      </c>
      <c r="B101" s="55" t="s">
        <v>324</v>
      </c>
      <c r="C101" s="384">
        <v>1268909</v>
      </c>
      <c r="D101" s="309"/>
      <c r="E101" s="157"/>
      <c r="F101" s="157"/>
      <c r="G101" s="157"/>
      <c r="H101" s="157"/>
      <c r="I101" s="157"/>
      <c r="J101" s="350">
        <f t="shared" si="21"/>
        <v>0</v>
      </c>
      <c r="K101" s="322">
        <f t="shared" si="22"/>
        <v>1268909</v>
      </c>
    </row>
    <row r="102" spans="1:11" ht="12" customHeight="1">
      <c r="A102" s="185" t="s">
        <v>74</v>
      </c>
      <c r="B102" s="55" t="s">
        <v>241</v>
      </c>
      <c r="C102" s="384"/>
      <c r="D102" s="309"/>
      <c r="E102" s="157"/>
      <c r="F102" s="157"/>
      <c r="G102" s="157"/>
      <c r="H102" s="157"/>
      <c r="I102" s="157"/>
      <c r="J102" s="350">
        <f t="shared" si="21"/>
        <v>0</v>
      </c>
      <c r="K102" s="322">
        <f t="shared" si="22"/>
        <v>0</v>
      </c>
    </row>
    <row r="103" spans="1:11" ht="12" customHeight="1">
      <c r="A103" s="185" t="s">
        <v>75</v>
      </c>
      <c r="B103" s="56" t="s">
        <v>242</v>
      </c>
      <c r="C103" s="384"/>
      <c r="D103" s="309"/>
      <c r="E103" s="157"/>
      <c r="F103" s="157"/>
      <c r="G103" s="157"/>
      <c r="H103" s="157"/>
      <c r="I103" s="157"/>
      <c r="J103" s="350">
        <f t="shared" si="21"/>
        <v>0</v>
      </c>
      <c r="K103" s="322">
        <f t="shared" si="22"/>
        <v>0</v>
      </c>
    </row>
    <row r="104" spans="1:11" ht="12" customHeight="1">
      <c r="A104" s="185" t="s">
        <v>76</v>
      </c>
      <c r="B104" s="56" t="s">
        <v>243</v>
      </c>
      <c r="C104" s="384"/>
      <c r="D104" s="309"/>
      <c r="E104" s="157"/>
      <c r="F104" s="157"/>
      <c r="G104" s="157"/>
      <c r="H104" s="157"/>
      <c r="I104" s="157"/>
      <c r="J104" s="350">
        <f t="shared" si="21"/>
        <v>0</v>
      </c>
      <c r="K104" s="322">
        <f t="shared" si="22"/>
        <v>0</v>
      </c>
    </row>
    <row r="105" spans="1:11" ht="12" customHeight="1">
      <c r="A105" s="185" t="s">
        <v>78</v>
      </c>
      <c r="B105" s="55" t="s">
        <v>244</v>
      </c>
      <c r="C105" s="384">
        <v>25303004</v>
      </c>
      <c r="D105" s="309"/>
      <c r="E105" s="157">
        <v>1725459</v>
      </c>
      <c r="F105" s="157"/>
      <c r="G105" s="157"/>
      <c r="H105" s="157"/>
      <c r="I105" s="157"/>
      <c r="J105" s="350">
        <f t="shared" si="21"/>
        <v>1725459</v>
      </c>
      <c r="K105" s="322">
        <f t="shared" si="22"/>
        <v>27028463</v>
      </c>
    </row>
    <row r="106" spans="1:11" ht="12" customHeight="1">
      <c r="A106" s="185" t="s">
        <v>109</v>
      </c>
      <c r="B106" s="55" t="s">
        <v>245</v>
      </c>
      <c r="C106" s="384"/>
      <c r="D106" s="309"/>
      <c r="E106" s="157"/>
      <c r="F106" s="157"/>
      <c r="G106" s="157"/>
      <c r="H106" s="157"/>
      <c r="I106" s="157"/>
      <c r="J106" s="350">
        <f t="shared" si="21"/>
        <v>0</v>
      </c>
      <c r="K106" s="322">
        <f t="shared" si="22"/>
        <v>0</v>
      </c>
    </row>
    <row r="107" spans="1:11" ht="12" customHeight="1">
      <c r="A107" s="185" t="s">
        <v>239</v>
      </c>
      <c r="B107" s="56" t="s">
        <v>246</v>
      </c>
      <c r="C107" s="384"/>
      <c r="D107" s="309"/>
      <c r="E107" s="157"/>
      <c r="F107" s="157"/>
      <c r="G107" s="157"/>
      <c r="H107" s="157"/>
      <c r="I107" s="157"/>
      <c r="J107" s="350">
        <f t="shared" si="21"/>
        <v>0</v>
      </c>
      <c r="K107" s="322">
        <f t="shared" si="22"/>
        <v>0</v>
      </c>
    </row>
    <row r="108" spans="1:11" ht="12" customHeight="1">
      <c r="A108" s="193" t="s">
        <v>240</v>
      </c>
      <c r="B108" s="57" t="s">
        <v>247</v>
      </c>
      <c r="C108" s="384"/>
      <c r="D108" s="309"/>
      <c r="E108" s="157"/>
      <c r="F108" s="157"/>
      <c r="G108" s="157"/>
      <c r="H108" s="157"/>
      <c r="I108" s="157"/>
      <c r="J108" s="350">
        <f t="shared" si="21"/>
        <v>0</v>
      </c>
      <c r="K108" s="322">
        <f t="shared" si="22"/>
        <v>0</v>
      </c>
    </row>
    <row r="109" spans="1:11" ht="12" customHeight="1">
      <c r="A109" s="185" t="s">
        <v>322</v>
      </c>
      <c r="B109" s="57" t="s">
        <v>248</v>
      </c>
      <c r="C109" s="384"/>
      <c r="D109" s="309"/>
      <c r="E109" s="157"/>
      <c r="F109" s="157"/>
      <c r="G109" s="157"/>
      <c r="H109" s="157"/>
      <c r="I109" s="157"/>
      <c r="J109" s="350">
        <f t="shared" si="21"/>
        <v>0</v>
      </c>
      <c r="K109" s="322">
        <f t="shared" si="22"/>
        <v>0</v>
      </c>
    </row>
    <row r="110" spans="1:11" ht="12" customHeight="1">
      <c r="A110" s="185" t="s">
        <v>323</v>
      </c>
      <c r="B110" s="56" t="s">
        <v>249</v>
      </c>
      <c r="C110" s="383">
        <v>19200000</v>
      </c>
      <c r="D110" s="308"/>
      <c r="E110" s="155">
        <v>300000</v>
      </c>
      <c r="F110" s="155"/>
      <c r="G110" s="155"/>
      <c r="H110" s="155"/>
      <c r="I110" s="155"/>
      <c r="J110" s="349">
        <f t="shared" si="21"/>
        <v>300000</v>
      </c>
      <c r="K110" s="321">
        <f t="shared" si="22"/>
        <v>19500000</v>
      </c>
    </row>
    <row r="111" spans="1:11" ht="12" customHeight="1">
      <c r="A111" s="185" t="s">
        <v>327</v>
      </c>
      <c r="B111" s="9" t="s">
        <v>35</v>
      </c>
      <c r="C111" s="383">
        <f>SUM(C112:C113)</f>
        <v>1000000</v>
      </c>
      <c r="D111" s="308"/>
      <c r="E111" s="155"/>
      <c r="F111" s="155"/>
      <c r="G111" s="155"/>
      <c r="H111" s="155"/>
      <c r="I111" s="155"/>
      <c r="J111" s="349">
        <f t="shared" si="21"/>
        <v>0</v>
      </c>
      <c r="K111" s="321">
        <f t="shared" si="22"/>
        <v>1000000</v>
      </c>
    </row>
    <row r="112" spans="1:11" ht="12" customHeight="1">
      <c r="A112" s="186" t="s">
        <v>328</v>
      </c>
      <c r="B112" s="6" t="s">
        <v>385</v>
      </c>
      <c r="C112" s="384">
        <v>500000</v>
      </c>
      <c r="D112" s="309"/>
      <c r="E112" s="157"/>
      <c r="F112" s="157"/>
      <c r="G112" s="157"/>
      <c r="H112" s="157"/>
      <c r="I112" s="157"/>
      <c r="J112" s="350">
        <f t="shared" si="21"/>
        <v>0</v>
      </c>
      <c r="K112" s="322">
        <f t="shared" si="22"/>
        <v>500000</v>
      </c>
    </row>
    <row r="113" spans="1:11" ht="12" customHeight="1" thickBot="1">
      <c r="A113" s="194" t="s">
        <v>329</v>
      </c>
      <c r="B113" s="58" t="s">
        <v>386</v>
      </c>
      <c r="C113" s="392">
        <v>500000</v>
      </c>
      <c r="D113" s="310"/>
      <c r="E113" s="228"/>
      <c r="F113" s="228"/>
      <c r="G113" s="228"/>
      <c r="H113" s="228"/>
      <c r="I113" s="228"/>
      <c r="J113" s="351">
        <f t="shared" si="21"/>
        <v>0</v>
      </c>
      <c r="K113" s="335">
        <f t="shared" si="22"/>
        <v>500000</v>
      </c>
    </row>
    <row r="114" spans="1:11" ht="12" customHeight="1" thickBot="1">
      <c r="A114" s="25" t="s">
        <v>6</v>
      </c>
      <c r="B114" s="23" t="s">
        <v>250</v>
      </c>
      <c r="C114" s="319">
        <f>+C115+C117+C119</f>
        <v>662275328</v>
      </c>
      <c r="D114" s="305">
        <f>+D115+D117+D119</f>
        <v>0</v>
      </c>
      <c r="E114" s="154">
        <f t="shared" ref="E114:K114" si="23">+E115+E117+E119</f>
        <v>-19024451</v>
      </c>
      <c r="F114" s="154">
        <f t="shared" si="23"/>
        <v>219959</v>
      </c>
      <c r="G114" s="154">
        <f t="shared" si="23"/>
        <v>0</v>
      </c>
      <c r="H114" s="154">
        <f t="shared" si="23"/>
        <v>0</v>
      </c>
      <c r="I114" s="154">
        <f t="shared" si="23"/>
        <v>0</v>
      </c>
      <c r="J114" s="154">
        <f t="shared" si="23"/>
        <v>-18804492</v>
      </c>
      <c r="K114" s="319">
        <f t="shared" si="23"/>
        <v>643470836</v>
      </c>
    </row>
    <row r="115" spans="1:11" ht="12" customHeight="1">
      <c r="A115" s="184" t="s">
        <v>67</v>
      </c>
      <c r="B115" s="6" t="s">
        <v>124</v>
      </c>
      <c r="C115" s="382">
        <v>507091434</v>
      </c>
      <c r="D115" s="306"/>
      <c r="E115" s="156">
        <v>-16212676</v>
      </c>
      <c r="F115" s="156">
        <v>-2157500</v>
      </c>
      <c r="G115" s="156"/>
      <c r="H115" s="156"/>
      <c r="I115" s="156"/>
      <c r="J115" s="198">
        <f t="shared" si="21"/>
        <v>-18370176</v>
      </c>
      <c r="K115" s="320">
        <f t="shared" si="22"/>
        <v>488721258</v>
      </c>
    </row>
    <row r="116" spans="1:11" ht="12" customHeight="1">
      <c r="A116" s="184" t="s">
        <v>68</v>
      </c>
      <c r="B116" s="10" t="s">
        <v>254</v>
      </c>
      <c r="C116" s="382">
        <v>393345326</v>
      </c>
      <c r="D116" s="306"/>
      <c r="E116" s="156"/>
      <c r="F116" s="156"/>
      <c r="G116" s="156"/>
      <c r="H116" s="156"/>
      <c r="I116" s="156"/>
      <c r="J116" s="198">
        <f t="shared" si="21"/>
        <v>0</v>
      </c>
      <c r="K116" s="320">
        <f t="shared" si="22"/>
        <v>393345326</v>
      </c>
    </row>
    <row r="117" spans="1:11" ht="12" customHeight="1">
      <c r="A117" s="184" t="s">
        <v>69</v>
      </c>
      <c r="B117" s="10" t="s">
        <v>110</v>
      </c>
      <c r="C117" s="383">
        <v>155183894</v>
      </c>
      <c r="D117" s="308"/>
      <c r="E117" s="155">
        <v>-2811775</v>
      </c>
      <c r="F117" s="155">
        <v>2377459</v>
      </c>
      <c r="G117" s="155"/>
      <c r="H117" s="155"/>
      <c r="I117" s="155"/>
      <c r="J117" s="349">
        <f t="shared" si="21"/>
        <v>-434316</v>
      </c>
      <c r="K117" s="321">
        <f t="shared" si="22"/>
        <v>154749578</v>
      </c>
    </row>
    <row r="118" spans="1:11" ht="12" customHeight="1">
      <c r="A118" s="184" t="s">
        <v>70</v>
      </c>
      <c r="B118" s="10" t="s">
        <v>255</v>
      </c>
      <c r="C118" s="394">
        <v>121712648</v>
      </c>
      <c r="D118" s="308"/>
      <c r="E118" s="155"/>
      <c r="F118" s="155"/>
      <c r="G118" s="155"/>
      <c r="H118" s="155"/>
      <c r="I118" s="155"/>
      <c r="J118" s="349">
        <f t="shared" si="21"/>
        <v>0</v>
      </c>
      <c r="K118" s="321">
        <f t="shared" si="22"/>
        <v>121712648</v>
      </c>
    </row>
    <row r="119" spans="1:11" ht="12" customHeight="1">
      <c r="A119" s="184" t="s">
        <v>71</v>
      </c>
      <c r="B119" s="93" t="s">
        <v>126</v>
      </c>
      <c r="C119" s="394"/>
      <c r="D119" s="308"/>
      <c r="E119" s="155"/>
      <c r="F119" s="155"/>
      <c r="G119" s="155"/>
      <c r="H119" s="155"/>
      <c r="I119" s="155"/>
      <c r="J119" s="349">
        <f t="shared" si="21"/>
        <v>0</v>
      </c>
      <c r="K119" s="321">
        <f t="shared" si="22"/>
        <v>0</v>
      </c>
    </row>
    <row r="120" spans="1:11" ht="12" customHeight="1">
      <c r="A120" s="184" t="s">
        <v>77</v>
      </c>
      <c r="B120" s="92" t="s">
        <v>315</v>
      </c>
      <c r="C120" s="394"/>
      <c r="D120" s="308"/>
      <c r="E120" s="155"/>
      <c r="F120" s="155"/>
      <c r="G120" s="155"/>
      <c r="H120" s="155"/>
      <c r="I120" s="155"/>
      <c r="J120" s="349">
        <f t="shared" si="21"/>
        <v>0</v>
      </c>
      <c r="K120" s="321">
        <f t="shared" si="22"/>
        <v>0</v>
      </c>
    </row>
    <row r="121" spans="1:11" ht="12" customHeight="1">
      <c r="A121" s="184" t="s">
        <v>79</v>
      </c>
      <c r="B121" s="164" t="s">
        <v>260</v>
      </c>
      <c r="C121" s="394"/>
      <c r="D121" s="308"/>
      <c r="E121" s="155"/>
      <c r="F121" s="155"/>
      <c r="G121" s="155"/>
      <c r="H121" s="155"/>
      <c r="I121" s="155"/>
      <c r="J121" s="349">
        <f t="shared" si="21"/>
        <v>0</v>
      </c>
      <c r="K121" s="321">
        <f t="shared" si="22"/>
        <v>0</v>
      </c>
    </row>
    <row r="122" spans="1:11" ht="12" customHeight="1">
      <c r="A122" s="184" t="s">
        <v>111</v>
      </c>
      <c r="B122" s="56" t="s">
        <v>243</v>
      </c>
      <c r="C122" s="394"/>
      <c r="D122" s="308"/>
      <c r="E122" s="155"/>
      <c r="F122" s="155"/>
      <c r="G122" s="155"/>
      <c r="H122" s="155"/>
      <c r="I122" s="155"/>
      <c r="J122" s="349">
        <f t="shared" si="21"/>
        <v>0</v>
      </c>
      <c r="K122" s="321">
        <f t="shared" si="22"/>
        <v>0</v>
      </c>
    </row>
    <row r="123" spans="1:11" ht="12" customHeight="1">
      <c r="A123" s="184" t="s">
        <v>112</v>
      </c>
      <c r="B123" s="56" t="s">
        <v>259</v>
      </c>
      <c r="C123" s="394"/>
      <c r="D123" s="308"/>
      <c r="E123" s="155"/>
      <c r="F123" s="155"/>
      <c r="G123" s="155"/>
      <c r="H123" s="155"/>
      <c r="I123" s="155"/>
      <c r="J123" s="349">
        <f t="shared" si="21"/>
        <v>0</v>
      </c>
      <c r="K123" s="321">
        <f t="shared" si="22"/>
        <v>0</v>
      </c>
    </row>
    <row r="124" spans="1:11" ht="12" customHeight="1">
      <c r="A124" s="184" t="s">
        <v>113</v>
      </c>
      <c r="B124" s="56" t="s">
        <v>258</v>
      </c>
      <c r="C124" s="394"/>
      <c r="D124" s="308"/>
      <c r="E124" s="155"/>
      <c r="F124" s="155"/>
      <c r="G124" s="155"/>
      <c r="H124" s="155"/>
      <c r="I124" s="155"/>
      <c r="J124" s="349">
        <f t="shared" si="21"/>
        <v>0</v>
      </c>
      <c r="K124" s="321">
        <f t="shared" si="22"/>
        <v>0</v>
      </c>
    </row>
    <row r="125" spans="1:11" ht="12" customHeight="1">
      <c r="A125" s="184" t="s">
        <v>251</v>
      </c>
      <c r="B125" s="56" t="s">
        <v>246</v>
      </c>
      <c r="C125" s="394"/>
      <c r="D125" s="308"/>
      <c r="E125" s="155"/>
      <c r="F125" s="155"/>
      <c r="G125" s="155"/>
      <c r="H125" s="155"/>
      <c r="I125" s="155"/>
      <c r="J125" s="349">
        <f t="shared" si="21"/>
        <v>0</v>
      </c>
      <c r="K125" s="321">
        <f t="shared" si="22"/>
        <v>0</v>
      </c>
    </row>
    <row r="126" spans="1:11" ht="12" customHeight="1">
      <c r="A126" s="184" t="s">
        <v>252</v>
      </c>
      <c r="B126" s="56" t="s">
        <v>257</v>
      </c>
      <c r="C126" s="394"/>
      <c r="D126" s="308"/>
      <c r="E126" s="155"/>
      <c r="F126" s="155"/>
      <c r="G126" s="155"/>
      <c r="H126" s="155"/>
      <c r="I126" s="155"/>
      <c r="J126" s="349">
        <f t="shared" si="21"/>
        <v>0</v>
      </c>
      <c r="K126" s="321">
        <f t="shared" si="22"/>
        <v>0</v>
      </c>
    </row>
    <row r="127" spans="1:11" ht="12" customHeight="1" thickBot="1">
      <c r="A127" s="193" t="s">
        <v>253</v>
      </c>
      <c r="B127" s="56" t="s">
        <v>256</v>
      </c>
      <c r="C127" s="395"/>
      <c r="D127" s="309"/>
      <c r="E127" s="157"/>
      <c r="F127" s="157"/>
      <c r="G127" s="157"/>
      <c r="H127" s="157"/>
      <c r="I127" s="157"/>
      <c r="J127" s="350">
        <f t="shared" si="21"/>
        <v>0</v>
      </c>
      <c r="K127" s="322">
        <f t="shared" si="22"/>
        <v>0</v>
      </c>
    </row>
    <row r="128" spans="1:11" ht="12" customHeight="1" thickBot="1">
      <c r="A128" s="25" t="s">
        <v>7</v>
      </c>
      <c r="B128" s="51" t="s">
        <v>332</v>
      </c>
      <c r="C128" s="319">
        <f>+C93+C114</f>
        <v>1029686584</v>
      </c>
      <c r="D128" s="305">
        <f>+D93+D114</f>
        <v>0</v>
      </c>
      <c r="E128" s="154">
        <f t="shared" ref="E128:K128" si="24">+E93+E114</f>
        <v>24920424</v>
      </c>
      <c r="F128" s="154">
        <f t="shared" si="24"/>
        <v>26558200</v>
      </c>
      <c r="G128" s="154">
        <f t="shared" si="24"/>
        <v>0</v>
      </c>
      <c r="H128" s="154">
        <f t="shared" si="24"/>
        <v>0</v>
      </c>
      <c r="I128" s="154">
        <f t="shared" si="24"/>
        <v>0</v>
      </c>
      <c r="J128" s="154">
        <f t="shared" si="24"/>
        <v>51478624</v>
      </c>
      <c r="K128" s="319">
        <f t="shared" si="24"/>
        <v>1081165208</v>
      </c>
    </row>
    <row r="129" spans="1:17" ht="12" customHeight="1" thickBot="1">
      <c r="A129" s="25" t="s">
        <v>8</v>
      </c>
      <c r="B129" s="51" t="s">
        <v>333</v>
      </c>
      <c r="C129" s="319">
        <f>+C130+C131+C132</f>
        <v>0</v>
      </c>
      <c r="D129" s="305">
        <f>+D130+D131+D132</f>
        <v>0</v>
      </c>
      <c r="E129" s="154">
        <f t="shared" ref="E129:K129" si="25">+E130+E131+E132</f>
        <v>0</v>
      </c>
      <c r="F129" s="154">
        <f t="shared" si="25"/>
        <v>0</v>
      </c>
      <c r="G129" s="154">
        <f t="shared" si="25"/>
        <v>0</v>
      </c>
      <c r="H129" s="154">
        <f t="shared" si="25"/>
        <v>0</v>
      </c>
      <c r="I129" s="154">
        <f t="shared" si="25"/>
        <v>0</v>
      </c>
      <c r="J129" s="154">
        <f t="shared" si="25"/>
        <v>0</v>
      </c>
      <c r="K129" s="319">
        <f t="shared" si="25"/>
        <v>0</v>
      </c>
    </row>
    <row r="130" spans="1:17" s="48" customFormat="1" ht="12" customHeight="1">
      <c r="A130" s="184" t="s">
        <v>158</v>
      </c>
      <c r="B130" s="7" t="s">
        <v>390</v>
      </c>
      <c r="C130" s="394"/>
      <c r="D130" s="308"/>
      <c r="E130" s="155"/>
      <c r="F130" s="155"/>
      <c r="G130" s="155"/>
      <c r="H130" s="155"/>
      <c r="I130" s="155"/>
      <c r="J130" s="349">
        <f t="shared" ref="J130:J153" si="26">D130+E130+F130+G130+H130+I130</f>
        <v>0</v>
      </c>
      <c r="K130" s="321">
        <f t="shared" ref="K130:K153" si="27">C130+J130</f>
        <v>0</v>
      </c>
    </row>
    <row r="131" spans="1:17" ht="12" customHeight="1">
      <c r="A131" s="184" t="s">
        <v>159</v>
      </c>
      <c r="B131" s="7" t="s">
        <v>341</v>
      </c>
      <c r="C131" s="394"/>
      <c r="D131" s="308"/>
      <c r="E131" s="155"/>
      <c r="F131" s="155"/>
      <c r="G131" s="155"/>
      <c r="H131" s="155"/>
      <c r="I131" s="155"/>
      <c r="J131" s="349">
        <f t="shared" si="26"/>
        <v>0</v>
      </c>
      <c r="K131" s="321">
        <f t="shared" si="27"/>
        <v>0</v>
      </c>
    </row>
    <row r="132" spans="1:17" ht="12" customHeight="1" thickBot="1">
      <c r="A132" s="193" t="s">
        <v>160</v>
      </c>
      <c r="B132" s="5" t="s">
        <v>389</v>
      </c>
      <c r="C132" s="394"/>
      <c r="D132" s="308"/>
      <c r="E132" s="155"/>
      <c r="F132" s="155"/>
      <c r="G132" s="155"/>
      <c r="H132" s="155"/>
      <c r="I132" s="155"/>
      <c r="J132" s="349">
        <f t="shared" si="26"/>
        <v>0</v>
      </c>
      <c r="K132" s="321">
        <f t="shared" si="27"/>
        <v>0</v>
      </c>
    </row>
    <row r="133" spans="1:17" ht="12" customHeight="1" thickBot="1">
      <c r="A133" s="25" t="s">
        <v>9</v>
      </c>
      <c r="B133" s="51" t="s">
        <v>334</v>
      </c>
      <c r="C133" s="319">
        <f>+C134+C135+C136+C137+C138+C139</f>
        <v>0</v>
      </c>
      <c r="D133" s="305">
        <f>+D134+D135+D136+D137+D138+D139</f>
        <v>0</v>
      </c>
      <c r="E133" s="154">
        <f t="shared" ref="E133:K133" si="28">+E134+E135+E136+E137+E138+E139</f>
        <v>0</v>
      </c>
      <c r="F133" s="154">
        <f t="shared" si="28"/>
        <v>0</v>
      </c>
      <c r="G133" s="154">
        <f t="shared" si="28"/>
        <v>0</v>
      </c>
      <c r="H133" s="154">
        <f t="shared" si="28"/>
        <v>0</v>
      </c>
      <c r="I133" s="154">
        <f t="shared" si="28"/>
        <v>0</v>
      </c>
      <c r="J133" s="154">
        <f t="shared" si="28"/>
        <v>0</v>
      </c>
      <c r="K133" s="319">
        <f t="shared" si="28"/>
        <v>0</v>
      </c>
    </row>
    <row r="134" spans="1:17" ht="12" customHeight="1">
      <c r="A134" s="184" t="s">
        <v>54</v>
      </c>
      <c r="B134" s="7" t="s">
        <v>343</v>
      </c>
      <c r="C134" s="394"/>
      <c r="D134" s="308"/>
      <c r="E134" s="155"/>
      <c r="F134" s="155"/>
      <c r="G134" s="155"/>
      <c r="H134" s="155"/>
      <c r="I134" s="155"/>
      <c r="J134" s="349">
        <f t="shared" si="26"/>
        <v>0</v>
      </c>
      <c r="K134" s="321">
        <f t="shared" si="27"/>
        <v>0</v>
      </c>
    </row>
    <row r="135" spans="1:17" ht="12" customHeight="1">
      <c r="A135" s="184" t="s">
        <v>55</v>
      </c>
      <c r="B135" s="7" t="s">
        <v>335</v>
      </c>
      <c r="C135" s="394"/>
      <c r="D135" s="308"/>
      <c r="E135" s="155"/>
      <c r="F135" s="155"/>
      <c r="G135" s="155"/>
      <c r="H135" s="155"/>
      <c r="I135" s="155"/>
      <c r="J135" s="349">
        <f t="shared" si="26"/>
        <v>0</v>
      </c>
      <c r="K135" s="321">
        <f t="shared" si="27"/>
        <v>0</v>
      </c>
    </row>
    <row r="136" spans="1:17" ht="12" customHeight="1">
      <c r="A136" s="184" t="s">
        <v>56</v>
      </c>
      <c r="B136" s="7" t="s">
        <v>336</v>
      </c>
      <c r="C136" s="394"/>
      <c r="D136" s="308"/>
      <c r="E136" s="155"/>
      <c r="F136" s="155"/>
      <c r="G136" s="155"/>
      <c r="H136" s="155"/>
      <c r="I136" s="155"/>
      <c r="J136" s="349">
        <f t="shared" si="26"/>
        <v>0</v>
      </c>
      <c r="K136" s="321">
        <f t="shared" si="27"/>
        <v>0</v>
      </c>
    </row>
    <row r="137" spans="1:17" ht="12" customHeight="1">
      <c r="A137" s="184" t="s">
        <v>98</v>
      </c>
      <c r="B137" s="7" t="s">
        <v>388</v>
      </c>
      <c r="C137" s="394"/>
      <c r="D137" s="308"/>
      <c r="E137" s="155"/>
      <c r="F137" s="155"/>
      <c r="G137" s="155"/>
      <c r="H137" s="155"/>
      <c r="I137" s="155"/>
      <c r="J137" s="349">
        <f t="shared" si="26"/>
        <v>0</v>
      </c>
      <c r="K137" s="321">
        <f t="shared" si="27"/>
        <v>0</v>
      </c>
    </row>
    <row r="138" spans="1:17" ht="12" customHeight="1">
      <c r="A138" s="184" t="s">
        <v>99</v>
      </c>
      <c r="B138" s="7" t="s">
        <v>338</v>
      </c>
      <c r="C138" s="394"/>
      <c r="D138" s="308"/>
      <c r="E138" s="155"/>
      <c r="F138" s="155"/>
      <c r="G138" s="155"/>
      <c r="H138" s="155"/>
      <c r="I138" s="155"/>
      <c r="J138" s="349">
        <f t="shared" si="26"/>
        <v>0</v>
      </c>
      <c r="K138" s="321">
        <f t="shared" si="27"/>
        <v>0</v>
      </c>
    </row>
    <row r="139" spans="1:17" s="48" customFormat="1" ht="12" customHeight="1" thickBot="1">
      <c r="A139" s="193" t="s">
        <v>100</v>
      </c>
      <c r="B139" s="5" t="s">
        <v>339</v>
      </c>
      <c r="C139" s="394"/>
      <c r="D139" s="308"/>
      <c r="E139" s="155"/>
      <c r="F139" s="155"/>
      <c r="G139" s="155"/>
      <c r="H139" s="155"/>
      <c r="I139" s="155"/>
      <c r="J139" s="349">
        <f t="shared" si="26"/>
        <v>0</v>
      </c>
      <c r="K139" s="321">
        <f t="shared" si="27"/>
        <v>0</v>
      </c>
    </row>
    <row r="140" spans="1:17" ht="12" customHeight="1" thickBot="1">
      <c r="A140" s="25" t="s">
        <v>10</v>
      </c>
      <c r="B140" s="51" t="s">
        <v>400</v>
      </c>
      <c r="C140" s="323">
        <f>+C141+C142+C144+C145+C143</f>
        <v>191596657</v>
      </c>
      <c r="D140" s="307">
        <f>+D141+D142+D144+D145+D143</f>
        <v>0</v>
      </c>
      <c r="E140" s="160">
        <f t="shared" ref="E140:K140" si="29">+E141+E142+E144+E145+E143</f>
        <v>182835</v>
      </c>
      <c r="F140" s="160">
        <f t="shared" si="29"/>
        <v>1462448</v>
      </c>
      <c r="G140" s="160">
        <f t="shared" si="29"/>
        <v>0</v>
      </c>
      <c r="H140" s="160">
        <f t="shared" si="29"/>
        <v>0</v>
      </c>
      <c r="I140" s="160">
        <f t="shared" si="29"/>
        <v>0</v>
      </c>
      <c r="J140" s="160">
        <f t="shared" si="29"/>
        <v>1645283</v>
      </c>
      <c r="K140" s="323">
        <f t="shared" si="29"/>
        <v>193241940</v>
      </c>
      <c r="Q140" s="89"/>
    </row>
    <row r="141" spans="1:17">
      <c r="A141" s="184" t="s">
        <v>57</v>
      </c>
      <c r="B141" s="7" t="s">
        <v>261</v>
      </c>
      <c r="C141" s="394"/>
      <c r="D141" s="308"/>
      <c r="E141" s="155"/>
      <c r="F141" s="155"/>
      <c r="G141" s="155"/>
      <c r="H141" s="155"/>
      <c r="I141" s="155"/>
      <c r="J141" s="349">
        <f t="shared" si="26"/>
        <v>0</v>
      </c>
      <c r="K141" s="321">
        <f t="shared" si="27"/>
        <v>0</v>
      </c>
    </row>
    <row r="142" spans="1:17" ht="12" customHeight="1">
      <c r="A142" s="184" t="s">
        <v>58</v>
      </c>
      <c r="B142" s="7" t="s">
        <v>262</v>
      </c>
      <c r="C142" s="394">
        <v>10855627</v>
      </c>
      <c r="D142" s="308"/>
      <c r="E142" s="155"/>
      <c r="F142" s="155"/>
      <c r="G142" s="155"/>
      <c r="H142" s="155"/>
      <c r="I142" s="155"/>
      <c r="J142" s="349">
        <f t="shared" si="26"/>
        <v>0</v>
      </c>
      <c r="K142" s="321">
        <f t="shared" si="27"/>
        <v>10855627</v>
      </c>
    </row>
    <row r="143" spans="1:17" ht="12" customHeight="1">
      <c r="A143" s="184" t="s">
        <v>178</v>
      </c>
      <c r="B143" s="7" t="s">
        <v>399</v>
      </c>
      <c r="C143" s="394">
        <v>180741030</v>
      </c>
      <c r="D143" s="308"/>
      <c r="E143" s="155">
        <v>182835</v>
      </c>
      <c r="F143" s="155">
        <v>1462448</v>
      </c>
      <c r="G143" s="155"/>
      <c r="H143" s="155"/>
      <c r="I143" s="155"/>
      <c r="J143" s="349">
        <f t="shared" si="26"/>
        <v>1645283</v>
      </c>
      <c r="K143" s="321">
        <f t="shared" si="27"/>
        <v>182386313</v>
      </c>
    </row>
    <row r="144" spans="1:17" s="48" customFormat="1" ht="12" customHeight="1">
      <c r="A144" s="184" t="s">
        <v>179</v>
      </c>
      <c r="B144" s="7" t="s">
        <v>348</v>
      </c>
      <c r="C144" s="394"/>
      <c r="D144" s="308"/>
      <c r="E144" s="155"/>
      <c r="F144" s="155"/>
      <c r="G144" s="155"/>
      <c r="H144" s="155"/>
      <c r="I144" s="155"/>
      <c r="J144" s="349">
        <f t="shared" si="26"/>
        <v>0</v>
      </c>
      <c r="K144" s="321">
        <f t="shared" si="27"/>
        <v>0</v>
      </c>
    </row>
    <row r="145" spans="1:11" s="48" customFormat="1" ht="12" customHeight="1" thickBot="1">
      <c r="A145" s="193" t="s">
        <v>180</v>
      </c>
      <c r="B145" s="5" t="s">
        <v>281</v>
      </c>
      <c r="C145" s="394"/>
      <c r="D145" s="308"/>
      <c r="E145" s="155"/>
      <c r="F145" s="155"/>
      <c r="G145" s="155"/>
      <c r="H145" s="155"/>
      <c r="I145" s="155"/>
      <c r="J145" s="349">
        <f t="shared" si="26"/>
        <v>0</v>
      </c>
      <c r="K145" s="321">
        <f t="shared" si="27"/>
        <v>0</v>
      </c>
    </row>
    <row r="146" spans="1:11" s="48" customFormat="1" ht="12" customHeight="1" thickBot="1">
      <c r="A146" s="25" t="s">
        <v>11</v>
      </c>
      <c r="B146" s="51" t="s">
        <v>349</v>
      </c>
      <c r="C146" s="336">
        <f>+C147+C148+C149+C150+C151</f>
        <v>0</v>
      </c>
      <c r="D146" s="311">
        <f>+D147+D148+D149+D150+D151</f>
        <v>0</v>
      </c>
      <c r="E146" s="230">
        <f t="shared" ref="E146:K146" si="30">+E147+E148+E149+E150+E151</f>
        <v>0</v>
      </c>
      <c r="F146" s="230">
        <f t="shared" si="30"/>
        <v>0</v>
      </c>
      <c r="G146" s="230">
        <f t="shared" si="30"/>
        <v>0</v>
      </c>
      <c r="H146" s="230">
        <f t="shared" si="30"/>
        <v>0</v>
      </c>
      <c r="I146" s="230">
        <f t="shared" si="30"/>
        <v>0</v>
      </c>
      <c r="J146" s="230">
        <f t="shared" si="30"/>
        <v>0</v>
      </c>
      <c r="K146" s="336">
        <f t="shared" si="30"/>
        <v>0</v>
      </c>
    </row>
    <row r="147" spans="1:11" s="48" customFormat="1" ht="12" customHeight="1">
      <c r="A147" s="184" t="s">
        <v>59</v>
      </c>
      <c r="B147" s="7" t="s">
        <v>344</v>
      </c>
      <c r="C147" s="394"/>
      <c r="D147" s="308"/>
      <c r="E147" s="155"/>
      <c r="F147" s="155"/>
      <c r="G147" s="155"/>
      <c r="H147" s="155"/>
      <c r="I147" s="155"/>
      <c r="J147" s="349">
        <f t="shared" si="26"/>
        <v>0</v>
      </c>
      <c r="K147" s="321">
        <f t="shared" si="27"/>
        <v>0</v>
      </c>
    </row>
    <row r="148" spans="1:11" s="48" customFormat="1" ht="12" customHeight="1">
      <c r="A148" s="184" t="s">
        <v>60</v>
      </c>
      <c r="B148" s="7" t="s">
        <v>351</v>
      </c>
      <c r="C148" s="394"/>
      <c r="D148" s="308"/>
      <c r="E148" s="155"/>
      <c r="F148" s="155"/>
      <c r="G148" s="155"/>
      <c r="H148" s="155"/>
      <c r="I148" s="155"/>
      <c r="J148" s="349">
        <f t="shared" si="26"/>
        <v>0</v>
      </c>
      <c r="K148" s="321">
        <f t="shared" si="27"/>
        <v>0</v>
      </c>
    </row>
    <row r="149" spans="1:11" s="48" customFormat="1" ht="12" customHeight="1">
      <c r="A149" s="184" t="s">
        <v>190</v>
      </c>
      <c r="B149" s="7" t="s">
        <v>346</v>
      </c>
      <c r="C149" s="394"/>
      <c r="D149" s="308"/>
      <c r="E149" s="155"/>
      <c r="F149" s="155"/>
      <c r="G149" s="155"/>
      <c r="H149" s="155"/>
      <c r="I149" s="155"/>
      <c r="J149" s="349">
        <f t="shared" si="26"/>
        <v>0</v>
      </c>
      <c r="K149" s="321">
        <f t="shared" si="27"/>
        <v>0</v>
      </c>
    </row>
    <row r="150" spans="1:11" s="48" customFormat="1" ht="12" customHeight="1">
      <c r="A150" s="184" t="s">
        <v>191</v>
      </c>
      <c r="B150" s="7" t="s">
        <v>391</v>
      </c>
      <c r="C150" s="394"/>
      <c r="D150" s="308"/>
      <c r="E150" s="155"/>
      <c r="F150" s="155"/>
      <c r="G150" s="155"/>
      <c r="H150" s="155"/>
      <c r="I150" s="155"/>
      <c r="J150" s="349">
        <f t="shared" si="26"/>
        <v>0</v>
      </c>
      <c r="K150" s="321">
        <f t="shared" si="27"/>
        <v>0</v>
      </c>
    </row>
    <row r="151" spans="1:11" ht="12.75" customHeight="1" thickBot="1">
      <c r="A151" s="193" t="s">
        <v>350</v>
      </c>
      <c r="B151" s="5" t="s">
        <v>353</v>
      </c>
      <c r="C151" s="395"/>
      <c r="D151" s="309"/>
      <c r="E151" s="157"/>
      <c r="F151" s="157"/>
      <c r="G151" s="157"/>
      <c r="H151" s="157"/>
      <c r="I151" s="157"/>
      <c r="J151" s="350">
        <f t="shared" si="26"/>
        <v>0</v>
      </c>
      <c r="K151" s="322">
        <f t="shared" si="27"/>
        <v>0</v>
      </c>
    </row>
    <row r="152" spans="1:11" ht="12.75" customHeight="1" thickBot="1">
      <c r="A152" s="222" t="s">
        <v>12</v>
      </c>
      <c r="B152" s="51" t="s">
        <v>354</v>
      </c>
      <c r="C152" s="336"/>
      <c r="D152" s="312"/>
      <c r="E152" s="231"/>
      <c r="F152" s="231"/>
      <c r="G152" s="231"/>
      <c r="H152" s="231"/>
      <c r="I152" s="231"/>
      <c r="J152" s="230">
        <f t="shared" si="26"/>
        <v>0</v>
      </c>
      <c r="K152" s="336">
        <f t="shared" si="27"/>
        <v>0</v>
      </c>
    </row>
    <row r="153" spans="1:11" ht="12.75" customHeight="1" thickBot="1">
      <c r="A153" s="222" t="s">
        <v>13</v>
      </c>
      <c r="B153" s="51" t="s">
        <v>355</v>
      </c>
      <c r="C153" s="336"/>
      <c r="D153" s="312"/>
      <c r="E153" s="231"/>
      <c r="F153" s="231"/>
      <c r="G153" s="231"/>
      <c r="H153" s="231"/>
      <c r="I153" s="231"/>
      <c r="J153" s="230">
        <f t="shared" si="26"/>
        <v>0</v>
      </c>
      <c r="K153" s="336">
        <f t="shared" si="27"/>
        <v>0</v>
      </c>
    </row>
    <row r="154" spans="1:11" ht="12" customHeight="1" thickBot="1">
      <c r="A154" s="25" t="s">
        <v>14</v>
      </c>
      <c r="B154" s="51" t="s">
        <v>357</v>
      </c>
      <c r="C154" s="337">
        <f>+C129+C133+C140+C146+C152+C153</f>
        <v>191596657</v>
      </c>
      <c r="D154" s="337">
        <f t="shared" ref="D154:J154" si="31">+D129+D133+D140+D146+D152+D153</f>
        <v>0</v>
      </c>
      <c r="E154" s="337">
        <f t="shared" si="31"/>
        <v>182835</v>
      </c>
      <c r="F154" s="337">
        <f t="shared" si="31"/>
        <v>1462448</v>
      </c>
      <c r="G154" s="337">
        <f t="shared" si="31"/>
        <v>0</v>
      </c>
      <c r="H154" s="337">
        <f t="shared" si="31"/>
        <v>0</v>
      </c>
      <c r="I154" s="337">
        <f t="shared" si="31"/>
        <v>0</v>
      </c>
      <c r="J154" s="337">
        <f t="shared" si="31"/>
        <v>1645283</v>
      </c>
      <c r="K154" s="337">
        <f>+K129+K133+K140+K146+K152+K153</f>
        <v>193241940</v>
      </c>
    </row>
    <row r="155" spans="1:11" ht="15" customHeight="1" thickBot="1">
      <c r="A155" s="195" t="s">
        <v>15</v>
      </c>
      <c r="B155" s="141" t="s">
        <v>356</v>
      </c>
      <c r="C155" s="337">
        <f>+C128+C154</f>
        <v>1221283241</v>
      </c>
      <c r="D155" s="313">
        <f>+D128+D154</f>
        <v>0</v>
      </c>
      <c r="E155" s="232">
        <f t="shared" ref="E155:K155" si="32">+E128+E154</f>
        <v>25103259</v>
      </c>
      <c r="F155" s="232">
        <f t="shared" si="32"/>
        <v>28020648</v>
      </c>
      <c r="G155" s="232">
        <f t="shared" si="32"/>
        <v>0</v>
      </c>
      <c r="H155" s="232">
        <f t="shared" si="32"/>
        <v>0</v>
      </c>
      <c r="I155" s="232">
        <f t="shared" si="32"/>
        <v>0</v>
      </c>
      <c r="J155" s="232">
        <f t="shared" si="32"/>
        <v>53123907</v>
      </c>
      <c r="K155" s="337">
        <f t="shared" si="32"/>
        <v>1274407148</v>
      </c>
    </row>
    <row r="156" spans="1:11" ht="13.5" thickBot="1">
      <c r="A156" s="144"/>
      <c r="B156" s="145"/>
      <c r="D156" s="146"/>
      <c r="E156" s="339"/>
      <c r="F156" s="339"/>
      <c r="G156" s="339"/>
      <c r="H156" s="339"/>
      <c r="I156" s="339"/>
      <c r="J156" s="339"/>
      <c r="K156" s="338"/>
    </row>
    <row r="157" spans="1:11" ht="15" customHeight="1" thickBot="1">
      <c r="A157" s="87" t="s">
        <v>392</v>
      </c>
      <c r="B157" s="88"/>
      <c r="C157" s="413">
        <v>12</v>
      </c>
      <c r="D157" s="332"/>
      <c r="E157" s="270"/>
      <c r="F157" s="270"/>
      <c r="G157" s="270"/>
      <c r="H157" s="270"/>
      <c r="I157" s="270"/>
      <c r="J157" s="378">
        <f>D157+E157+F157+G157+H157+I157</f>
        <v>0</v>
      </c>
      <c r="K157" s="379">
        <f>C157+J157</f>
        <v>12</v>
      </c>
    </row>
    <row r="158" spans="1:11" ht="14.25" customHeight="1" thickBot="1">
      <c r="A158" s="87" t="s">
        <v>121</v>
      </c>
      <c r="B158" s="88"/>
      <c r="C158" s="413">
        <v>158</v>
      </c>
      <c r="D158" s="332"/>
      <c r="E158" s="270"/>
      <c r="F158" s="270"/>
      <c r="G158" s="270"/>
      <c r="H158" s="270"/>
      <c r="I158" s="270"/>
      <c r="J158" s="378">
        <f>J166</f>
        <v>0</v>
      </c>
      <c r="K158" s="379">
        <f>C158+J158</f>
        <v>158</v>
      </c>
    </row>
  </sheetData>
  <sheetProtection selectLockedCells="1" selectUnlockedCells="1"/>
  <mergeCells count="4">
    <mergeCell ref="B2:D2"/>
    <mergeCell ref="B3:D3"/>
    <mergeCell ref="A7:K7"/>
    <mergeCell ref="A92:K92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50" orientation="landscape" r:id="rId1"/>
  <headerFooter alignWithMargins="0"/>
  <rowBreaks count="2" manualBreakCount="2">
    <brk id="69" max="16383" man="1"/>
    <brk id="91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>
  <sheetPr codeName="Munka15">
    <tabColor theme="5" tint="0.39997558519241921"/>
  </sheetPr>
  <dimension ref="A1:K61"/>
  <sheetViews>
    <sheetView topLeftCell="C1" zoomScale="110" zoomScaleNormal="110" workbookViewId="0">
      <selection activeCell="D5" sqref="D5"/>
    </sheetView>
  </sheetViews>
  <sheetFormatPr defaultRowHeight="12.75"/>
  <cols>
    <col min="1" max="1" width="13" style="85" customWidth="1"/>
    <col min="2" max="2" width="59" style="86" customWidth="1"/>
    <col min="3" max="3" width="18.83203125" style="86" customWidth="1"/>
    <col min="4" max="9" width="16.83203125" style="86" customWidth="1"/>
    <col min="10" max="11" width="20.83203125" style="86" customWidth="1"/>
    <col min="12" max="16384" width="9.33203125" style="86"/>
  </cols>
  <sheetData>
    <row r="1" spans="1:11" s="72" customFormat="1" ht="21" customHeight="1" thickBot="1">
      <c r="A1" s="71"/>
      <c r="B1" s="73"/>
      <c r="C1" s="1"/>
      <c r="D1" s="1"/>
      <c r="E1" s="1"/>
      <c r="F1" s="1"/>
      <c r="G1" s="1"/>
      <c r="H1" s="1"/>
      <c r="I1" s="1"/>
      <c r="J1" s="1"/>
      <c r="K1" s="261" t="s">
        <v>530</v>
      </c>
    </row>
    <row r="2" spans="1:11" s="204" customFormat="1" ht="24.75" thickBot="1">
      <c r="A2" s="64" t="s">
        <v>425</v>
      </c>
      <c r="B2" s="446" t="s">
        <v>495</v>
      </c>
      <c r="C2" s="447"/>
      <c r="D2" s="447"/>
      <c r="E2" s="448"/>
      <c r="F2" s="448"/>
      <c r="G2" s="448"/>
      <c r="H2" s="448"/>
      <c r="I2" s="448"/>
      <c r="J2" s="449"/>
      <c r="K2" s="340" t="s">
        <v>40</v>
      </c>
    </row>
    <row r="3" spans="1:11" s="204" customFormat="1" ht="24.75" thickBot="1">
      <c r="A3" s="64" t="s">
        <v>119</v>
      </c>
      <c r="B3" s="446" t="s">
        <v>289</v>
      </c>
      <c r="C3" s="447"/>
      <c r="D3" s="447"/>
      <c r="E3" s="448"/>
      <c r="F3" s="448"/>
      <c r="G3" s="448"/>
      <c r="H3" s="448"/>
      <c r="I3" s="448"/>
      <c r="J3" s="449"/>
      <c r="K3" s="340" t="s">
        <v>36</v>
      </c>
    </row>
    <row r="4" spans="1:11" s="205" customFormat="1" ht="15.95" customHeight="1" thickBot="1">
      <c r="A4" s="74"/>
      <c r="B4" s="74"/>
      <c r="C4" s="75"/>
      <c r="D4" s="45"/>
      <c r="E4" s="45"/>
      <c r="F4" s="45"/>
      <c r="G4" s="45"/>
      <c r="H4" s="45"/>
      <c r="I4" s="45"/>
      <c r="J4" s="45"/>
      <c r="K4" s="380" t="s">
        <v>465</v>
      </c>
    </row>
    <row r="5" spans="1:11" ht="24.75" thickBot="1">
      <c r="A5" s="161" t="s">
        <v>120</v>
      </c>
      <c r="B5" s="76" t="s">
        <v>464</v>
      </c>
      <c r="C5" s="291" t="s">
        <v>401</v>
      </c>
      <c r="D5" s="376" t="s">
        <v>458</v>
      </c>
      <c r="E5" s="376" t="s">
        <v>479</v>
      </c>
      <c r="F5" s="376" t="s">
        <v>480</v>
      </c>
      <c r="G5" s="376" t="s">
        <v>481</v>
      </c>
      <c r="H5" s="376" t="s">
        <v>482</v>
      </c>
      <c r="I5" s="376" t="s">
        <v>483</v>
      </c>
      <c r="J5" s="377" t="s">
        <v>485</v>
      </c>
      <c r="K5" s="374" t="s">
        <v>490</v>
      </c>
    </row>
    <row r="6" spans="1:11" s="206" customFormat="1" ht="12.95" customHeight="1" thickBot="1">
      <c r="A6" s="65" t="s">
        <v>371</v>
      </c>
      <c r="B6" s="66" t="s">
        <v>372</v>
      </c>
      <c r="C6" s="66" t="s">
        <v>373</v>
      </c>
      <c r="D6" s="265" t="s">
        <v>375</v>
      </c>
      <c r="E6" s="66" t="s">
        <v>374</v>
      </c>
      <c r="F6" s="66" t="s">
        <v>376</v>
      </c>
      <c r="G6" s="66" t="s">
        <v>377</v>
      </c>
      <c r="H6" s="66" t="s">
        <v>378</v>
      </c>
      <c r="I6" s="66" t="s">
        <v>477</v>
      </c>
      <c r="J6" s="66" t="s">
        <v>487</v>
      </c>
      <c r="K6" s="375" t="s">
        <v>489</v>
      </c>
    </row>
    <row r="7" spans="1:11" s="206" customFormat="1" ht="15.95" customHeight="1" thickBot="1">
      <c r="A7" s="442" t="s">
        <v>37</v>
      </c>
      <c r="B7" s="443"/>
      <c r="C7" s="443"/>
      <c r="D7" s="443"/>
      <c r="E7" s="443"/>
      <c r="F7" s="443"/>
      <c r="G7" s="443"/>
      <c r="H7" s="443"/>
      <c r="I7" s="443"/>
      <c r="J7" s="443"/>
      <c r="K7" s="444"/>
    </row>
    <row r="8" spans="1:11" s="140" customFormat="1" ht="12" customHeight="1" thickBot="1">
      <c r="A8" s="65" t="s">
        <v>5</v>
      </c>
      <c r="B8" s="77" t="s">
        <v>393</v>
      </c>
      <c r="C8" s="400">
        <f>SUM(C9:C19)</f>
        <v>80000</v>
      </c>
      <c r="D8" s="101">
        <f t="shared" ref="D8:K8" si="0">SUM(D9:D19)</f>
        <v>0</v>
      </c>
      <c r="E8" s="101">
        <f t="shared" si="0"/>
        <v>0</v>
      </c>
      <c r="F8" s="101">
        <f t="shared" si="0"/>
        <v>1000000</v>
      </c>
      <c r="G8" s="101">
        <f t="shared" si="0"/>
        <v>0</v>
      </c>
      <c r="H8" s="101">
        <f t="shared" si="0"/>
        <v>0</v>
      </c>
      <c r="I8" s="101">
        <f t="shared" si="0"/>
        <v>0</v>
      </c>
      <c r="J8" s="101">
        <f t="shared" si="0"/>
        <v>1000000</v>
      </c>
      <c r="K8" s="135">
        <f t="shared" si="0"/>
        <v>1080000</v>
      </c>
    </row>
    <row r="9" spans="1:11" s="140" customFormat="1" ht="12" customHeight="1">
      <c r="A9" s="199" t="s">
        <v>61</v>
      </c>
      <c r="B9" s="8" t="s">
        <v>167</v>
      </c>
      <c r="C9" s="414"/>
      <c r="D9" s="250"/>
      <c r="E9" s="250"/>
      <c r="F9" s="250"/>
      <c r="G9" s="250"/>
      <c r="H9" s="250"/>
      <c r="I9" s="250"/>
      <c r="J9" s="354">
        <f>D9+E9+F9+G9+H9+I9</f>
        <v>0</v>
      </c>
      <c r="K9" s="292">
        <f>C9+J9</f>
        <v>0</v>
      </c>
    </row>
    <row r="10" spans="1:11" s="140" customFormat="1" ht="12" customHeight="1">
      <c r="A10" s="200" t="s">
        <v>62</v>
      </c>
      <c r="B10" s="6" t="s">
        <v>168</v>
      </c>
      <c r="C10" s="398">
        <v>80000</v>
      </c>
      <c r="D10" s="98"/>
      <c r="E10" s="98"/>
      <c r="F10" s="98"/>
      <c r="G10" s="98"/>
      <c r="H10" s="98"/>
      <c r="I10" s="98"/>
      <c r="J10" s="355">
        <f t="shared" ref="J10:J36" si="1">D10+E10+F10+G10+H10+I10</f>
        <v>0</v>
      </c>
      <c r="K10" s="288">
        <f t="shared" ref="K10:K36" si="2">C10+J10</f>
        <v>80000</v>
      </c>
    </row>
    <row r="11" spans="1:11" s="140" customFormat="1" ht="12" customHeight="1">
      <c r="A11" s="200" t="s">
        <v>63</v>
      </c>
      <c r="B11" s="6" t="s">
        <v>169</v>
      </c>
      <c r="C11" s="398"/>
      <c r="D11" s="98"/>
      <c r="E11" s="98"/>
      <c r="F11" s="98">
        <v>1000000</v>
      </c>
      <c r="G11" s="98"/>
      <c r="H11" s="98"/>
      <c r="I11" s="98"/>
      <c r="J11" s="355">
        <f t="shared" si="1"/>
        <v>1000000</v>
      </c>
      <c r="K11" s="288">
        <f t="shared" si="2"/>
        <v>1000000</v>
      </c>
    </row>
    <row r="12" spans="1:11" s="140" customFormat="1" ht="12" customHeight="1">
      <c r="A12" s="200" t="s">
        <v>64</v>
      </c>
      <c r="B12" s="6" t="s">
        <v>170</v>
      </c>
      <c r="C12" s="398"/>
      <c r="D12" s="98"/>
      <c r="E12" s="98"/>
      <c r="F12" s="98"/>
      <c r="G12" s="98"/>
      <c r="H12" s="98"/>
      <c r="I12" s="98"/>
      <c r="J12" s="355">
        <f t="shared" si="1"/>
        <v>0</v>
      </c>
      <c r="K12" s="288">
        <f t="shared" si="2"/>
        <v>0</v>
      </c>
    </row>
    <row r="13" spans="1:11" s="140" customFormat="1" ht="12" customHeight="1">
      <c r="A13" s="200" t="s">
        <v>81</v>
      </c>
      <c r="B13" s="6" t="s">
        <v>171</v>
      </c>
      <c r="C13" s="398"/>
      <c r="D13" s="98"/>
      <c r="E13" s="98"/>
      <c r="F13" s="98"/>
      <c r="G13" s="98"/>
      <c r="H13" s="98"/>
      <c r="I13" s="98"/>
      <c r="J13" s="355">
        <f t="shared" si="1"/>
        <v>0</v>
      </c>
      <c r="K13" s="288">
        <f t="shared" si="2"/>
        <v>0</v>
      </c>
    </row>
    <row r="14" spans="1:11" s="140" customFormat="1" ht="12" customHeight="1">
      <c r="A14" s="200" t="s">
        <v>65</v>
      </c>
      <c r="B14" s="6" t="s">
        <v>290</v>
      </c>
      <c r="C14" s="398"/>
      <c r="D14" s="98"/>
      <c r="E14" s="98"/>
      <c r="F14" s="98"/>
      <c r="G14" s="98"/>
      <c r="H14" s="98"/>
      <c r="I14" s="98"/>
      <c r="J14" s="355">
        <f t="shared" si="1"/>
        <v>0</v>
      </c>
      <c r="K14" s="288">
        <f t="shared" si="2"/>
        <v>0</v>
      </c>
    </row>
    <row r="15" spans="1:11" s="140" customFormat="1" ht="12" customHeight="1">
      <c r="A15" s="200" t="s">
        <v>66</v>
      </c>
      <c r="B15" s="5" t="s">
        <v>291</v>
      </c>
      <c r="C15" s="398"/>
      <c r="D15" s="98"/>
      <c r="E15" s="98"/>
      <c r="F15" s="98"/>
      <c r="G15" s="98"/>
      <c r="H15" s="98"/>
      <c r="I15" s="98"/>
      <c r="J15" s="355">
        <f t="shared" si="1"/>
        <v>0</v>
      </c>
      <c r="K15" s="288">
        <f t="shared" si="2"/>
        <v>0</v>
      </c>
    </row>
    <row r="16" spans="1:11" s="140" customFormat="1" ht="12" customHeight="1">
      <c r="A16" s="200" t="s">
        <v>73</v>
      </c>
      <c r="B16" s="6" t="s">
        <v>174</v>
      </c>
      <c r="C16" s="404"/>
      <c r="D16" s="248"/>
      <c r="E16" s="248"/>
      <c r="F16" s="248"/>
      <c r="G16" s="248"/>
      <c r="H16" s="248"/>
      <c r="I16" s="248"/>
      <c r="J16" s="356">
        <f t="shared" si="1"/>
        <v>0</v>
      </c>
      <c r="K16" s="289">
        <f t="shared" si="2"/>
        <v>0</v>
      </c>
    </row>
    <row r="17" spans="1:11" s="207" customFormat="1" ht="12" customHeight="1">
      <c r="A17" s="200" t="s">
        <v>74</v>
      </c>
      <c r="B17" s="6" t="s">
        <v>175</v>
      </c>
      <c r="C17" s="398"/>
      <c r="D17" s="98"/>
      <c r="E17" s="98"/>
      <c r="F17" s="98"/>
      <c r="G17" s="98"/>
      <c r="H17" s="98"/>
      <c r="I17" s="98"/>
      <c r="J17" s="355">
        <f t="shared" si="1"/>
        <v>0</v>
      </c>
      <c r="K17" s="288">
        <f t="shared" si="2"/>
        <v>0</v>
      </c>
    </row>
    <row r="18" spans="1:11" s="207" customFormat="1" ht="12" customHeight="1">
      <c r="A18" s="200" t="s">
        <v>75</v>
      </c>
      <c r="B18" s="6" t="s">
        <v>320</v>
      </c>
      <c r="C18" s="399"/>
      <c r="D18" s="100"/>
      <c r="E18" s="100"/>
      <c r="F18" s="100"/>
      <c r="G18" s="100"/>
      <c r="H18" s="100"/>
      <c r="I18" s="100"/>
      <c r="J18" s="281">
        <f t="shared" si="1"/>
        <v>0</v>
      </c>
      <c r="K18" s="293">
        <f t="shared" si="2"/>
        <v>0</v>
      </c>
    </row>
    <row r="19" spans="1:11" s="207" customFormat="1" ht="12" customHeight="1" thickBot="1">
      <c r="A19" s="200" t="s">
        <v>76</v>
      </c>
      <c r="B19" s="5" t="s">
        <v>176</v>
      </c>
      <c r="C19" s="399"/>
      <c r="D19" s="100"/>
      <c r="E19" s="100"/>
      <c r="F19" s="100"/>
      <c r="G19" s="100"/>
      <c r="H19" s="100"/>
      <c r="I19" s="100"/>
      <c r="J19" s="281">
        <f t="shared" si="1"/>
        <v>0</v>
      </c>
      <c r="K19" s="293">
        <f t="shared" si="2"/>
        <v>0</v>
      </c>
    </row>
    <row r="20" spans="1:11" s="140" customFormat="1" ht="12" customHeight="1" thickBot="1">
      <c r="A20" s="65" t="s">
        <v>6</v>
      </c>
      <c r="B20" s="77" t="s">
        <v>292</v>
      </c>
      <c r="C20" s="400">
        <f>SUM(C21:C23)</f>
        <v>0</v>
      </c>
      <c r="D20" s="101">
        <f t="shared" ref="D20:K20" si="3">SUM(D21:D23)</f>
        <v>1323637</v>
      </c>
      <c r="E20" s="101">
        <f t="shared" si="3"/>
        <v>0</v>
      </c>
      <c r="F20" s="101">
        <f t="shared" si="3"/>
        <v>0</v>
      </c>
      <c r="G20" s="101">
        <f t="shared" si="3"/>
        <v>0</v>
      </c>
      <c r="H20" s="101">
        <f t="shared" si="3"/>
        <v>0</v>
      </c>
      <c r="I20" s="101">
        <f t="shared" si="3"/>
        <v>0</v>
      </c>
      <c r="J20" s="101">
        <f t="shared" si="3"/>
        <v>1323637</v>
      </c>
      <c r="K20" s="135">
        <f t="shared" si="3"/>
        <v>1323637</v>
      </c>
    </row>
    <row r="21" spans="1:11" s="207" customFormat="1" ht="12" customHeight="1">
      <c r="A21" s="200" t="s">
        <v>67</v>
      </c>
      <c r="B21" s="7" t="s">
        <v>149</v>
      </c>
      <c r="C21" s="398"/>
      <c r="D21" s="98"/>
      <c r="E21" s="98"/>
      <c r="F21" s="98"/>
      <c r="G21" s="98"/>
      <c r="H21" s="98"/>
      <c r="I21" s="98"/>
      <c r="J21" s="355">
        <f t="shared" si="1"/>
        <v>0</v>
      </c>
      <c r="K21" s="288">
        <f t="shared" si="2"/>
        <v>0</v>
      </c>
    </row>
    <row r="22" spans="1:11" s="207" customFormat="1" ht="12" customHeight="1">
      <c r="A22" s="200" t="s">
        <v>68</v>
      </c>
      <c r="B22" s="6" t="s">
        <v>293</v>
      </c>
      <c r="C22" s="398"/>
      <c r="D22" s="98"/>
      <c r="E22" s="98"/>
      <c r="F22" s="98"/>
      <c r="G22" s="98"/>
      <c r="H22" s="98"/>
      <c r="I22" s="98"/>
      <c r="J22" s="355">
        <f t="shared" si="1"/>
        <v>0</v>
      </c>
      <c r="K22" s="288">
        <f t="shared" si="2"/>
        <v>0</v>
      </c>
    </row>
    <row r="23" spans="1:11" s="207" customFormat="1" ht="12" customHeight="1">
      <c r="A23" s="200" t="s">
        <v>69</v>
      </c>
      <c r="B23" s="6" t="s">
        <v>294</v>
      </c>
      <c r="C23" s="398"/>
      <c r="D23" s="98">
        <v>1323637</v>
      </c>
      <c r="E23" s="98"/>
      <c r="F23" s="98"/>
      <c r="G23" s="98"/>
      <c r="H23" s="98"/>
      <c r="I23" s="98"/>
      <c r="J23" s="355">
        <f t="shared" si="1"/>
        <v>1323637</v>
      </c>
      <c r="K23" s="288">
        <f t="shared" si="2"/>
        <v>1323637</v>
      </c>
    </row>
    <row r="24" spans="1:11" s="207" customFormat="1" ht="12" customHeight="1" thickBot="1">
      <c r="A24" s="200" t="s">
        <v>70</v>
      </c>
      <c r="B24" s="6" t="s">
        <v>394</v>
      </c>
      <c r="C24" s="398"/>
      <c r="D24" s="98"/>
      <c r="E24" s="98"/>
      <c r="F24" s="98"/>
      <c r="G24" s="98"/>
      <c r="H24" s="98"/>
      <c r="I24" s="98"/>
      <c r="J24" s="355">
        <f t="shared" si="1"/>
        <v>0</v>
      </c>
      <c r="K24" s="288">
        <f t="shared" si="2"/>
        <v>0</v>
      </c>
    </row>
    <row r="25" spans="1:11" s="207" customFormat="1" ht="12" customHeight="1" thickBot="1">
      <c r="A25" s="67" t="s">
        <v>7</v>
      </c>
      <c r="B25" s="51" t="s">
        <v>97</v>
      </c>
      <c r="C25" s="415"/>
      <c r="D25" s="271"/>
      <c r="E25" s="271"/>
      <c r="F25" s="271"/>
      <c r="G25" s="271"/>
      <c r="H25" s="271"/>
      <c r="I25" s="271"/>
      <c r="J25" s="101">
        <f t="shared" si="1"/>
        <v>0</v>
      </c>
      <c r="K25" s="135">
        <f t="shared" si="2"/>
        <v>0</v>
      </c>
    </row>
    <row r="26" spans="1:11" s="207" customFormat="1" ht="28.5" customHeight="1" thickBot="1">
      <c r="A26" s="67" t="s">
        <v>8</v>
      </c>
      <c r="B26" s="51" t="s">
        <v>395</v>
      </c>
      <c r="C26" s="400">
        <f>+C27+C28+C29</f>
        <v>0</v>
      </c>
      <c r="D26" s="101">
        <f t="shared" ref="D26:K26" si="4">+D27+D28+D29</f>
        <v>0</v>
      </c>
      <c r="E26" s="101">
        <f t="shared" si="4"/>
        <v>0</v>
      </c>
      <c r="F26" s="101">
        <f t="shared" si="4"/>
        <v>0</v>
      </c>
      <c r="G26" s="101">
        <f t="shared" si="4"/>
        <v>0</v>
      </c>
      <c r="H26" s="101">
        <f t="shared" si="4"/>
        <v>0</v>
      </c>
      <c r="I26" s="101">
        <f t="shared" si="4"/>
        <v>0</v>
      </c>
      <c r="J26" s="101">
        <f t="shared" si="4"/>
        <v>0</v>
      </c>
      <c r="K26" s="135">
        <f t="shared" si="4"/>
        <v>0</v>
      </c>
    </row>
    <row r="27" spans="1:11" s="207" customFormat="1" ht="12" customHeight="1">
      <c r="A27" s="201" t="s">
        <v>158</v>
      </c>
      <c r="B27" s="202" t="s">
        <v>154</v>
      </c>
      <c r="C27" s="405"/>
      <c r="D27" s="249"/>
      <c r="E27" s="249"/>
      <c r="F27" s="249"/>
      <c r="G27" s="249"/>
      <c r="H27" s="249"/>
      <c r="I27" s="249"/>
      <c r="J27" s="357">
        <f t="shared" si="1"/>
        <v>0</v>
      </c>
      <c r="K27" s="290">
        <f t="shared" si="2"/>
        <v>0</v>
      </c>
    </row>
    <row r="28" spans="1:11" s="207" customFormat="1" ht="12" customHeight="1">
      <c r="A28" s="201" t="s">
        <v>159</v>
      </c>
      <c r="B28" s="202" t="s">
        <v>293</v>
      </c>
      <c r="C28" s="398"/>
      <c r="D28" s="98"/>
      <c r="E28" s="98"/>
      <c r="F28" s="98"/>
      <c r="G28" s="98"/>
      <c r="H28" s="98"/>
      <c r="I28" s="98"/>
      <c r="J28" s="355">
        <f t="shared" si="1"/>
        <v>0</v>
      </c>
      <c r="K28" s="288">
        <f t="shared" si="2"/>
        <v>0</v>
      </c>
    </row>
    <row r="29" spans="1:11" s="207" customFormat="1" ht="12" customHeight="1">
      <c r="A29" s="201" t="s">
        <v>160</v>
      </c>
      <c r="B29" s="203" t="s">
        <v>295</v>
      </c>
      <c r="C29" s="398"/>
      <c r="D29" s="98"/>
      <c r="E29" s="98"/>
      <c r="F29" s="98"/>
      <c r="G29" s="98"/>
      <c r="H29" s="98"/>
      <c r="I29" s="98"/>
      <c r="J29" s="355">
        <f t="shared" si="1"/>
        <v>0</v>
      </c>
      <c r="K29" s="288">
        <f t="shared" si="2"/>
        <v>0</v>
      </c>
    </row>
    <row r="30" spans="1:11" s="207" customFormat="1" ht="12" customHeight="1" thickBot="1">
      <c r="A30" s="200" t="s">
        <v>161</v>
      </c>
      <c r="B30" s="54" t="s">
        <v>396</v>
      </c>
      <c r="C30" s="416"/>
      <c r="D30" s="43"/>
      <c r="E30" s="43"/>
      <c r="F30" s="43"/>
      <c r="G30" s="43"/>
      <c r="H30" s="43"/>
      <c r="I30" s="43"/>
      <c r="J30" s="358">
        <f t="shared" si="1"/>
        <v>0</v>
      </c>
      <c r="K30" s="294">
        <f t="shared" si="2"/>
        <v>0</v>
      </c>
    </row>
    <row r="31" spans="1:11" s="207" customFormat="1" ht="12" customHeight="1" thickBot="1">
      <c r="A31" s="67" t="s">
        <v>9</v>
      </c>
      <c r="B31" s="51" t="s">
        <v>296</v>
      </c>
      <c r="C31" s="400">
        <f>+C32+C33+C34</f>
        <v>0</v>
      </c>
      <c r="D31" s="101">
        <f t="shared" ref="D31:K31" si="5">+D32+D33+D34</f>
        <v>0</v>
      </c>
      <c r="E31" s="101">
        <f t="shared" si="5"/>
        <v>0</v>
      </c>
      <c r="F31" s="101">
        <f t="shared" si="5"/>
        <v>0</v>
      </c>
      <c r="G31" s="101">
        <f t="shared" si="5"/>
        <v>0</v>
      </c>
      <c r="H31" s="101">
        <f t="shared" si="5"/>
        <v>0</v>
      </c>
      <c r="I31" s="101">
        <f t="shared" si="5"/>
        <v>0</v>
      </c>
      <c r="J31" s="101">
        <f t="shared" si="5"/>
        <v>0</v>
      </c>
      <c r="K31" s="135">
        <f t="shared" si="5"/>
        <v>0</v>
      </c>
    </row>
    <row r="32" spans="1:11" s="207" customFormat="1" ht="12" customHeight="1">
      <c r="A32" s="201" t="s">
        <v>54</v>
      </c>
      <c r="B32" s="202" t="s">
        <v>181</v>
      </c>
      <c r="C32" s="405"/>
      <c r="D32" s="249"/>
      <c r="E32" s="249"/>
      <c r="F32" s="249"/>
      <c r="G32" s="249"/>
      <c r="H32" s="249"/>
      <c r="I32" s="249"/>
      <c r="J32" s="357">
        <f t="shared" si="1"/>
        <v>0</v>
      </c>
      <c r="K32" s="290">
        <f t="shared" si="2"/>
        <v>0</v>
      </c>
    </row>
    <row r="33" spans="1:11" s="207" customFormat="1" ht="12" customHeight="1">
      <c r="A33" s="201" t="s">
        <v>55</v>
      </c>
      <c r="B33" s="203" t="s">
        <v>182</v>
      </c>
      <c r="C33" s="401"/>
      <c r="D33" s="102"/>
      <c r="E33" s="102"/>
      <c r="F33" s="102"/>
      <c r="G33" s="102"/>
      <c r="H33" s="102"/>
      <c r="I33" s="102"/>
      <c r="J33" s="283">
        <f t="shared" si="1"/>
        <v>0</v>
      </c>
      <c r="K33" s="285">
        <f t="shared" si="2"/>
        <v>0</v>
      </c>
    </row>
    <row r="34" spans="1:11" s="207" customFormat="1" ht="12" customHeight="1" thickBot="1">
      <c r="A34" s="200" t="s">
        <v>56</v>
      </c>
      <c r="B34" s="54" t="s">
        <v>183</v>
      </c>
      <c r="C34" s="416"/>
      <c r="D34" s="43"/>
      <c r="E34" s="43"/>
      <c r="F34" s="43"/>
      <c r="G34" s="43"/>
      <c r="H34" s="43"/>
      <c r="I34" s="43"/>
      <c r="J34" s="358">
        <f t="shared" si="1"/>
        <v>0</v>
      </c>
      <c r="K34" s="294">
        <f t="shared" si="2"/>
        <v>0</v>
      </c>
    </row>
    <row r="35" spans="1:11" s="140" customFormat="1" ht="12" customHeight="1" thickBot="1">
      <c r="A35" s="67" t="s">
        <v>10</v>
      </c>
      <c r="B35" s="51" t="s">
        <v>266</v>
      </c>
      <c r="C35" s="415"/>
      <c r="D35" s="271"/>
      <c r="E35" s="271"/>
      <c r="F35" s="271"/>
      <c r="G35" s="271"/>
      <c r="H35" s="271"/>
      <c r="I35" s="271"/>
      <c r="J35" s="101">
        <f t="shared" si="1"/>
        <v>0</v>
      </c>
      <c r="K35" s="135">
        <f t="shared" si="2"/>
        <v>0</v>
      </c>
    </row>
    <row r="36" spans="1:11" s="140" customFormat="1" ht="12" customHeight="1" thickBot="1">
      <c r="A36" s="67" t="s">
        <v>11</v>
      </c>
      <c r="B36" s="51" t="s">
        <v>297</v>
      </c>
      <c r="C36" s="417"/>
      <c r="D36" s="271"/>
      <c r="E36" s="271"/>
      <c r="F36" s="271"/>
      <c r="G36" s="271"/>
      <c r="H36" s="271"/>
      <c r="I36" s="271"/>
      <c r="J36" s="101">
        <f t="shared" si="1"/>
        <v>0</v>
      </c>
      <c r="K36" s="135">
        <f t="shared" si="2"/>
        <v>0</v>
      </c>
    </row>
    <row r="37" spans="1:11" s="140" customFormat="1" ht="12" customHeight="1" thickBot="1">
      <c r="A37" s="65" t="s">
        <v>12</v>
      </c>
      <c r="B37" s="51" t="s">
        <v>298</v>
      </c>
      <c r="C37" s="135">
        <f>+C8+C20+C25+C26+C31+C35+C36</f>
        <v>80000</v>
      </c>
      <c r="D37" s="101">
        <f t="shared" ref="D37:K37" si="6">+D8+D20+D25+D26+D31+D35+D36</f>
        <v>1323637</v>
      </c>
      <c r="E37" s="101">
        <f t="shared" si="6"/>
        <v>0</v>
      </c>
      <c r="F37" s="101">
        <f t="shared" si="6"/>
        <v>1000000</v>
      </c>
      <c r="G37" s="101">
        <f t="shared" si="6"/>
        <v>0</v>
      </c>
      <c r="H37" s="101">
        <f t="shared" si="6"/>
        <v>0</v>
      </c>
      <c r="I37" s="101">
        <f t="shared" si="6"/>
        <v>0</v>
      </c>
      <c r="J37" s="101">
        <f t="shared" si="6"/>
        <v>2323637</v>
      </c>
      <c r="K37" s="135">
        <f t="shared" si="6"/>
        <v>2403637</v>
      </c>
    </row>
    <row r="38" spans="1:11" s="140" customFormat="1" ht="12" customHeight="1" thickBot="1">
      <c r="A38" s="78" t="s">
        <v>13</v>
      </c>
      <c r="B38" s="51" t="s">
        <v>299</v>
      </c>
      <c r="C38" s="135">
        <f>+C39+C40+C41</f>
        <v>64482805</v>
      </c>
      <c r="D38" s="101">
        <f t="shared" ref="D38:K38" si="7">+D39+D40+D41</f>
        <v>0</v>
      </c>
      <c r="E38" s="101">
        <f t="shared" si="7"/>
        <v>465563</v>
      </c>
      <c r="F38" s="101">
        <f t="shared" si="7"/>
        <v>0</v>
      </c>
      <c r="G38" s="101">
        <f t="shared" si="7"/>
        <v>0</v>
      </c>
      <c r="H38" s="101">
        <f t="shared" si="7"/>
        <v>0</v>
      </c>
      <c r="I38" s="101">
        <f t="shared" si="7"/>
        <v>0</v>
      </c>
      <c r="J38" s="101">
        <f t="shared" si="7"/>
        <v>465563</v>
      </c>
      <c r="K38" s="135">
        <f t="shared" si="7"/>
        <v>64948368</v>
      </c>
    </row>
    <row r="39" spans="1:11" s="140" customFormat="1" ht="12" customHeight="1">
      <c r="A39" s="201" t="s">
        <v>300</v>
      </c>
      <c r="B39" s="202" t="s">
        <v>131</v>
      </c>
      <c r="C39" s="405"/>
      <c r="D39" s="249"/>
      <c r="E39" s="249">
        <v>414417</v>
      </c>
      <c r="F39" s="249"/>
      <c r="G39" s="249"/>
      <c r="H39" s="249"/>
      <c r="I39" s="249"/>
      <c r="J39" s="357">
        <f>D39+E39+F39+G39+H39+I39</f>
        <v>414417</v>
      </c>
      <c r="K39" s="290">
        <f>C39+J39</f>
        <v>414417</v>
      </c>
    </row>
    <row r="40" spans="1:11" s="140" customFormat="1" ht="12" customHeight="1">
      <c r="A40" s="201" t="s">
        <v>301</v>
      </c>
      <c r="B40" s="203" t="s">
        <v>0</v>
      </c>
      <c r="C40" s="401"/>
      <c r="D40" s="102"/>
      <c r="E40" s="102"/>
      <c r="F40" s="102"/>
      <c r="G40" s="102"/>
      <c r="H40" s="102"/>
      <c r="I40" s="102"/>
      <c r="J40" s="283">
        <f>D40+E40+F40+G40+H40+I40</f>
        <v>0</v>
      </c>
      <c r="K40" s="285">
        <f>C40+J40</f>
        <v>0</v>
      </c>
    </row>
    <row r="41" spans="1:11" s="207" customFormat="1" ht="12" customHeight="1" thickBot="1">
      <c r="A41" s="200" t="s">
        <v>302</v>
      </c>
      <c r="B41" s="54" t="s">
        <v>303</v>
      </c>
      <c r="C41" s="416">
        <v>64482805</v>
      </c>
      <c r="D41" s="43"/>
      <c r="E41" s="43">
        <v>51146</v>
      </c>
      <c r="F41" s="43"/>
      <c r="G41" s="43"/>
      <c r="H41" s="43"/>
      <c r="I41" s="43"/>
      <c r="J41" s="358">
        <f>D41+E41+F41+G41+H41+I41</f>
        <v>51146</v>
      </c>
      <c r="K41" s="294">
        <f>C41+J41</f>
        <v>64533951</v>
      </c>
    </row>
    <row r="42" spans="1:11" s="207" customFormat="1" ht="15" customHeight="1" thickBot="1">
      <c r="A42" s="78" t="s">
        <v>14</v>
      </c>
      <c r="B42" s="79" t="s">
        <v>304</v>
      </c>
      <c r="C42" s="138">
        <f>+C37+C38</f>
        <v>64562805</v>
      </c>
      <c r="D42" s="272">
        <f t="shared" ref="D42:K42" si="8">+D37+D38</f>
        <v>1323637</v>
      </c>
      <c r="E42" s="272">
        <f t="shared" si="8"/>
        <v>465563</v>
      </c>
      <c r="F42" s="272">
        <f t="shared" si="8"/>
        <v>1000000</v>
      </c>
      <c r="G42" s="272">
        <f t="shared" si="8"/>
        <v>0</v>
      </c>
      <c r="H42" s="272">
        <f t="shared" si="8"/>
        <v>0</v>
      </c>
      <c r="I42" s="272">
        <f t="shared" si="8"/>
        <v>0</v>
      </c>
      <c r="J42" s="272">
        <f t="shared" si="8"/>
        <v>2789200</v>
      </c>
      <c r="K42" s="138">
        <f t="shared" si="8"/>
        <v>67352005</v>
      </c>
    </row>
    <row r="43" spans="1:11" s="207" customFormat="1" ht="15" customHeight="1">
      <c r="A43" s="80"/>
      <c r="B43" s="81"/>
      <c r="C43" s="136"/>
    </row>
    <row r="44" spans="1:11" ht="13.5" thickBot="1">
      <c r="A44" s="82"/>
      <c r="B44" s="83"/>
      <c r="C44" s="137"/>
    </row>
    <row r="45" spans="1:11" s="206" customFormat="1" ht="16.5" customHeight="1" thickBot="1">
      <c r="A45" s="442" t="s">
        <v>38</v>
      </c>
      <c r="B45" s="443"/>
      <c r="C45" s="443"/>
      <c r="D45" s="443"/>
      <c r="E45" s="443"/>
      <c r="F45" s="443"/>
      <c r="G45" s="443"/>
      <c r="H45" s="443"/>
      <c r="I45" s="443"/>
      <c r="J45" s="443"/>
      <c r="K45" s="444"/>
    </row>
    <row r="46" spans="1:11" s="208" customFormat="1" ht="12" customHeight="1" thickBot="1">
      <c r="A46" s="67" t="s">
        <v>5</v>
      </c>
      <c r="B46" s="51" t="s">
        <v>305</v>
      </c>
      <c r="C46" s="400">
        <f>SUM(C47:C51)</f>
        <v>64562805</v>
      </c>
      <c r="D46" s="101">
        <f t="shared" ref="D46:K46" si="9">SUM(D47:D51)</f>
        <v>1214637</v>
      </c>
      <c r="E46" s="101">
        <f t="shared" si="9"/>
        <v>465563</v>
      </c>
      <c r="F46" s="101">
        <f t="shared" si="9"/>
        <v>1000000</v>
      </c>
      <c r="G46" s="101">
        <f t="shared" si="9"/>
        <v>0</v>
      </c>
      <c r="H46" s="101">
        <f t="shared" si="9"/>
        <v>0</v>
      </c>
      <c r="I46" s="101">
        <f t="shared" si="9"/>
        <v>0</v>
      </c>
      <c r="J46" s="101">
        <f t="shared" si="9"/>
        <v>2680200</v>
      </c>
      <c r="K46" s="135">
        <f t="shared" si="9"/>
        <v>67243005</v>
      </c>
    </row>
    <row r="47" spans="1:11" ht="12" customHeight="1">
      <c r="A47" s="200" t="s">
        <v>61</v>
      </c>
      <c r="B47" s="7" t="s">
        <v>34</v>
      </c>
      <c r="C47" s="405">
        <v>47719806</v>
      </c>
      <c r="D47" s="249">
        <v>930000</v>
      </c>
      <c r="E47" s="249">
        <v>42800</v>
      </c>
      <c r="F47" s="249"/>
      <c r="G47" s="249"/>
      <c r="H47" s="249"/>
      <c r="I47" s="249"/>
      <c r="J47" s="357">
        <f t="shared" ref="J47:J57" si="10">D47+E47+F47+G47+H47+I47</f>
        <v>972800</v>
      </c>
      <c r="K47" s="290">
        <f t="shared" ref="K47:K57" si="11">C47+J47</f>
        <v>48692606</v>
      </c>
    </row>
    <row r="48" spans="1:11" ht="12" customHeight="1">
      <c r="A48" s="200" t="s">
        <v>62</v>
      </c>
      <c r="B48" s="6" t="s">
        <v>106</v>
      </c>
      <c r="C48" s="402">
        <v>8292999</v>
      </c>
      <c r="D48" s="42">
        <v>185798</v>
      </c>
      <c r="E48" s="42">
        <v>8346</v>
      </c>
      <c r="F48" s="42"/>
      <c r="G48" s="42"/>
      <c r="H48" s="42"/>
      <c r="I48" s="42"/>
      <c r="J48" s="282">
        <f t="shared" si="10"/>
        <v>194144</v>
      </c>
      <c r="K48" s="286">
        <f t="shared" si="11"/>
        <v>8487143</v>
      </c>
    </row>
    <row r="49" spans="1:11" ht="12" customHeight="1">
      <c r="A49" s="200" t="s">
        <v>63</v>
      </c>
      <c r="B49" s="6" t="s">
        <v>80</v>
      </c>
      <c r="C49" s="402">
        <v>8550000</v>
      </c>
      <c r="D49" s="42">
        <v>78058</v>
      </c>
      <c r="E49" s="42">
        <v>414417</v>
      </c>
      <c r="F49" s="42">
        <v>1020781</v>
      </c>
      <c r="G49" s="42"/>
      <c r="H49" s="42"/>
      <c r="I49" s="42"/>
      <c r="J49" s="282">
        <f t="shared" si="10"/>
        <v>1513256</v>
      </c>
      <c r="K49" s="286">
        <f t="shared" si="11"/>
        <v>10063256</v>
      </c>
    </row>
    <row r="50" spans="1:11" ht="12" customHeight="1">
      <c r="A50" s="200" t="s">
        <v>64</v>
      </c>
      <c r="B50" s="6" t="s">
        <v>107</v>
      </c>
      <c r="C50" s="402"/>
      <c r="D50" s="42"/>
      <c r="E50" s="42"/>
      <c r="F50" s="42"/>
      <c r="G50" s="42"/>
      <c r="H50" s="42"/>
      <c r="I50" s="42"/>
      <c r="J50" s="282">
        <f t="shared" si="10"/>
        <v>0</v>
      </c>
      <c r="K50" s="286">
        <f t="shared" si="11"/>
        <v>0</v>
      </c>
    </row>
    <row r="51" spans="1:11" ht="12" customHeight="1" thickBot="1">
      <c r="A51" s="200" t="s">
        <v>81</v>
      </c>
      <c r="B51" s="6" t="s">
        <v>108</v>
      </c>
      <c r="C51" s="402"/>
      <c r="D51" s="42">
        <v>20781</v>
      </c>
      <c r="E51" s="42"/>
      <c r="F51" s="42">
        <v>-20781</v>
      </c>
      <c r="G51" s="42"/>
      <c r="H51" s="42"/>
      <c r="I51" s="42"/>
      <c r="J51" s="282">
        <f t="shared" si="10"/>
        <v>0</v>
      </c>
      <c r="K51" s="286">
        <f t="shared" si="11"/>
        <v>0</v>
      </c>
    </row>
    <row r="52" spans="1:11" ht="12" customHeight="1" thickBot="1">
      <c r="A52" s="67" t="s">
        <v>6</v>
      </c>
      <c r="B52" s="51" t="s">
        <v>306</v>
      </c>
      <c r="C52" s="400">
        <f>SUM(C53:C55)</f>
        <v>0</v>
      </c>
      <c r="D52" s="101">
        <f t="shared" ref="D52:K52" si="12">SUM(D53:D55)</f>
        <v>109000</v>
      </c>
      <c r="E52" s="101">
        <f t="shared" si="12"/>
        <v>0</v>
      </c>
      <c r="F52" s="101">
        <f t="shared" si="12"/>
        <v>0</v>
      </c>
      <c r="G52" s="101">
        <f t="shared" si="12"/>
        <v>0</v>
      </c>
      <c r="H52" s="101">
        <f t="shared" si="12"/>
        <v>0</v>
      </c>
      <c r="I52" s="101">
        <f t="shared" si="12"/>
        <v>0</v>
      </c>
      <c r="J52" s="101">
        <f t="shared" si="12"/>
        <v>109000</v>
      </c>
      <c r="K52" s="135">
        <f t="shared" si="12"/>
        <v>109000</v>
      </c>
    </row>
    <row r="53" spans="1:11" s="208" customFormat="1" ht="12" customHeight="1">
      <c r="A53" s="200" t="s">
        <v>67</v>
      </c>
      <c r="B53" s="7" t="s">
        <v>124</v>
      </c>
      <c r="C53" s="405"/>
      <c r="D53" s="249">
        <v>109000</v>
      </c>
      <c r="E53" s="249"/>
      <c r="F53" s="249"/>
      <c r="G53" s="249"/>
      <c r="H53" s="249"/>
      <c r="I53" s="249"/>
      <c r="J53" s="357">
        <f t="shared" si="10"/>
        <v>109000</v>
      </c>
      <c r="K53" s="290">
        <f t="shared" si="11"/>
        <v>109000</v>
      </c>
    </row>
    <row r="54" spans="1:11" ht="12" customHeight="1">
      <c r="A54" s="200" t="s">
        <v>68</v>
      </c>
      <c r="B54" s="6" t="s">
        <v>110</v>
      </c>
      <c r="C54" s="402"/>
      <c r="D54" s="42"/>
      <c r="E54" s="42"/>
      <c r="F54" s="42"/>
      <c r="G54" s="42"/>
      <c r="H54" s="42"/>
      <c r="I54" s="42"/>
      <c r="J54" s="282">
        <f t="shared" si="10"/>
        <v>0</v>
      </c>
      <c r="K54" s="286">
        <f t="shared" si="11"/>
        <v>0</v>
      </c>
    </row>
    <row r="55" spans="1:11" ht="12" customHeight="1">
      <c r="A55" s="200" t="s">
        <v>69</v>
      </c>
      <c r="B55" s="6" t="s">
        <v>39</v>
      </c>
      <c r="C55" s="402"/>
      <c r="D55" s="42"/>
      <c r="E55" s="42"/>
      <c r="F55" s="42"/>
      <c r="G55" s="42"/>
      <c r="H55" s="42"/>
      <c r="I55" s="42"/>
      <c r="J55" s="282">
        <f t="shared" si="10"/>
        <v>0</v>
      </c>
      <c r="K55" s="286">
        <f t="shared" si="11"/>
        <v>0</v>
      </c>
    </row>
    <row r="56" spans="1:11" ht="12" customHeight="1" thickBot="1">
      <c r="A56" s="200" t="s">
        <v>70</v>
      </c>
      <c r="B56" s="6" t="s">
        <v>397</v>
      </c>
      <c r="C56" s="402"/>
      <c r="D56" s="42"/>
      <c r="E56" s="42"/>
      <c r="F56" s="42"/>
      <c r="G56" s="42"/>
      <c r="H56" s="42"/>
      <c r="I56" s="42"/>
      <c r="J56" s="282">
        <f t="shared" si="10"/>
        <v>0</v>
      </c>
      <c r="K56" s="286">
        <f t="shared" si="11"/>
        <v>0</v>
      </c>
    </row>
    <row r="57" spans="1:11" ht="12" customHeight="1" thickBot="1">
      <c r="A57" s="67" t="s">
        <v>7</v>
      </c>
      <c r="B57" s="51" t="s">
        <v>2</v>
      </c>
      <c r="C57" s="415"/>
      <c r="D57" s="271"/>
      <c r="E57" s="271"/>
      <c r="F57" s="271"/>
      <c r="G57" s="271"/>
      <c r="H57" s="271"/>
      <c r="I57" s="271"/>
      <c r="J57" s="101">
        <f t="shared" si="10"/>
        <v>0</v>
      </c>
      <c r="K57" s="135">
        <f t="shared" si="11"/>
        <v>0</v>
      </c>
    </row>
    <row r="58" spans="1:11" ht="15" customHeight="1" thickBot="1">
      <c r="A58" s="67" t="s">
        <v>8</v>
      </c>
      <c r="B58" s="84" t="s">
        <v>398</v>
      </c>
      <c r="C58" s="418">
        <f>+C46+C52+C57</f>
        <v>64562805</v>
      </c>
      <c r="D58" s="272">
        <f t="shared" ref="D58:K58" si="13">+D46+D52+D57</f>
        <v>1323637</v>
      </c>
      <c r="E58" s="272">
        <f t="shared" si="13"/>
        <v>465563</v>
      </c>
      <c r="F58" s="272">
        <f t="shared" si="13"/>
        <v>1000000</v>
      </c>
      <c r="G58" s="272">
        <f t="shared" si="13"/>
        <v>0</v>
      </c>
      <c r="H58" s="272">
        <f t="shared" si="13"/>
        <v>0</v>
      </c>
      <c r="I58" s="272">
        <f t="shared" si="13"/>
        <v>0</v>
      </c>
      <c r="J58" s="272">
        <f t="shared" si="13"/>
        <v>2789200</v>
      </c>
      <c r="K58" s="138">
        <f t="shared" si="13"/>
        <v>67352005</v>
      </c>
    </row>
    <row r="59" spans="1:11" ht="13.5" thickBot="1">
      <c r="C59" s="139"/>
      <c r="D59" s="139"/>
      <c r="E59" s="139"/>
      <c r="F59" s="139"/>
      <c r="G59" s="139"/>
      <c r="H59" s="139"/>
      <c r="I59" s="139"/>
      <c r="J59" s="139"/>
      <c r="K59" s="139"/>
    </row>
    <row r="60" spans="1:11" ht="15" customHeight="1" thickBot="1">
      <c r="A60" s="87" t="s">
        <v>392</v>
      </c>
      <c r="B60" s="88"/>
      <c r="C60" s="413">
        <v>13</v>
      </c>
      <c r="D60" s="270"/>
      <c r="E60" s="270"/>
      <c r="F60" s="270"/>
      <c r="G60" s="270"/>
      <c r="H60" s="270"/>
      <c r="I60" s="270"/>
      <c r="J60" s="378">
        <f>D60+E60+F60+G60+H60+I60</f>
        <v>0</v>
      </c>
      <c r="K60" s="279">
        <f>C60+J60</f>
        <v>13</v>
      </c>
    </row>
    <row r="61" spans="1:11" ht="14.25" customHeight="1" thickBot="1">
      <c r="A61" s="87" t="s">
        <v>121</v>
      </c>
      <c r="B61" s="88"/>
      <c r="C61" s="413">
        <v>0</v>
      </c>
      <c r="D61" s="270"/>
      <c r="E61" s="270"/>
      <c r="F61" s="270"/>
      <c r="G61" s="270"/>
      <c r="H61" s="270"/>
      <c r="I61" s="270"/>
      <c r="J61" s="378">
        <f>D61+E61+F61+G61+H61+I61</f>
        <v>0</v>
      </c>
      <c r="K61" s="279">
        <f>C61+J61</f>
        <v>0</v>
      </c>
    </row>
  </sheetData>
  <sheetProtection formatCells="0"/>
  <mergeCells count="4">
    <mergeCell ref="A7:K7"/>
    <mergeCell ref="A45:K45"/>
    <mergeCell ref="B2:J2"/>
    <mergeCell ref="B3:J3"/>
  </mergeCells>
  <phoneticPr fontId="25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55" orientation="landscape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sheetPr codeName="Munka16">
    <tabColor theme="5" tint="0.39997558519241921"/>
  </sheetPr>
  <dimension ref="A1:K61"/>
  <sheetViews>
    <sheetView topLeftCell="C1" zoomScale="110" zoomScaleNormal="110" workbookViewId="0">
      <selection activeCell="J15" sqref="J15"/>
    </sheetView>
  </sheetViews>
  <sheetFormatPr defaultRowHeight="12.75"/>
  <cols>
    <col min="1" max="1" width="13" style="85" customWidth="1"/>
    <col min="2" max="2" width="59" style="86" customWidth="1"/>
    <col min="3" max="3" width="18.83203125" style="86" customWidth="1"/>
    <col min="4" max="9" width="16.83203125" style="86" customWidth="1"/>
    <col min="10" max="11" width="20.83203125" style="86" customWidth="1"/>
    <col min="12" max="16384" width="9.33203125" style="86"/>
  </cols>
  <sheetData>
    <row r="1" spans="1:11" s="72" customFormat="1" ht="21" customHeight="1" thickBot="1">
      <c r="A1" s="71"/>
      <c r="B1" s="73"/>
      <c r="C1" s="1"/>
      <c r="D1" s="1"/>
      <c r="E1" s="1"/>
      <c r="F1" s="1"/>
      <c r="G1" s="1"/>
      <c r="H1" s="1"/>
      <c r="I1" s="1"/>
      <c r="J1" s="1"/>
      <c r="K1" s="261" t="s">
        <v>531</v>
      </c>
    </row>
    <row r="2" spans="1:11" s="204" customFormat="1" ht="24.75" thickBot="1">
      <c r="A2" s="64" t="s">
        <v>425</v>
      </c>
      <c r="B2" s="446" t="s">
        <v>495</v>
      </c>
      <c r="C2" s="447"/>
      <c r="D2" s="447"/>
      <c r="E2" s="448"/>
      <c r="F2" s="448"/>
      <c r="G2" s="448"/>
      <c r="H2" s="448"/>
      <c r="I2" s="448"/>
      <c r="J2" s="449"/>
      <c r="K2" s="340" t="s">
        <v>40</v>
      </c>
    </row>
    <row r="3" spans="1:11" s="204" customFormat="1" ht="24.75" thickBot="1">
      <c r="A3" s="64" t="s">
        <v>119</v>
      </c>
      <c r="B3" s="446" t="s">
        <v>307</v>
      </c>
      <c r="C3" s="447"/>
      <c r="D3" s="447"/>
      <c r="E3" s="448"/>
      <c r="F3" s="448"/>
      <c r="G3" s="448"/>
      <c r="H3" s="448"/>
      <c r="I3" s="448"/>
      <c r="J3" s="449"/>
      <c r="K3" s="340" t="s">
        <v>36</v>
      </c>
    </row>
    <row r="4" spans="1:11" s="205" customFormat="1" ht="15.95" customHeight="1" thickBot="1">
      <c r="A4" s="74"/>
      <c r="B4" s="74"/>
      <c r="C4" s="75"/>
      <c r="D4" s="45"/>
      <c r="E4" s="45"/>
      <c r="F4" s="45"/>
      <c r="G4" s="45"/>
      <c r="H4" s="45"/>
      <c r="I4" s="45"/>
      <c r="J4" s="45"/>
      <c r="K4" s="380" t="s">
        <v>465</v>
      </c>
    </row>
    <row r="5" spans="1:11" ht="24.75" thickBot="1">
      <c r="A5" s="161" t="s">
        <v>120</v>
      </c>
      <c r="B5" s="76" t="s">
        <v>464</v>
      </c>
      <c r="C5" s="291" t="s">
        <v>401</v>
      </c>
      <c r="D5" s="376" t="s">
        <v>458</v>
      </c>
      <c r="E5" s="376" t="s">
        <v>479</v>
      </c>
      <c r="F5" s="376" t="s">
        <v>480</v>
      </c>
      <c r="G5" s="376" t="s">
        <v>481</v>
      </c>
      <c r="H5" s="376" t="s">
        <v>482</v>
      </c>
      <c r="I5" s="376" t="s">
        <v>483</v>
      </c>
      <c r="J5" s="377" t="s">
        <v>485</v>
      </c>
      <c r="K5" s="374" t="s">
        <v>490</v>
      </c>
    </row>
    <row r="6" spans="1:11" s="206" customFormat="1" ht="12.95" customHeight="1" thickBot="1">
      <c r="A6" s="65" t="s">
        <v>371</v>
      </c>
      <c r="B6" s="66" t="s">
        <v>372</v>
      </c>
      <c r="C6" s="66" t="s">
        <v>373</v>
      </c>
      <c r="D6" s="265" t="s">
        <v>375</v>
      </c>
      <c r="E6" s="66" t="s">
        <v>374</v>
      </c>
      <c r="F6" s="66" t="s">
        <v>376</v>
      </c>
      <c r="G6" s="66" t="s">
        <v>377</v>
      </c>
      <c r="H6" s="66" t="s">
        <v>378</v>
      </c>
      <c r="I6" s="66" t="s">
        <v>477</v>
      </c>
      <c r="J6" s="66" t="s">
        <v>487</v>
      </c>
      <c r="K6" s="375" t="s">
        <v>489</v>
      </c>
    </row>
    <row r="7" spans="1:11" s="206" customFormat="1" ht="15.95" customHeight="1" thickBot="1">
      <c r="A7" s="442" t="s">
        <v>37</v>
      </c>
      <c r="B7" s="443"/>
      <c r="C7" s="443"/>
      <c r="D7" s="443"/>
      <c r="E7" s="443"/>
      <c r="F7" s="443"/>
      <c r="G7" s="443"/>
      <c r="H7" s="443"/>
      <c r="I7" s="443"/>
      <c r="J7" s="443"/>
      <c r="K7" s="444"/>
    </row>
    <row r="8" spans="1:11" s="140" customFormat="1" ht="12" customHeight="1" thickBot="1">
      <c r="A8" s="65" t="s">
        <v>5</v>
      </c>
      <c r="B8" s="77" t="s">
        <v>393</v>
      </c>
      <c r="C8" s="400">
        <f>SUM(C9:C19)</f>
        <v>80000</v>
      </c>
      <c r="D8" s="101">
        <f t="shared" ref="D8:K8" si="0">SUM(D9:D19)</f>
        <v>0</v>
      </c>
      <c r="E8" s="101">
        <f t="shared" si="0"/>
        <v>0</v>
      </c>
      <c r="F8" s="101">
        <f t="shared" si="0"/>
        <v>1000000</v>
      </c>
      <c r="G8" s="101">
        <f t="shared" si="0"/>
        <v>0</v>
      </c>
      <c r="H8" s="101">
        <f t="shared" si="0"/>
        <v>0</v>
      </c>
      <c r="I8" s="101">
        <f t="shared" si="0"/>
        <v>0</v>
      </c>
      <c r="J8" s="101">
        <f t="shared" si="0"/>
        <v>1000000</v>
      </c>
      <c r="K8" s="135">
        <f t="shared" si="0"/>
        <v>1080000</v>
      </c>
    </row>
    <row r="9" spans="1:11" s="140" customFormat="1" ht="12" customHeight="1">
      <c r="A9" s="199" t="s">
        <v>61</v>
      </c>
      <c r="B9" s="8" t="s">
        <v>167</v>
      </c>
      <c r="C9" s="414"/>
      <c r="D9" s="250"/>
      <c r="E9" s="250"/>
      <c r="F9" s="250"/>
      <c r="G9" s="250"/>
      <c r="H9" s="250"/>
      <c r="I9" s="250"/>
      <c r="J9" s="354">
        <f>D9+E9+F9+G9+H9+I9</f>
        <v>0</v>
      </c>
      <c r="K9" s="292">
        <f>C9+J9</f>
        <v>0</v>
      </c>
    </row>
    <row r="10" spans="1:11" s="140" customFormat="1" ht="12" customHeight="1">
      <c r="A10" s="200" t="s">
        <v>62</v>
      </c>
      <c r="B10" s="6" t="s">
        <v>168</v>
      </c>
      <c r="C10" s="398">
        <v>80000</v>
      </c>
      <c r="D10" s="98"/>
      <c r="E10" s="98"/>
      <c r="F10" s="98"/>
      <c r="G10" s="98"/>
      <c r="H10" s="98"/>
      <c r="I10" s="98"/>
      <c r="J10" s="355">
        <f t="shared" ref="J10:J36" si="1">D10+E10+F10+G10+H10+I10</f>
        <v>0</v>
      </c>
      <c r="K10" s="288">
        <f t="shared" ref="K10:K36" si="2">C10+J10</f>
        <v>80000</v>
      </c>
    </row>
    <row r="11" spans="1:11" s="140" customFormat="1" ht="12" customHeight="1">
      <c r="A11" s="200" t="s">
        <v>63</v>
      </c>
      <c r="B11" s="6" t="s">
        <v>169</v>
      </c>
      <c r="C11" s="398"/>
      <c r="D11" s="98"/>
      <c r="E11" s="98"/>
      <c r="F11" s="98">
        <v>1000000</v>
      </c>
      <c r="G11" s="98"/>
      <c r="H11" s="98"/>
      <c r="I11" s="98"/>
      <c r="J11" s="355">
        <f t="shared" si="1"/>
        <v>1000000</v>
      </c>
      <c r="K11" s="288">
        <f t="shared" si="2"/>
        <v>1000000</v>
      </c>
    </row>
    <row r="12" spans="1:11" s="140" customFormat="1" ht="12" customHeight="1">
      <c r="A12" s="200" t="s">
        <v>64</v>
      </c>
      <c r="B12" s="6" t="s">
        <v>170</v>
      </c>
      <c r="C12" s="398"/>
      <c r="D12" s="98"/>
      <c r="E12" s="98"/>
      <c r="F12" s="98"/>
      <c r="G12" s="98"/>
      <c r="H12" s="98"/>
      <c r="I12" s="98"/>
      <c r="J12" s="355">
        <f t="shared" si="1"/>
        <v>0</v>
      </c>
      <c r="K12" s="288">
        <f t="shared" si="2"/>
        <v>0</v>
      </c>
    </row>
    <row r="13" spans="1:11" s="140" customFormat="1" ht="12" customHeight="1">
      <c r="A13" s="200" t="s">
        <v>81</v>
      </c>
      <c r="B13" s="6" t="s">
        <v>171</v>
      </c>
      <c r="C13" s="398"/>
      <c r="D13" s="98"/>
      <c r="E13" s="98"/>
      <c r="F13" s="98"/>
      <c r="G13" s="98"/>
      <c r="H13" s="98"/>
      <c r="I13" s="98"/>
      <c r="J13" s="355">
        <f t="shared" si="1"/>
        <v>0</v>
      </c>
      <c r="K13" s="288">
        <f t="shared" si="2"/>
        <v>0</v>
      </c>
    </row>
    <row r="14" spans="1:11" s="140" customFormat="1" ht="12" customHeight="1">
      <c r="A14" s="200" t="s">
        <v>65</v>
      </c>
      <c r="B14" s="6" t="s">
        <v>290</v>
      </c>
      <c r="C14" s="398"/>
      <c r="D14" s="98"/>
      <c r="E14" s="98"/>
      <c r="F14" s="98"/>
      <c r="G14" s="98"/>
      <c r="H14" s="98"/>
      <c r="I14" s="98"/>
      <c r="J14" s="355">
        <f t="shared" si="1"/>
        <v>0</v>
      </c>
      <c r="K14" s="288">
        <f t="shared" si="2"/>
        <v>0</v>
      </c>
    </row>
    <row r="15" spans="1:11" s="140" customFormat="1" ht="12" customHeight="1">
      <c r="A15" s="200" t="s">
        <v>66</v>
      </c>
      <c r="B15" s="5" t="s">
        <v>291</v>
      </c>
      <c r="C15" s="398"/>
      <c r="D15" s="98"/>
      <c r="E15" s="98"/>
      <c r="F15" s="98"/>
      <c r="G15" s="98"/>
      <c r="H15" s="98"/>
      <c r="I15" s="98"/>
      <c r="J15" s="355">
        <f t="shared" si="1"/>
        <v>0</v>
      </c>
      <c r="K15" s="288">
        <f t="shared" si="2"/>
        <v>0</v>
      </c>
    </row>
    <row r="16" spans="1:11" s="140" customFormat="1" ht="12" customHeight="1">
      <c r="A16" s="200" t="s">
        <v>73</v>
      </c>
      <c r="B16" s="6" t="s">
        <v>174</v>
      </c>
      <c r="C16" s="404"/>
      <c r="D16" s="248"/>
      <c r="E16" s="248"/>
      <c r="F16" s="248"/>
      <c r="G16" s="248"/>
      <c r="H16" s="248"/>
      <c r="I16" s="248"/>
      <c r="J16" s="356">
        <f t="shared" si="1"/>
        <v>0</v>
      </c>
      <c r="K16" s="289">
        <f t="shared" si="2"/>
        <v>0</v>
      </c>
    </row>
    <row r="17" spans="1:11" s="207" customFormat="1" ht="12" customHeight="1">
      <c r="A17" s="200" t="s">
        <v>74</v>
      </c>
      <c r="B17" s="6" t="s">
        <v>175</v>
      </c>
      <c r="C17" s="398"/>
      <c r="D17" s="98"/>
      <c r="E17" s="98"/>
      <c r="F17" s="98"/>
      <c r="G17" s="98"/>
      <c r="H17" s="98"/>
      <c r="I17" s="98"/>
      <c r="J17" s="355">
        <f t="shared" si="1"/>
        <v>0</v>
      </c>
      <c r="K17" s="288">
        <f t="shared" si="2"/>
        <v>0</v>
      </c>
    </row>
    <row r="18" spans="1:11" s="207" customFormat="1" ht="12" customHeight="1">
      <c r="A18" s="200" t="s">
        <v>75</v>
      </c>
      <c r="B18" s="6" t="s">
        <v>320</v>
      </c>
      <c r="C18" s="399"/>
      <c r="D18" s="100"/>
      <c r="E18" s="100"/>
      <c r="F18" s="100"/>
      <c r="G18" s="100"/>
      <c r="H18" s="100"/>
      <c r="I18" s="100"/>
      <c r="J18" s="281">
        <f t="shared" si="1"/>
        <v>0</v>
      </c>
      <c r="K18" s="293">
        <f t="shared" si="2"/>
        <v>0</v>
      </c>
    </row>
    <row r="19" spans="1:11" s="207" customFormat="1" ht="12" customHeight="1" thickBot="1">
      <c r="A19" s="200" t="s">
        <v>76</v>
      </c>
      <c r="B19" s="5" t="s">
        <v>176</v>
      </c>
      <c r="C19" s="399"/>
      <c r="D19" s="100"/>
      <c r="E19" s="100"/>
      <c r="F19" s="100"/>
      <c r="G19" s="100"/>
      <c r="H19" s="100"/>
      <c r="I19" s="100"/>
      <c r="J19" s="281">
        <f t="shared" si="1"/>
        <v>0</v>
      </c>
      <c r="K19" s="293">
        <f t="shared" si="2"/>
        <v>0</v>
      </c>
    </row>
    <row r="20" spans="1:11" s="140" customFormat="1" ht="12" customHeight="1" thickBot="1">
      <c r="A20" s="65" t="s">
        <v>6</v>
      </c>
      <c r="B20" s="77" t="s">
        <v>292</v>
      </c>
      <c r="C20" s="400">
        <f>SUM(C21:C23)</f>
        <v>0</v>
      </c>
      <c r="D20" s="101">
        <f t="shared" ref="D20:K20" si="3">SUM(D21:D23)</f>
        <v>1323637</v>
      </c>
      <c r="E20" s="101">
        <f t="shared" si="3"/>
        <v>0</v>
      </c>
      <c r="F20" s="101">
        <f t="shared" si="3"/>
        <v>0</v>
      </c>
      <c r="G20" s="101">
        <f t="shared" si="3"/>
        <v>0</v>
      </c>
      <c r="H20" s="101">
        <f t="shared" si="3"/>
        <v>0</v>
      </c>
      <c r="I20" s="101">
        <f t="shared" si="3"/>
        <v>0</v>
      </c>
      <c r="J20" s="101">
        <f t="shared" si="3"/>
        <v>1323637</v>
      </c>
      <c r="K20" s="135">
        <f t="shared" si="3"/>
        <v>1323637</v>
      </c>
    </row>
    <row r="21" spans="1:11" s="207" customFormat="1" ht="12" customHeight="1">
      <c r="A21" s="200" t="s">
        <v>67</v>
      </c>
      <c r="B21" s="7" t="s">
        <v>149</v>
      </c>
      <c r="C21" s="398"/>
      <c r="D21" s="98"/>
      <c r="E21" s="98"/>
      <c r="F21" s="98"/>
      <c r="G21" s="98"/>
      <c r="H21" s="98"/>
      <c r="I21" s="98"/>
      <c r="J21" s="355">
        <f t="shared" si="1"/>
        <v>0</v>
      </c>
      <c r="K21" s="288">
        <f t="shared" si="2"/>
        <v>0</v>
      </c>
    </row>
    <row r="22" spans="1:11" s="207" customFormat="1" ht="12" customHeight="1">
      <c r="A22" s="200" t="s">
        <v>68</v>
      </c>
      <c r="B22" s="6" t="s">
        <v>293</v>
      </c>
      <c r="C22" s="398"/>
      <c r="D22" s="98"/>
      <c r="E22" s="98"/>
      <c r="F22" s="98"/>
      <c r="G22" s="98"/>
      <c r="H22" s="98"/>
      <c r="I22" s="98"/>
      <c r="J22" s="355">
        <f t="shared" si="1"/>
        <v>0</v>
      </c>
      <c r="K22" s="288">
        <f t="shared" si="2"/>
        <v>0</v>
      </c>
    </row>
    <row r="23" spans="1:11" s="207" customFormat="1" ht="12" customHeight="1">
      <c r="A23" s="200" t="s">
        <v>69</v>
      </c>
      <c r="B23" s="6" t="s">
        <v>294</v>
      </c>
      <c r="C23" s="398"/>
      <c r="D23" s="98">
        <v>1323637</v>
      </c>
      <c r="E23" s="98"/>
      <c r="F23" s="98"/>
      <c r="G23" s="98"/>
      <c r="H23" s="98"/>
      <c r="I23" s="98"/>
      <c r="J23" s="355">
        <f t="shared" si="1"/>
        <v>1323637</v>
      </c>
      <c r="K23" s="288">
        <f t="shared" si="2"/>
        <v>1323637</v>
      </c>
    </row>
    <row r="24" spans="1:11" s="207" customFormat="1" ht="12" customHeight="1" thickBot="1">
      <c r="A24" s="200" t="s">
        <v>70</v>
      </c>
      <c r="B24" s="6" t="s">
        <v>394</v>
      </c>
      <c r="C24" s="398"/>
      <c r="D24" s="98"/>
      <c r="E24" s="98"/>
      <c r="F24" s="98"/>
      <c r="G24" s="98"/>
      <c r="H24" s="98"/>
      <c r="I24" s="98"/>
      <c r="J24" s="355">
        <f t="shared" si="1"/>
        <v>0</v>
      </c>
      <c r="K24" s="288">
        <f t="shared" si="2"/>
        <v>0</v>
      </c>
    </row>
    <row r="25" spans="1:11" s="207" customFormat="1" ht="12" customHeight="1" thickBot="1">
      <c r="A25" s="67" t="s">
        <v>7</v>
      </c>
      <c r="B25" s="51" t="s">
        <v>97</v>
      </c>
      <c r="C25" s="415"/>
      <c r="D25" s="271"/>
      <c r="E25" s="271"/>
      <c r="F25" s="271"/>
      <c r="G25" s="271"/>
      <c r="H25" s="271"/>
      <c r="I25" s="271"/>
      <c r="J25" s="101">
        <f t="shared" si="1"/>
        <v>0</v>
      </c>
      <c r="K25" s="135">
        <f t="shared" si="2"/>
        <v>0</v>
      </c>
    </row>
    <row r="26" spans="1:11" s="207" customFormat="1" ht="24.75" customHeight="1" thickBot="1">
      <c r="A26" s="67" t="s">
        <v>8</v>
      </c>
      <c r="B26" s="51" t="s">
        <v>395</v>
      </c>
      <c r="C26" s="400">
        <f>+C27+C28+C29</f>
        <v>0</v>
      </c>
      <c r="D26" s="101">
        <f t="shared" ref="D26:K26" si="4">+D27+D28+D29</f>
        <v>0</v>
      </c>
      <c r="E26" s="101">
        <f t="shared" si="4"/>
        <v>0</v>
      </c>
      <c r="F26" s="101">
        <f t="shared" si="4"/>
        <v>0</v>
      </c>
      <c r="G26" s="101">
        <f t="shared" si="4"/>
        <v>0</v>
      </c>
      <c r="H26" s="101">
        <f t="shared" si="4"/>
        <v>0</v>
      </c>
      <c r="I26" s="101">
        <f t="shared" si="4"/>
        <v>0</v>
      </c>
      <c r="J26" s="101">
        <f t="shared" si="4"/>
        <v>0</v>
      </c>
      <c r="K26" s="135">
        <f t="shared" si="4"/>
        <v>0</v>
      </c>
    </row>
    <row r="27" spans="1:11" s="207" customFormat="1" ht="12" customHeight="1">
      <c r="A27" s="201" t="s">
        <v>158</v>
      </c>
      <c r="B27" s="202" t="s">
        <v>154</v>
      </c>
      <c r="C27" s="405"/>
      <c r="D27" s="249"/>
      <c r="E27" s="249"/>
      <c r="F27" s="249"/>
      <c r="G27" s="249"/>
      <c r="H27" s="249"/>
      <c r="I27" s="249"/>
      <c r="J27" s="357">
        <f t="shared" si="1"/>
        <v>0</v>
      </c>
      <c r="K27" s="290">
        <f t="shared" si="2"/>
        <v>0</v>
      </c>
    </row>
    <row r="28" spans="1:11" s="207" customFormat="1" ht="12" customHeight="1">
      <c r="A28" s="201" t="s">
        <v>159</v>
      </c>
      <c r="B28" s="202" t="s">
        <v>293</v>
      </c>
      <c r="C28" s="398"/>
      <c r="D28" s="98"/>
      <c r="E28" s="98"/>
      <c r="F28" s="98"/>
      <c r="G28" s="98"/>
      <c r="H28" s="98"/>
      <c r="I28" s="98"/>
      <c r="J28" s="355">
        <f t="shared" si="1"/>
        <v>0</v>
      </c>
      <c r="K28" s="288">
        <f t="shared" si="2"/>
        <v>0</v>
      </c>
    </row>
    <row r="29" spans="1:11" s="207" customFormat="1" ht="12" customHeight="1">
      <c r="A29" s="201" t="s">
        <v>160</v>
      </c>
      <c r="B29" s="203" t="s">
        <v>295</v>
      </c>
      <c r="C29" s="398"/>
      <c r="D29" s="98"/>
      <c r="E29" s="98"/>
      <c r="F29" s="98"/>
      <c r="G29" s="98"/>
      <c r="H29" s="98"/>
      <c r="I29" s="98"/>
      <c r="J29" s="355">
        <f t="shared" si="1"/>
        <v>0</v>
      </c>
      <c r="K29" s="288">
        <f t="shared" si="2"/>
        <v>0</v>
      </c>
    </row>
    <row r="30" spans="1:11" s="207" customFormat="1" ht="12" customHeight="1" thickBot="1">
      <c r="A30" s="200" t="s">
        <v>161</v>
      </c>
      <c r="B30" s="54" t="s">
        <v>396</v>
      </c>
      <c r="C30" s="416"/>
      <c r="D30" s="43"/>
      <c r="E30" s="43"/>
      <c r="F30" s="43"/>
      <c r="G30" s="43"/>
      <c r="H30" s="43"/>
      <c r="I30" s="43"/>
      <c r="J30" s="358">
        <f t="shared" si="1"/>
        <v>0</v>
      </c>
      <c r="K30" s="294">
        <f t="shared" si="2"/>
        <v>0</v>
      </c>
    </row>
    <row r="31" spans="1:11" s="207" customFormat="1" ht="12" customHeight="1" thickBot="1">
      <c r="A31" s="67" t="s">
        <v>9</v>
      </c>
      <c r="B31" s="51" t="s">
        <v>296</v>
      </c>
      <c r="C31" s="400">
        <f>+C32+C33+C34</f>
        <v>0</v>
      </c>
      <c r="D31" s="101">
        <f t="shared" ref="D31:K31" si="5">+D32+D33+D34</f>
        <v>0</v>
      </c>
      <c r="E31" s="101">
        <f t="shared" si="5"/>
        <v>0</v>
      </c>
      <c r="F31" s="101">
        <f t="shared" si="5"/>
        <v>0</v>
      </c>
      <c r="G31" s="101">
        <f t="shared" si="5"/>
        <v>0</v>
      </c>
      <c r="H31" s="101">
        <f t="shared" si="5"/>
        <v>0</v>
      </c>
      <c r="I31" s="101">
        <f t="shared" si="5"/>
        <v>0</v>
      </c>
      <c r="J31" s="101">
        <f t="shared" si="5"/>
        <v>0</v>
      </c>
      <c r="K31" s="135">
        <f t="shared" si="5"/>
        <v>0</v>
      </c>
    </row>
    <row r="32" spans="1:11" s="207" customFormat="1" ht="12" customHeight="1">
      <c r="A32" s="201" t="s">
        <v>54</v>
      </c>
      <c r="B32" s="202" t="s">
        <v>181</v>
      </c>
      <c r="C32" s="405"/>
      <c r="D32" s="249"/>
      <c r="E32" s="249"/>
      <c r="F32" s="249"/>
      <c r="G32" s="249"/>
      <c r="H32" s="249"/>
      <c r="I32" s="249"/>
      <c r="J32" s="357">
        <f t="shared" si="1"/>
        <v>0</v>
      </c>
      <c r="K32" s="290">
        <f t="shared" si="2"/>
        <v>0</v>
      </c>
    </row>
    <row r="33" spans="1:11" s="207" customFormat="1" ht="12" customHeight="1">
      <c r="A33" s="201" t="s">
        <v>55</v>
      </c>
      <c r="B33" s="203" t="s">
        <v>182</v>
      </c>
      <c r="C33" s="401"/>
      <c r="D33" s="102"/>
      <c r="E33" s="102"/>
      <c r="F33" s="102"/>
      <c r="G33" s="102"/>
      <c r="H33" s="102"/>
      <c r="I33" s="102"/>
      <c r="J33" s="283">
        <f t="shared" si="1"/>
        <v>0</v>
      </c>
      <c r="K33" s="285">
        <f t="shared" si="2"/>
        <v>0</v>
      </c>
    </row>
    <row r="34" spans="1:11" s="207" customFormat="1" ht="12" customHeight="1" thickBot="1">
      <c r="A34" s="200" t="s">
        <v>56</v>
      </c>
      <c r="B34" s="54" t="s">
        <v>183</v>
      </c>
      <c r="C34" s="416"/>
      <c r="D34" s="43"/>
      <c r="E34" s="43"/>
      <c r="F34" s="43"/>
      <c r="G34" s="43"/>
      <c r="H34" s="43"/>
      <c r="I34" s="43"/>
      <c r="J34" s="358">
        <f t="shared" si="1"/>
        <v>0</v>
      </c>
      <c r="K34" s="294">
        <f t="shared" si="2"/>
        <v>0</v>
      </c>
    </row>
    <row r="35" spans="1:11" s="140" customFormat="1" ht="12" customHeight="1" thickBot="1">
      <c r="A35" s="67" t="s">
        <v>10</v>
      </c>
      <c r="B35" s="51" t="s">
        <v>266</v>
      </c>
      <c r="C35" s="415"/>
      <c r="D35" s="271"/>
      <c r="E35" s="271"/>
      <c r="F35" s="271"/>
      <c r="G35" s="271"/>
      <c r="H35" s="271"/>
      <c r="I35" s="271"/>
      <c r="J35" s="101">
        <f t="shared" si="1"/>
        <v>0</v>
      </c>
      <c r="K35" s="135">
        <f t="shared" si="2"/>
        <v>0</v>
      </c>
    </row>
    <row r="36" spans="1:11" s="140" customFormat="1" ht="12" customHeight="1" thickBot="1">
      <c r="A36" s="67" t="s">
        <v>11</v>
      </c>
      <c r="B36" s="51" t="s">
        <v>297</v>
      </c>
      <c r="C36" s="417"/>
      <c r="D36" s="271"/>
      <c r="E36" s="271"/>
      <c r="F36" s="271"/>
      <c r="G36" s="271"/>
      <c r="H36" s="271"/>
      <c r="I36" s="271"/>
      <c r="J36" s="101">
        <f t="shared" si="1"/>
        <v>0</v>
      </c>
      <c r="K36" s="135">
        <f t="shared" si="2"/>
        <v>0</v>
      </c>
    </row>
    <row r="37" spans="1:11" s="140" customFormat="1" ht="12" customHeight="1" thickBot="1">
      <c r="A37" s="65" t="s">
        <v>12</v>
      </c>
      <c r="B37" s="51" t="s">
        <v>298</v>
      </c>
      <c r="C37" s="135">
        <f>+C8+C20+C25+C26+C31+C35+C36</f>
        <v>80000</v>
      </c>
      <c r="D37" s="101">
        <f t="shared" ref="D37:K37" si="6">+D8+D20+D25+D26+D31+D35+D36</f>
        <v>1323637</v>
      </c>
      <c r="E37" s="101">
        <f t="shared" si="6"/>
        <v>0</v>
      </c>
      <c r="F37" s="101">
        <f t="shared" si="6"/>
        <v>1000000</v>
      </c>
      <c r="G37" s="101">
        <f t="shared" si="6"/>
        <v>0</v>
      </c>
      <c r="H37" s="101">
        <f t="shared" si="6"/>
        <v>0</v>
      </c>
      <c r="I37" s="101">
        <f t="shared" si="6"/>
        <v>0</v>
      </c>
      <c r="J37" s="101">
        <f t="shared" si="6"/>
        <v>2323637</v>
      </c>
      <c r="K37" s="135">
        <f t="shared" si="6"/>
        <v>2403637</v>
      </c>
    </row>
    <row r="38" spans="1:11" s="140" customFormat="1" ht="12" customHeight="1" thickBot="1">
      <c r="A38" s="78" t="s">
        <v>13</v>
      </c>
      <c r="B38" s="51" t="s">
        <v>299</v>
      </c>
      <c r="C38" s="135">
        <f>+C39+C40+C41</f>
        <v>64482805</v>
      </c>
      <c r="D38" s="101">
        <f t="shared" ref="D38:K38" si="7">+D39+D40+D41</f>
        <v>0</v>
      </c>
      <c r="E38" s="101">
        <f t="shared" si="7"/>
        <v>465563</v>
      </c>
      <c r="F38" s="101">
        <f t="shared" si="7"/>
        <v>0</v>
      </c>
      <c r="G38" s="101">
        <f t="shared" si="7"/>
        <v>0</v>
      </c>
      <c r="H38" s="101">
        <f t="shared" si="7"/>
        <v>0</v>
      </c>
      <c r="I38" s="101">
        <f t="shared" si="7"/>
        <v>0</v>
      </c>
      <c r="J38" s="101">
        <f t="shared" si="7"/>
        <v>465563</v>
      </c>
      <c r="K38" s="135">
        <f t="shared" si="7"/>
        <v>64948368</v>
      </c>
    </row>
    <row r="39" spans="1:11" s="140" customFormat="1" ht="12" customHeight="1">
      <c r="A39" s="201" t="s">
        <v>300</v>
      </c>
      <c r="B39" s="202" t="s">
        <v>131</v>
      </c>
      <c r="C39" s="405"/>
      <c r="D39" s="249"/>
      <c r="E39" s="249">
        <v>414417</v>
      </c>
      <c r="F39" s="249"/>
      <c r="G39" s="249"/>
      <c r="H39" s="249"/>
      <c r="I39" s="249"/>
      <c r="J39" s="357">
        <f>D39+E39+F39+G39+H39+I39</f>
        <v>414417</v>
      </c>
      <c r="K39" s="290">
        <f>C39+J39</f>
        <v>414417</v>
      </c>
    </row>
    <row r="40" spans="1:11" s="140" customFormat="1" ht="12" customHeight="1">
      <c r="A40" s="201" t="s">
        <v>301</v>
      </c>
      <c r="B40" s="203" t="s">
        <v>0</v>
      </c>
      <c r="C40" s="401"/>
      <c r="D40" s="102"/>
      <c r="E40" s="102"/>
      <c r="F40" s="102"/>
      <c r="G40" s="102"/>
      <c r="H40" s="102"/>
      <c r="I40" s="102"/>
      <c r="J40" s="283">
        <f>D40+E40+F40+G40+H40+I40</f>
        <v>0</v>
      </c>
      <c r="K40" s="285">
        <f>C40+J40</f>
        <v>0</v>
      </c>
    </row>
    <row r="41" spans="1:11" s="207" customFormat="1" ht="12" customHeight="1" thickBot="1">
      <c r="A41" s="200" t="s">
        <v>302</v>
      </c>
      <c r="B41" s="54" t="s">
        <v>303</v>
      </c>
      <c r="C41" s="416">
        <v>64482805</v>
      </c>
      <c r="D41" s="43"/>
      <c r="E41" s="43">
        <v>51146</v>
      </c>
      <c r="F41" s="43"/>
      <c r="G41" s="43"/>
      <c r="H41" s="43"/>
      <c r="I41" s="43"/>
      <c r="J41" s="358">
        <f>D41+E41+F41+G41+H41+I41</f>
        <v>51146</v>
      </c>
      <c r="K41" s="294">
        <f>C41+J41</f>
        <v>64533951</v>
      </c>
    </row>
    <row r="42" spans="1:11" s="207" customFormat="1" ht="15" customHeight="1" thickBot="1">
      <c r="A42" s="78" t="s">
        <v>14</v>
      </c>
      <c r="B42" s="79" t="s">
        <v>304</v>
      </c>
      <c r="C42" s="138">
        <f>+C37+C38</f>
        <v>64562805</v>
      </c>
      <c r="D42" s="272">
        <f t="shared" ref="D42:K42" si="8">+D37+D38</f>
        <v>1323637</v>
      </c>
      <c r="E42" s="272">
        <f t="shared" si="8"/>
        <v>465563</v>
      </c>
      <c r="F42" s="272">
        <f t="shared" si="8"/>
        <v>1000000</v>
      </c>
      <c r="G42" s="272">
        <f t="shared" si="8"/>
        <v>0</v>
      </c>
      <c r="H42" s="272">
        <f t="shared" si="8"/>
        <v>0</v>
      </c>
      <c r="I42" s="272">
        <f t="shared" si="8"/>
        <v>0</v>
      </c>
      <c r="J42" s="272">
        <f t="shared" si="8"/>
        <v>2789200</v>
      </c>
      <c r="K42" s="138">
        <f t="shared" si="8"/>
        <v>67352005</v>
      </c>
    </row>
    <row r="43" spans="1:11" s="207" customFormat="1" ht="15" customHeight="1">
      <c r="A43" s="80"/>
      <c r="B43" s="81"/>
      <c r="C43" s="136"/>
    </row>
    <row r="44" spans="1:11" ht="13.5" thickBot="1">
      <c r="A44" s="82"/>
      <c r="B44" s="83"/>
      <c r="C44" s="137"/>
    </row>
    <row r="45" spans="1:11" s="206" customFormat="1" ht="16.5" customHeight="1" thickBot="1">
      <c r="A45" s="442" t="s">
        <v>38</v>
      </c>
      <c r="B45" s="443"/>
      <c r="C45" s="443"/>
      <c r="D45" s="443"/>
      <c r="E45" s="443"/>
      <c r="F45" s="443"/>
      <c r="G45" s="443"/>
      <c r="H45" s="443"/>
      <c r="I45" s="443"/>
      <c r="J45" s="443"/>
      <c r="K45" s="444"/>
    </row>
    <row r="46" spans="1:11" s="208" customFormat="1" ht="12" customHeight="1" thickBot="1">
      <c r="A46" s="67" t="s">
        <v>5</v>
      </c>
      <c r="B46" s="51" t="s">
        <v>305</v>
      </c>
      <c r="C46" s="400">
        <f>SUM(C47:C51)</f>
        <v>64562805</v>
      </c>
      <c r="D46" s="101">
        <f t="shared" ref="D46:K46" si="9">SUM(D47:D51)</f>
        <v>1214637</v>
      </c>
      <c r="E46" s="101">
        <f t="shared" si="9"/>
        <v>465563</v>
      </c>
      <c r="F46" s="101">
        <f t="shared" si="9"/>
        <v>1000000</v>
      </c>
      <c r="G46" s="101">
        <f t="shared" si="9"/>
        <v>0</v>
      </c>
      <c r="H46" s="101">
        <f t="shared" si="9"/>
        <v>0</v>
      </c>
      <c r="I46" s="101">
        <f t="shared" si="9"/>
        <v>0</v>
      </c>
      <c r="J46" s="101">
        <f t="shared" si="9"/>
        <v>2680200</v>
      </c>
      <c r="K46" s="135">
        <f t="shared" si="9"/>
        <v>67243005</v>
      </c>
    </row>
    <row r="47" spans="1:11" ht="12" customHeight="1">
      <c r="A47" s="200" t="s">
        <v>61</v>
      </c>
      <c r="B47" s="7" t="s">
        <v>34</v>
      </c>
      <c r="C47" s="405">
        <v>47719806</v>
      </c>
      <c r="D47" s="249">
        <v>930000</v>
      </c>
      <c r="E47" s="249">
        <v>42800</v>
      </c>
      <c r="F47" s="249"/>
      <c r="G47" s="249"/>
      <c r="H47" s="249"/>
      <c r="I47" s="249"/>
      <c r="J47" s="357">
        <f t="shared" ref="J47:J57" si="10">D47+E47+F47+G47+H47+I47</f>
        <v>972800</v>
      </c>
      <c r="K47" s="290">
        <f t="shared" ref="K47:K57" si="11">C47+J47</f>
        <v>48692606</v>
      </c>
    </row>
    <row r="48" spans="1:11" ht="12" customHeight="1">
      <c r="A48" s="200" t="s">
        <v>62</v>
      </c>
      <c r="B48" s="6" t="s">
        <v>106</v>
      </c>
      <c r="C48" s="402">
        <v>8292999</v>
      </c>
      <c r="D48" s="42">
        <v>185798</v>
      </c>
      <c r="E48" s="42">
        <v>8346</v>
      </c>
      <c r="F48" s="42"/>
      <c r="G48" s="42"/>
      <c r="H48" s="42"/>
      <c r="I48" s="42"/>
      <c r="J48" s="282">
        <f t="shared" si="10"/>
        <v>194144</v>
      </c>
      <c r="K48" s="286">
        <f t="shared" si="11"/>
        <v>8487143</v>
      </c>
    </row>
    <row r="49" spans="1:11" ht="12" customHeight="1">
      <c r="A49" s="200" t="s">
        <v>63</v>
      </c>
      <c r="B49" s="6" t="s">
        <v>80</v>
      </c>
      <c r="C49" s="402">
        <v>8550000</v>
      </c>
      <c r="D49" s="42">
        <v>78058</v>
      </c>
      <c r="E49" s="42">
        <v>414417</v>
      </c>
      <c r="F49" s="42">
        <v>1020781</v>
      </c>
      <c r="G49" s="42"/>
      <c r="H49" s="42"/>
      <c r="I49" s="42"/>
      <c r="J49" s="282">
        <f t="shared" si="10"/>
        <v>1513256</v>
      </c>
      <c r="K49" s="286">
        <f t="shared" si="11"/>
        <v>10063256</v>
      </c>
    </row>
    <row r="50" spans="1:11" ht="12" customHeight="1">
      <c r="A50" s="200" t="s">
        <v>64</v>
      </c>
      <c r="B50" s="6" t="s">
        <v>107</v>
      </c>
      <c r="C50" s="402"/>
      <c r="D50" s="42"/>
      <c r="E50" s="42"/>
      <c r="F50" s="42"/>
      <c r="G50" s="42"/>
      <c r="H50" s="42"/>
      <c r="I50" s="42"/>
      <c r="J50" s="282">
        <f t="shared" si="10"/>
        <v>0</v>
      </c>
      <c r="K50" s="286">
        <f t="shared" si="11"/>
        <v>0</v>
      </c>
    </row>
    <row r="51" spans="1:11" ht="12" customHeight="1" thickBot="1">
      <c r="A51" s="200" t="s">
        <v>81</v>
      </c>
      <c r="B51" s="6" t="s">
        <v>108</v>
      </c>
      <c r="C51" s="402"/>
      <c r="D51" s="42">
        <v>20781</v>
      </c>
      <c r="E51" s="42"/>
      <c r="F51" s="42">
        <v>-20781</v>
      </c>
      <c r="G51" s="42"/>
      <c r="H51" s="42"/>
      <c r="I51" s="42"/>
      <c r="J51" s="282">
        <f t="shared" si="10"/>
        <v>0</v>
      </c>
      <c r="K51" s="286">
        <f t="shared" si="11"/>
        <v>0</v>
      </c>
    </row>
    <row r="52" spans="1:11" ht="12" customHeight="1" thickBot="1">
      <c r="A52" s="67" t="s">
        <v>6</v>
      </c>
      <c r="B52" s="51" t="s">
        <v>306</v>
      </c>
      <c r="C52" s="400">
        <f>SUM(C53:C55)</f>
        <v>0</v>
      </c>
      <c r="D52" s="101">
        <f t="shared" ref="D52:K52" si="12">SUM(D53:D55)</f>
        <v>109000</v>
      </c>
      <c r="E52" s="101">
        <f t="shared" si="12"/>
        <v>0</v>
      </c>
      <c r="F52" s="101">
        <f t="shared" si="12"/>
        <v>0</v>
      </c>
      <c r="G52" s="101">
        <f t="shared" si="12"/>
        <v>0</v>
      </c>
      <c r="H52" s="101">
        <f t="shared" si="12"/>
        <v>0</v>
      </c>
      <c r="I52" s="101">
        <f t="shared" si="12"/>
        <v>0</v>
      </c>
      <c r="J52" s="101">
        <f t="shared" si="12"/>
        <v>109000</v>
      </c>
      <c r="K52" s="135">
        <f t="shared" si="12"/>
        <v>109000</v>
      </c>
    </row>
    <row r="53" spans="1:11" s="208" customFormat="1" ht="12" customHeight="1">
      <c r="A53" s="200" t="s">
        <v>67</v>
      </c>
      <c r="B53" s="7" t="s">
        <v>124</v>
      </c>
      <c r="C53" s="405"/>
      <c r="D53" s="249">
        <v>109000</v>
      </c>
      <c r="E53" s="249"/>
      <c r="F53" s="249"/>
      <c r="G53" s="249"/>
      <c r="H53" s="249"/>
      <c r="I53" s="249"/>
      <c r="J53" s="357">
        <f t="shared" si="10"/>
        <v>109000</v>
      </c>
      <c r="K53" s="290">
        <f t="shared" si="11"/>
        <v>109000</v>
      </c>
    </row>
    <row r="54" spans="1:11" ht="12" customHeight="1">
      <c r="A54" s="200" t="s">
        <v>68</v>
      </c>
      <c r="B54" s="6" t="s">
        <v>110</v>
      </c>
      <c r="C54" s="402"/>
      <c r="D54" s="42"/>
      <c r="E54" s="42"/>
      <c r="F54" s="42"/>
      <c r="G54" s="42"/>
      <c r="H54" s="42"/>
      <c r="I54" s="42"/>
      <c r="J54" s="282">
        <f t="shared" si="10"/>
        <v>0</v>
      </c>
      <c r="K54" s="286">
        <f t="shared" si="11"/>
        <v>0</v>
      </c>
    </row>
    <row r="55" spans="1:11" ht="12" customHeight="1">
      <c r="A55" s="200" t="s">
        <v>69</v>
      </c>
      <c r="B55" s="6" t="s">
        <v>39</v>
      </c>
      <c r="C55" s="402"/>
      <c r="D55" s="42"/>
      <c r="E55" s="42"/>
      <c r="F55" s="42"/>
      <c r="G55" s="42"/>
      <c r="H55" s="42"/>
      <c r="I55" s="42"/>
      <c r="J55" s="282">
        <f t="shared" si="10"/>
        <v>0</v>
      </c>
      <c r="K55" s="286">
        <f t="shared" si="11"/>
        <v>0</v>
      </c>
    </row>
    <row r="56" spans="1:11" ht="12" customHeight="1" thickBot="1">
      <c r="A56" s="200" t="s">
        <v>70</v>
      </c>
      <c r="B56" s="6" t="s">
        <v>397</v>
      </c>
      <c r="C56" s="402"/>
      <c r="D56" s="42"/>
      <c r="E56" s="42"/>
      <c r="F56" s="42"/>
      <c r="G56" s="42"/>
      <c r="H56" s="42"/>
      <c r="I56" s="42"/>
      <c r="J56" s="282">
        <f t="shared" si="10"/>
        <v>0</v>
      </c>
      <c r="K56" s="286">
        <f t="shared" si="11"/>
        <v>0</v>
      </c>
    </row>
    <row r="57" spans="1:11" ht="12" customHeight="1" thickBot="1">
      <c r="A57" s="67" t="s">
        <v>7</v>
      </c>
      <c r="B57" s="51" t="s">
        <v>2</v>
      </c>
      <c r="C57" s="415"/>
      <c r="D57" s="271"/>
      <c r="E57" s="271"/>
      <c r="F57" s="271"/>
      <c r="G57" s="271"/>
      <c r="H57" s="271"/>
      <c r="I57" s="271"/>
      <c r="J57" s="101">
        <f t="shared" si="10"/>
        <v>0</v>
      </c>
      <c r="K57" s="135">
        <f t="shared" si="11"/>
        <v>0</v>
      </c>
    </row>
    <row r="58" spans="1:11" ht="15" customHeight="1" thickBot="1">
      <c r="A58" s="67" t="s">
        <v>8</v>
      </c>
      <c r="B58" s="84" t="s">
        <v>398</v>
      </c>
      <c r="C58" s="418">
        <f>+C46+C52+C57</f>
        <v>64562805</v>
      </c>
      <c r="D58" s="272">
        <f t="shared" ref="D58:K58" si="13">+D46+D52+D57</f>
        <v>1323637</v>
      </c>
      <c r="E58" s="272">
        <f t="shared" si="13"/>
        <v>465563</v>
      </c>
      <c r="F58" s="272">
        <f t="shared" si="13"/>
        <v>1000000</v>
      </c>
      <c r="G58" s="272">
        <f t="shared" si="13"/>
        <v>0</v>
      </c>
      <c r="H58" s="272">
        <f t="shared" si="13"/>
        <v>0</v>
      </c>
      <c r="I58" s="272">
        <f t="shared" si="13"/>
        <v>0</v>
      </c>
      <c r="J58" s="272">
        <f t="shared" si="13"/>
        <v>2789200</v>
      </c>
      <c r="K58" s="138">
        <f t="shared" si="13"/>
        <v>67352005</v>
      </c>
    </row>
    <row r="59" spans="1:11" ht="13.5" thickBot="1">
      <c r="C59" s="139"/>
      <c r="D59" s="139"/>
      <c r="E59" s="139"/>
      <c r="F59" s="139"/>
      <c r="G59" s="139"/>
      <c r="H59" s="139"/>
      <c r="I59" s="139"/>
      <c r="J59" s="139"/>
      <c r="K59" s="139"/>
    </row>
    <row r="60" spans="1:11" ht="15" customHeight="1" thickBot="1">
      <c r="A60" s="87" t="s">
        <v>392</v>
      </c>
      <c r="B60" s="88"/>
      <c r="C60" s="413">
        <v>13</v>
      </c>
      <c r="D60" s="270"/>
      <c r="E60" s="270"/>
      <c r="F60" s="270"/>
      <c r="G60" s="270"/>
      <c r="H60" s="270"/>
      <c r="I60" s="270"/>
      <c r="J60" s="378">
        <f>D60+E60+F60+G60+H60+I60</f>
        <v>0</v>
      </c>
      <c r="K60" s="279">
        <f>C60+J60</f>
        <v>13</v>
      </c>
    </row>
    <row r="61" spans="1:11" ht="14.25" customHeight="1" thickBot="1">
      <c r="A61" s="87" t="s">
        <v>121</v>
      </c>
      <c r="B61" s="88"/>
      <c r="C61" s="413">
        <v>0</v>
      </c>
      <c r="D61" s="270"/>
      <c r="E61" s="270"/>
      <c r="F61" s="270"/>
      <c r="G61" s="270"/>
      <c r="H61" s="270"/>
      <c r="I61" s="270"/>
      <c r="J61" s="378">
        <f>D61+E61+F61+G61+H61+I61</f>
        <v>0</v>
      </c>
      <c r="K61" s="279">
        <f>C61+J61</f>
        <v>0</v>
      </c>
    </row>
  </sheetData>
  <sheetProtection formatCells="0"/>
  <mergeCells count="4">
    <mergeCell ref="B2:J2"/>
    <mergeCell ref="B3:J3"/>
    <mergeCell ref="A7:K7"/>
    <mergeCell ref="A45:K45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55" orientation="landscape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sheetPr codeName="Munka19">
    <tabColor theme="5" tint="0.39997558519241921"/>
  </sheetPr>
  <dimension ref="A1:K61"/>
  <sheetViews>
    <sheetView topLeftCell="C1" zoomScale="110" zoomScaleNormal="110" workbookViewId="0">
      <selection activeCell="A7" sqref="A7:K7"/>
    </sheetView>
  </sheetViews>
  <sheetFormatPr defaultRowHeight="12.75"/>
  <cols>
    <col min="1" max="1" width="13" style="85" customWidth="1"/>
    <col min="2" max="2" width="59" style="86" customWidth="1"/>
    <col min="3" max="3" width="18.83203125" style="86" customWidth="1"/>
    <col min="4" max="9" width="16.83203125" style="86" customWidth="1"/>
    <col min="10" max="11" width="20.83203125" style="86" customWidth="1"/>
    <col min="12" max="16384" width="9.33203125" style="86"/>
  </cols>
  <sheetData>
    <row r="1" spans="1:11" s="72" customFormat="1" ht="21" customHeight="1" thickBot="1">
      <c r="A1" s="71"/>
      <c r="B1" s="73"/>
      <c r="C1" s="1"/>
      <c r="D1" s="1"/>
      <c r="E1" s="1"/>
      <c r="F1" s="1"/>
      <c r="G1" s="1"/>
      <c r="H1" s="1"/>
      <c r="I1" s="1"/>
      <c r="J1" s="1"/>
      <c r="K1" s="261" t="s">
        <v>532</v>
      </c>
    </row>
    <row r="2" spans="1:11" s="204" customFormat="1" ht="24.75" thickBot="1">
      <c r="A2" s="64" t="s">
        <v>425</v>
      </c>
      <c r="B2" s="446" t="s">
        <v>496</v>
      </c>
      <c r="C2" s="447"/>
      <c r="D2" s="447"/>
      <c r="E2" s="448"/>
      <c r="F2" s="448"/>
      <c r="G2" s="448"/>
      <c r="H2" s="448"/>
      <c r="I2" s="448"/>
      <c r="J2" s="449"/>
      <c r="K2" s="340" t="s">
        <v>41</v>
      </c>
    </row>
    <row r="3" spans="1:11" s="204" customFormat="1" ht="24.75" thickBot="1">
      <c r="A3" s="64" t="s">
        <v>119</v>
      </c>
      <c r="B3" s="446" t="s">
        <v>289</v>
      </c>
      <c r="C3" s="447"/>
      <c r="D3" s="447"/>
      <c r="E3" s="448"/>
      <c r="F3" s="448"/>
      <c r="G3" s="448"/>
      <c r="H3" s="448"/>
      <c r="I3" s="448"/>
      <c r="J3" s="449"/>
      <c r="K3" s="340" t="s">
        <v>36</v>
      </c>
    </row>
    <row r="4" spans="1:11" s="205" customFormat="1" ht="15.95" customHeight="1" thickBot="1">
      <c r="A4" s="74"/>
      <c r="B4" s="74"/>
      <c r="C4" s="75"/>
      <c r="D4" s="45"/>
      <c r="E4" s="45"/>
      <c r="F4" s="45"/>
      <c r="G4" s="45"/>
      <c r="H4" s="45"/>
      <c r="I4" s="45"/>
      <c r="J4" s="45"/>
      <c r="K4" s="380" t="s">
        <v>465</v>
      </c>
    </row>
    <row r="5" spans="1:11" ht="24.75" thickBot="1">
      <c r="A5" s="161" t="s">
        <v>120</v>
      </c>
      <c r="B5" s="76" t="s">
        <v>464</v>
      </c>
      <c r="C5" s="291" t="s">
        <v>401</v>
      </c>
      <c r="D5" s="376" t="s">
        <v>458</v>
      </c>
      <c r="E5" s="376" t="s">
        <v>479</v>
      </c>
      <c r="F5" s="376" t="s">
        <v>480</v>
      </c>
      <c r="G5" s="376" t="s">
        <v>481</v>
      </c>
      <c r="H5" s="376" t="s">
        <v>482</v>
      </c>
      <c r="I5" s="376" t="s">
        <v>483</v>
      </c>
      <c r="J5" s="377" t="s">
        <v>485</v>
      </c>
      <c r="K5" s="374" t="s">
        <v>490</v>
      </c>
    </row>
    <row r="6" spans="1:11" s="206" customFormat="1" ht="12.95" customHeight="1" thickBot="1">
      <c r="A6" s="65" t="s">
        <v>371</v>
      </c>
      <c r="B6" s="66" t="s">
        <v>372</v>
      </c>
      <c r="C6" s="66" t="s">
        <v>373</v>
      </c>
      <c r="D6" s="265" t="s">
        <v>375</v>
      </c>
      <c r="E6" s="66" t="s">
        <v>374</v>
      </c>
      <c r="F6" s="66" t="s">
        <v>376</v>
      </c>
      <c r="G6" s="66" t="s">
        <v>377</v>
      </c>
      <c r="H6" s="66" t="s">
        <v>378</v>
      </c>
      <c r="I6" s="66" t="s">
        <v>477</v>
      </c>
      <c r="J6" s="66" t="s">
        <v>487</v>
      </c>
      <c r="K6" s="375" t="s">
        <v>489</v>
      </c>
    </row>
    <row r="7" spans="1:11" s="206" customFormat="1" ht="15.95" customHeight="1" thickBot="1">
      <c r="A7" s="442" t="s">
        <v>37</v>
      </c>
      <c r="B7" s="443"/>
      <c r="C7" s="443"/>
      <c r="D7" s="443"/>
      <c r="E7" s="443"/>
      <c r="F7" s="443"/>
      <c r="G7" s="443"/>
      <c r="H7" s="443"/>
      <c r="I7" s="443"/>
      <c r="J7" s="443"/>
      <c r="K7" s="444"/>
    </row>
    <row r="8" spans="1:11" s="140" customFormat="1" ht="12" customHeight="1" thickBot="1">
      <c r="A8" s="65" t="s">
        <v>5</v>
      </c>
      <c r="B8" s="77" t="s">
        <v>393</v>
      </c>
      <c r="C8" s="400">
        <f>SUM(C9:C19)</f>
        <v>26429300</v>
      </c>
      <c r="D8" s="101">
        <f t="shared" ref="D8:K8" si="0">SUM(D9:D19)</f>
        <v>0</v>
      </c>
      <c r="E8" s="101">
        <f t="shared" si="0"/>
        <v>0</v>
      </c>
      <c r="F8" s="101">
        <f t="shared" si="0"/>
        <v>0</v>
      </c>
      <c r="G8" s="101">
        <f t="shared" si="0"/>
        <v>0</v>
      </c>
      <c r="H8" s="101">
        <f t="shared" si="0"/>
        <v>0</v>
      </c>
      <c r="I8" s="101">
        <f t="shared" si="0"/>
        <v>0</v>
      </c>
      <c r="J8" s="101">
        <f t="shared" si="0"/>
        <v>0</v>
      </c>
      <c r="K8" s="135">
        <f t="shared" si="0"/>
        <v>26429300</v>
      </c>
    </row>
    <row r="9" spans="1:11" s="140" customFormat="1" ht="12" customHeight="1">
      <c r="A9" s="199" t="s">
        <v>61</v>
      </c>
      <c r="B9" s="8" t="s">
        <v>167</v>
      </c>
      <c r="C9" s="414"/>
      <c r="D9" s="250"/>
      <c r="E9" s="250"/>
      <c r="F9" s="250"/>
      <c r="G9" s="250"/>
      <c r="H9" s="250"/>
      <c r="I9" s="250"/>
      <c r="J9" s="354">
        <f>D9+E9+F9+G9+H9+I9</f>
        <v>0</v>
      </c>
      <c r="K9" s="292">
        <f>C9+J9</f>
        <v>0</v>
      </c>
    </row>
    <row r="10" spans="1:11" s="140" customFormat="1" ht="12" customHeight="1">
      <c r="A10" s="200" t="s">
        <v>62</v>
      </c>
      <c r="B10" s="6" t="s">
        <v>168</v>
      </c>
      <c r="C10" s="398">
        <v>7120232</v>
      </c>
      <c r="D10" s="98"/>
      <c r="E10" s="98"/>
      <c r="F10" s="98">
        <v>6000000</v>
      </c>
      <c r="G10" s="98"/>
      <c r="H10" s="98"/>
      <c r="I10" s="98"/>
      <c r="J10" s="355">
        <f t="shared" ref="J10:J36" si="1">D10+E10+F10+G10+H10+I10</f>
        <v>6000000</v>
      </c>
      <c r="K10" s="288">
        <f t="shared" ref="K10:K36" si="2">C10+J10</f>
        <v>13120232</v>
      </c>
    </row>
    <row r="11" spans="1:11" s="140" customFormat="1" ht="12" customHeight="1">
      <c r="A11" s="200" t="s">
        <v>63</v>
      </c>
      <c r="B11" s="6" t="s">
        <v>169</v>
      </c>
      <c r="C11" s="398"/>
      <c r="D11" s="98"/>
      <c r="E11" s="98"/>
      <c r="F11" s="98"/>
      <c r="G11" s="98"/>
      <c r="H11" s="98"/>
      <c r="I11" s="98"/>
      <c r="J11" s="355">
        <f t="shared" si="1"/>
        <v>0</v>
      </c>
      <c r="K11" s="288">
        <f t="shared" si="2"/>
        <v>0</v>
      </c>
    </row>
    <row r="12" spans="1:11" s="140" customFormat="1" ht="12" customHeight="1">
      <c r="A12" s="200" t="s">
        <v>64</v>
      </c>
      <c r="B12" s="6" t="s">
        <v>170</v>
      </c>
      <c r="C12" s="398"/>
      <c r="D12" s="98"/>
      <c r="E12" s="98"/>
      <c r="F12" s="98"/>
      <c r="G12" s="98"/>
      <c r="H12" s="98"/>
      <c r="I12" s="98"/>
      <c r="J12" s="355">
        <f t="shared" si="1"/>
        <v>0</v>
      </c>
      <c r="K12" s="288">
        <f t="shared" si="2"/>
        <v>0</v>
      </c>
    </row>
    <row r="13" spans="1:11" s="140" customFormat="1" ht="12" customHeight="1">
      <c r="A13" s="200" t="s">
        <v>81</v>
      </c>
      <c r="B13" s="6" t="s">
        <v>171</v>
      </c>
      <c r="C13" s="398">
        <v>13690240</v>
      </c>
      <c r="D13" s="98"/>
      <c r="E13" s="98"/>
      <c r="F13" s="98">
        <v>-6000000</v>
      </c>
      <c r="G13" s="98"/>
      <c r="H13" s="98"/>
      <c r="I13" s="98"/>
      <c r="J13" s="355">
        <f t="shared" si="1"/>
        <v>-6000000</v>
      </c>
      <c r="K13" s="288">
        <f t="shared" si="2"/>
        <v>7690240</v>
      </c>
    </row>
    <row r="14" spans="1:11" s="140" customFormat="1" ht="12" customHeight="1">
      <c r="A14" s="200" t="s">
        <v>65</v>
      </c>
      <c r="B14" s="6" t="s">
        <v>290</v>
      </c>
      <c r="C14" s="398">
        <v>5618828</v>
      </c>
      <c r="D14" s="98"/>
      <c r="E14" s="98"/>
      <c r="F14" s="98"/>
      <c r="G14" s="98"/>
      <c r="H14" s="98"/>
      <c r="I14" s="98"/>
      <c r="J14" s="355">
        <f t="shared" si="1"/>
        <v>0</v>
      </c>
      <c r="K14" s="288">
        <f t="shared" si="2"/>
        <v>5618828</v>
      </c>
    </row>
    <row r="15" spans="1:11" s="140" customFormat="1" ht="12" customHeight="1">
      <c r="A15" s="200" t="s">
        <v>66</v>
      </c>
      <c r="B15" s="5" t="s">
        <v>291</v>
      </c>
      <c r="C15" s="398"/>
      <c r="D15" s="98"/>
      <c r="E15" s="98"/>
      <c r="F15" s="98"/>
      <c r="G15" s="98"/>
      <c r="H15" s="98"/>
      <c r="I15" s="98"/>
      <c r="J15" s="355">
        <f t="shared" si="1"/>
        <v>0</v>
      </c>
      <c r="K15" s="288">
        <f t="shared" si="2"/>
        <v>0</v>
      </c>
    </row>
    <row r="16" spans="1:11" s="140" customFormat="1" ht="12" customHeight="1">
      <c r="A16" s="200" t="s">
        <v>73</v>
      </c>
      <c r="B16" s="6" t="s">
        <v>174</v>
      </c>
      <c r="C16" s="404"/>
      <c r="D16" s="248"/>
      <c r="E16" s="248"/>
      <c r="F16" s="248"/>
      <c r="G16" s="248"/>
      <c r="H16" s="248"/>
      <c r="I16" s="248"/>
      <c r="J16" s="356">
        <f t="shared" si="1"/>
        <v>0</v>
      </c>
      <c r="K16" s="289">
        <f t="shared" si="2"/>
        <v>0</v>
      </c>
    </row>
    <row r="17" spans="1:11" s="207" customFormat="1" ht="12" customHeight="1">
      <c r="A17" s="200" t="s">
        <v>74</v>
      </c>
      <c r="B17" s="6" t="s">
        <v>175</v>
      </c>
      <c r="C17" s="398"/>
      <c r="D17" s="98"/>
      <c r="E17" s="98"/>
      <c r="F17" s="98"/>
      <c r="G17" s="98"/>
      <c r="H17" s="98"/>
      <c r="I17" s="98"/>
      <c r="J17" s="355">
        <f t="shared" si="1"/>
        <v>0</v>
      </c>
      <c r="K17" s="288">
        <f t="shared" si="2"/>
        <v>0</v>
      </c>
    </row>
    <row r="18" spans="1:11" s="207" customFormat="1" ht="12" customHeight="1">
      <c r="A18" s="200" t="s">
        <v>75</v>
      </c>
      <c r="B18" s="6" t="s">
        <v>320</v>
      </c>
      <c r="C18" s="399"/>
      <c r="D18" s="100"/>
      <c r="E18" s="100"/>
      <c r="F18" s="100"/>
      <c r="G18" s="100"/>
      <c r="H18" s="100"/>
      <c r="I18" s="100"/>
      <c r="J18" s="281">
        <f t="shared" si="1"/>
        <v>0</v>
      </c>
      <c r="K18" s="293">
        <f t="shared" si="2"/>
        <v>0</v>
      </c>
    </row>
    <row r="19" spans="1:11" s="207" customFormat="1" ht="12" customHeight="1" thickBot="1">
      <c r="A19" s="200" t="s">
        <v>76</v>
      </c>
      <c r="B19" s="5" t="s">
        <v>176</v>
      </c>
      <c r="C19" s="399"/>
      <c r="D19" s="100"/>
      <c r="E19" s="100"/>
      <c r="F19" s="100"/>
      <c r="G19" s="100"/>
      <c r="H19" s="100"/>
      <c r="I19" s="100"/>
      <c r="J19" s="281">
        <f t="shared" si="1"/>
        <v>0</v>
      </c>
      <c r="K19" s="293">
        <f t="shared" si="2"/>
        <v>0</v>
      </c>
    </row>
    <row r="20" spans="1:11" s="140" customFormat="1" ht="12" customHeight="1" thickBot="1">
      <c r="A20" s="65" t="s">
        <v>6</v>
      </c>
      <c r="B20" s="77" t="s">
        <v>292</v>
      </c>
      <c r="C20" s="400">
        <f>SUM(C21:C23)</f>
        <v>0</v>
      </c>
      <c r="D20" s="101">
        <f t="shared" ref="D20:K20" si="3">SUM(D21:D23)</f>
        <v>0</v>
      </c>
      <c r="E20" s="101">
        <f t="shared" si="3"/>
        <v>0</v>
      </c>
      <c r="F20" s="101">
        <f t="shared" si="3"/>
        <v>0</v>
      </c>
      <c r="G20" s="101">
        <f t="shared" si="3"/>
        <v>0</v>
      </c>
      <c r="H20" s="101">
        <f t="shared" si="3"/>
        <v>0</v>
      </c>
      <c r="I20" s="101">
        <f t="shared" si="3"/>
        <v>0</v>
      </c>
      <c r="J20" s="101">
        <f t="shared" si="3"/>
        <v>0</v>
      </c>
      <c r="K20" s="135">
        <f t="shared" si="3"/>
        <v>0</v>
      </c>
    </row>
    <row r="21" spans="1:11" s="207" customFormat="1" ht="12" customHeight="1">
      <c r="A21" s="200" t="s">
        <v>67</v>
      </c>
      <c r="B21" s="7" t="s">
        <v>149</v>
      </c>
      <c r="C21" s="398"/>
      <c r="D21" s="98"/>
      <c r="E21" s="98"/>
      <c r="F21" s="98"/>
      <c r="G21" s="98"/>
      <c r="H21" s="98"/>
      <c r="I21" s="98"/>
      <c r="J21" s="355">
        <f t="shared" si="1"/>
        <v>0</v>
      </c>
      <c r="K21" s="288">
        <f t="shared" si="2"/>
        <v>0</v>
      </c>
    </row>
    <row r="22" spans="1:11" s="207" customFormat="1" ht="12" customHeight="1">
      <c r="A22" s="200" t="s">
        <v>68</v>
      </c>
      <c r="B22" s="6" t="s">
        <v>293</v>
      </c>
      <c r="C22" s="398"/>
      <c r="D22" s="98"/>
      <c r="E22" s="98"/>
      <c r="F22" s="98"/>
      <c r="G22" s="98"/>
      <c r="H22" s="98"/>
      <c r="I22" s="98"/>
      <c r="J22" s="355">
        <f t="shared" si="1"/>
        <v>0</v>
      </c>
      <c r="K22" s="288">
        <f t="shared" si="2"/>
        <v>0</v>
      </c>
    </row>
    <row r="23" spans="1:11" s="207" customFormat="1" ht="12" customHeight="1">
      <c r="A23" s="200" t="s">
        <v>69</v>
      </c>
      <c r="B23" s="6" t="s">
        <v>294</v>
      </c>
      <c r="C23" s="398"/>
      <c r="D23" s="98"/>
      <c r="E23" s="98"/>
      <c r="F23" s="98"/>
      <c r="G23" s="98"/>
      <c r="H23" s="98"/>
      <c r="I23" s="98"/>
      <c r="J23" s="355">
        <f t="shared" si="1"/>
        <v>0</v>
      </c>
      <c r="K23" s="288">
        <f t="shared" si="2"/>
        <v>0</v>
      </c>
    </row>
    <row r="24" spans="1:11" s="207" customFormat="1" ht="12" customHeight="1" thickBot="1">
      <c r="A24" s="200" t="s">
        <v>70</v>
      </c>
      <c r="B24" s="6" t="s">
        <v>394</v>
      </c>
      <c r="C24" s="398"/>
      <c r="D24" s="98"/>
      <c r="E24" s="98"/>
      <c r="F24" s="98"/>
      <c r="G24" s="98"/>
      <c r="H24" s="98"/>
      <c r="I24" s="98"/>
      <c r="J24" s="355">
        <f t="shared" si="1"/>
        <v>0</v>
      </c>
      <c r="K24" s="288">
        <f t="shared" si="2"/>
        <v>0</v>
      </c>
    </row>
    <row r="25" spans="1:11" s="207" customFormat="1" ht="12" customHeight="1" thickBot="1">
      <c r="A25" s="67" t="s">
        <v>7</v>
      </c>
      <c r="B25" s="51" t="s">
        <v>97</v>
      </c>
      <c r="C25" s="415"/>
      <c r="D25" s="271"/>
      <c r="E25" s="271"/>
      <c r="F25" s="271"/>
      <c r="G25" s="271"/>
      <c r="H25" s="271"/>
      <c r="I25" s="271"/>
      <c r="J25" s="101">
        <f t="shared" si="1"/>
        <v>0</v>
      </c>
      <c r="K25" s="135">
        <f t="shared" si="2"/>
        <v>0</v>
      </c>
    </row>
    <row r="26" spans="1:11" s="207" customFormat="1" ht="12" customHeight="1" thickBot="1">
      <c r="A26" s="67" t="s">
        <v>8</v>
      </c>
      <c r="B26" s="51" t="s">
        <v>395</v>
      </c>
      <c r="C26" s="400">
        <f>+C27+C28</f>
        <v>0</v>
      </c>
      <c r="D26" s="101">
        <f t="shared" ref="D26:K26" si="4">+D27+D28+D29</f>
        <v>0</v>
      </c>
      <c r="E26" s="101">
        <f t="shared" si="4"/>
        <v>0</v>
      </c>
      <c r="F26" s="101">
        <f t="shared" si="4"/>
        <v>0</v>
      </c>
      <c r="G26" s="101">
        <f t="shared" si="4"/>
        <v>0</v>
      </c>
      <c r="H26" s="101">
        <f t="shared" si="4"/>
        <v>0</v>
      </c>
      <c r="I26" s="101">
        <f t="shared" si="4"/>
        <v>0</v>
      </c>
      <c r="J26" s="101">
        <f t="shared" si="4"/>
        <v>0</v>
      </c>
      <c r="K26" s="135">
        <f t="shared" si="4"/>
        <v>0</v>
      </c>
    </row>
    <row r="27" spans="1:11" s="207" customFormat="1" ht="12" customHeight="1">
      <c r="A27" s="201" t="s">
        <v>158</v>
      </c>
      <c r="B27" s="202" t="s">
        <v>154</v>
      </c>
      <c r="C27" s="405"/>
      <c r="D27" s="249"/>
      <c r="E27" s="249"/>
      <c r="F27" s="249"/>
      <c r="G27" s="249"/>
      <c r="H27" s="249"/>
      <c r="I27" s="249"/>
      <c r="J27" s="357">
        <f t="shared" si="1"/>
        <v>0</v>
      </c>
      <c r="K27" s="290">
        <f t="shared" si="2"/>
        <v>0</v>
      </c>
    </row>
    <row r="28" spans="1:11" s="207" customFormat="1" ht="12" customHeight="1">
      <c r="A28" s="201" t="s">
        <v>159</v>
      </c>
      <c r="B28" s="202" t="s">
        <v>293</v>
      </c>
      <c r="C28" s="401"/>
      <c r="D28" s="98"/>
      <c r="E28" s="98"/>
      <c r="F28" s="98"/>
      <c r="G28" s="98"/>
      <c r="H28" s="98"/>
      <c r="I28" s="98"/>
      <c r="J28" s="355">
        <f t="shared" si="1"/>
        <v>0</v>
      </c>
      <c r="K28" s="288">
        <f t="shared" si="2"/>
        <v>0</v>
      </c>
    </row>
    <row r="29" spans="1:11" s="207" customFormat="1" ht="12" customHeight="1" thickBot="1">
      <c r="A29" s="201" t="s">
        <v>160</v>
      </c>
      <c r="B29" s="203" t="s">
        <v>295</v>
      </c>
      <c r="C29" s="416"/>
      <c r="D29" s="98"/>
      <c r="E29" s="98"/>
      <c r="F29" s="98"/>
      <c r="G29" s="98"/>
      <c r="H29" s="98"/>
      <c r="I29" s="98"/>
      <c r="J29" s="355">
        <f t="shared" si="1"/>
        <v>0</v>
      </c>
      <c r="K29" s="288">
        <f t="shared" si="2"/>
        <v>0</v>
      </c>
    </row>
    <row r="30" spans="1:11" s="207" customFormat="1" ht="12" customHeight="1" thickBot="1">
      <c r="A30" s="200" t="s">
        <v>161</v>
      </c>
      <c r="B30" s="54" t="s">
        <v>396</v>
      </c>
      <c r="C30" s="400">
        <f>+C31+C32+C33</f>
        <v>0</v>
      </c>
      <c r="D30" s="43"/>
      <c r="E30" s="43"/>
      <c r="F30" s="43"/>
      <c r="G30" s="43"/>
      <c r="H30" s="43"/>
      <c r="I30" s="43"/>
      <c r="J30" s="358">
        <f t="shared" si="1"/>
        <v>0</v>
      </c>
      <c r="K30" s="294">
        <f t="shared" si="2"/>
        <v>0</v>
      </c>
    </row>
    <row r="31" spans="1:11" s="207" customFormat="1" ht="12" customHeight="1" thickBot="1">
      <c r="A31" s="67" t="s">
        <v>9</v>
      </c>
      <c r="B31" s="51" t="s">
        <v>296</v>
      </c>
      <c r="C31" s="405"/>
      <c r="D31" s="101">
        <f t="shared" ref="D31:K31" si="5">+D32+D33+D34</f>
        <v>0</v>
      </c>
      <c r="E31" s="101">
        <f t="shared" si="5"/>
        <v>0</v>
      </c>
      <c r="F31" s="101">
        <f t="shared" si="5"/>
        <v>0</v>
      </c>
      <c r="G31" s="101">
        <f t="shared" si="5"/>
        <v>0</v>
      </c>
      <c r="H31" s="101">
        <f t="shared" si="5"/>
        <v>0</v>
      </c>
      <c r="I31" s="101">
        <f t="shared" si="5"/>
        <v>0</v>
      </c>
      <c r="J31" s="101">
        <f t="shared" si="5"/>
        <v>0</v>
      </c>
      <c r="K31" s="135">
        <f t="shared" si="5"/>
        <v>0</v>
      </c>
    </row>
    <row r="32" spans="1:11" s="207" customFormat="1" ht="12" customHeight="1">
      <c r="A32" s="201" t="s">
        <v>54</v>
      </c>
      <c r="B32" s="202" t="s">
        <v>181</v>
      </c>
      <c r="C32" s="401"/>
      <c r="D32" s="249"/>
      <c r="E32" s="249"/>
      <c r="F32" s="249"/>
      <c r="G32" s="249"/>
      <c r="H32" s="249"/>
      <c r="I32" s="249"/>
      <c r="J32" s="357">
        <f t="shared" si="1"/>
        <v>0</v>
      </c>
      <c r="K32" s="290">
        <f t="shared" si="2"/>
        <v>0</v>
      </c>
    </row>
    <row r="33" spans="1:11" s="207" customFormat="1" ht="12" customHeight="1" thickBot="1">
      <c r="A33" s="201" t="s">
        <v>55</v>
      </c>
      <c r="B33" s="203" t="s">
        <v>182</v>
      </c>
      <c r="C33" s="416"/>
      <c r="D33" s="102"/>
      <c r="E33" s="102"/>
      <c r="F33" s="102"/>
      <c r="G33" s="102"/>
      <c r="H33" s="102"/>
      <c r="I33" s="102"/>
      <c r="J33" s="283">
        <f t="shared" si="1"/>
        <v>0</v>
      </c>
      <c r="K33" s="285">
        <f t="shared" si="2"/>
        <v>0</v>
      </c>
    </row>
    <row r="34" spans="1:11" s="207" customFormat="1" ht="12" customHeight="1" thickBot="1">
      <c r="A34" s="200" t="s">
        <v>56</v>
      </c>
      <c r="B34" s="54" t="s">
        <v>183</v>
      </c>
      <c r="C34" s="415"/>
      <c r="D34" s="43"/>
      <c r="E34" s="43"/>
      <c r="F34" s="43"/>
      <c r="G34" s="43"/>
      <c r="H34" s="43"/>
      <c r="I34" s="43"/>
      <c r="J34" s="358">
        <f t="shared" si="1"/>
        <v>0</v>
      </c>
      <c r="K34" s="294">
        <f t="shared" si="2"/>
        <v>0</v>
      </c>
    </row>
    <row r="35" spans="1:11" s="140" customFormat="1" ht="12" customHeight="1" thickBot="1">
      <c r="A35" s="67" t="s">
        <v>10</v>
      </c>
      <c r="B35" s="51" t="s">
        <v>266</v>
      </c>
      <c r="C35" s="417"/>
      <c r="D35" s="271"/>
      <c r="E35" s="271"/>
      <c r="F35" s="271"/>
      <c r="G35" s="271"/>
      <c r="H35" s="271"/>
      <c r="I35" s="271"/>
      <c r="J35" s="101">
        <f t="shared" si="1"/>
        <v>0</v>
      </c>
      <c r="K35" s="135">
        <f t="shared" si="2"/>
        <v>0</v>
      </c>
    </row>
    <row r="36" spans="1:11" s="140" customFormat="1" ht="12" customHeight="1" thickBot="1">
      <c r="A36" s="67" t="s">
        <v>11</v>
      </c>
      <c r="B36" s="51" t="s">
        <v>297</v>
      </c>
      <c r="C36" s="135"/>
      <c r="D36" s="271"/>
      <c r="E36" s="271"/>
      <c r="F36" s="271"/>
      <c r="G36" s="271"/>
      <c r="H36" s="271"/>
      <c r="I36" s="271"/>
      <c r="J36" s="101">
        <f t="shared" si="1"/>
        <v>0</v>
      </c>
      <c r="K36" s="135">
        <f t="shared" si="2"/>
        <v>0</v>
      </c>
    </row>
    <row r="37" spans="1:11" s="140" customFormat="1" ht="12" customHeight="1" thickBot="1">
      <c r="A37" s="65" t="s">
        <v>12</v>
      </c>
      <c r="B37" s="51" t="s">
        <v>298</v>
      </c>
      <c r="C37" s="135">
        <v>26429300</v>
      </c>
      <c r="D37" s="101">
        <f t="shared" ref="D37:K37" si="6">+D8+D20+D25+D26+D31+D35+D36</f>
        <v>0</v>
      </c>
      <c r="E37" s="101">
        <f t="shared" si="6"/>
        <v>0</v>
      </c>
      <c r="F37" s="101">
        <f t="shared" si="6"/>
        <v>0</v>
      </c>
      <c r="G37" s="101">
        <f t="shared" si="6"/>
        <v>0</v>
      </c>
      <c r="H37" s="101">
        <f t="shared" si="6"/>
        <v>0</v>
      </c>
      <c r="I37" s="101">
        <f t="shared" si="6"/>
        <v>0</v>
      </c>
      <c r="J37" s="101">
        <f t="shared" si="6"/>
        <v>0</v>
      </c>
      <c r="K37" s="135">
        <f t="shared" si="6"/>
        <v>26429300</v>
      </c>
    </row>
    <row r="38" spans="1:11" s="140" customFormat="1" ht="12" customHeight="1" thickBot="1">
      <c r="A38" s="78" t="s">
        <v>13</v>
      </c>
      <c r="B38" s="422" t="s">
        <v>299</v>
      </c>
      <c r="C38" s="423">
        <v>116258225</v>
      </c>
      <c r="D38" s="101">
        <f t="shared" ref="D38:K38" si="7">+D39+D40+D41</f>
        <v>0</v>
      </c>
      <c r="E38" s="101">
        <f t="shared" si="7"/>
        <v>1254302</v>
      </c>
      <c r="F38" s="101">
        <f t="shared" si="7"/>
        <v>1462448</v>
      </c>
      <c r="G38" s="101">
        <f t="shared" si="7"/>
        <v>0</v>
      </c>
      <c r="H38" s="101">
        <f t="shared" si="7"/>
        <v>0</v>
      </c>
      <c r="I38" s="101">
        <f t="shared" si="7"/>
        <v>0</v>
      </c>
      <c r="J38" s="101">
        <f t="shared" si="7"/>
        <v>2716750</v>
      </c>
      <c r="K38" s="135">
        <f t="shared" si="7"/>
        <v>118974975</v>
      </c>
    </row>
    <row r="39" spans="1:11" s="140" customFormat="1" ht="12" customHeight="1">
      <c r="A39" s="201" t="s">
        <v>300</v>
      </c>
      <c r="B39" s="202" t="s">
        <v>131</v>
      </c>
      <c r="C39" s="401"/>
      <c r="D39" s="249"/>
      <c r="E39" s="249">
        <v>1122613</v>
      </c>
      <c r="F39" s="249"/>
      <c r="G39" s="249"/>
      <c r="H39" s="249"/>
      <c r="I39" s="249"/>
      <c r="J39" s="357">
        <f>D39+E39+F39+G39+H39+I39</f>
        <v>1122613</v>
      </c>
      <c r="K39" s="290">
        <f>C39+J39</f>
        <v>1122613</v>
      </c>
    </row>
    <row r="40" spans="1:11" s="140" customFormat="1" ht="12" customHeight="1" thickBot="1">
      <c r="A40" s="201" t="s">
        <v>301</v>
      </c>
      <c r="B40" s="203" t="s">
        <v>0</v>
      </c>
      <c r="C40" s="416"/>
      <c r="D40" s="102"/>
      <c r="E40" s="102"/>
      <c r="F40" s="102"/>
      <c r="G40" s="102"/>
      <c r="H40" s="102"/>
      <c r="I40" s="102"/>
      <c r="J40" s="283">
        <f>D40+E40+F40+G40+H40+I40</f>
        <v>0</v>
      </c>
      <c r="K40" s="285">
        <f>C40+J40</f>
        <v>0</v>
      </c>
    </row>
    <row r="41" spans="1:11" s="207" customFormat="1" ht="12" customHeight="1" thickBot="1">
      <c r="A41" s="200" t="s">
        <v>302</v>
      </c>
      <c r="B41" s="54" t="s">
        <v>303</v>
      </c>
      <c r="C41" s="138">
        <v>116258225</v>
      </c>
      <c r="D41" s="43"/>
      <c r="E41" s="43">
        <v>131689</v>
      </c>
      <c r="F41" s="43">
        <v>1462448</v>
      </c>
      <c r="G41" s="43"/>
      <c r="H41" s="43"/>
      <c r="I41" s="43"/>
      <c r="J41" s="358">
        <f>D41+E41+F41+G41+H41+I41</f>
        <v>1594137</v>
      </c>
      <c r="K41" s="294">
        <f>C41+J41</f>
        <v>117852362</v>
      </c>
    </row>
    <row r="42" spans="1:11" s="207" customFormat="1" ht="15" customHeight="1" thickBot="1">
      <c r="A42" s="78" t="s">
        <v>14</v>
      </c>
      <c r="B42" s="79" t="s">
        <v>304</v>
      </c>
      <c r="C42" s="272">
        <f>+C37+C38</f>
        <v>142687525</v>
      </c>
      <c r="D42" s="272">
        <f t="shared" ref="D42:J42" si="8">+D37+D38</f>
        <v>0</v>
      </c>
      <c r="E42" s="272">
        <f t="shared" si="8"/>
        <v>1254302</v>
      </c>
      <c r="F42" s="272">
        <f t="shared" si="8"/>
        <v>1462448</v>
      </c>
      <c r="G42" s="272">
        <f t="shared" si="8"/>
        <v>0</v>
      </c>
      <c r="H42" s="272">
        <f t="shared" si="8"/>
        <v>0</v>
      </c>
      <c r="I42" s="272">
        <f t="shared" si="8"/>
        <v>0</v>
      </c>
      <c r="J42" s="272">
        <f t="shared" si="8"/>
        <v>2716750</v>
      </c>
      <c r="K42" s="138">
        <f>+K37+K38</f>
        <v>145404275</v>
      </c>
    </row>
    <row r="43" spans="1:11" s="207" customFormat="1" ht="15" customHeight="1">
      <c r="A43" s="80"/>
      <c r="B43" s="81"/>
      <c r="C43" s="136"/>
    </row>
    <row r="44" spans="1:11" ht="13.5" thickBot="1">
      <c r="A44" s="82"/>
      <c r="B44" s="83"/>
      <c r="C44" s="137"/>
    </row>
    <row r="45" spans="1:11" s="206" customFormat="1" ht="16.5" customHeight="1" thickBot="1">
      <c r="A45" s="442" t="s">
        <v>38</v>
      </c>
      <c r="B45" s="443"/>
      <c r="C45" s="443"/>
      <c r="D45" s="443"/>
      <c r="E45" s="443"/>
      <c r="F45" s="443"/>
      <c r="G45" s="443"/>
      <c r="H45" s="443"/>
      <c r="I45" s="443"/>
      <c r="J45" s="443"/>
      <c r="K45" s="444"/>
    </row>
    <row r="46" spans="1:11" s="208" customFormat="1" ht="12" customHeight="1" thickBot="1">
      <c r="A46" s="67" t="s">
        <v>5</v>
      </c>
      <c r="B46" s="51" t="s">
        <v>305</v>
      </c>
      <c r="C46" s="400">
        <f>SUM(C47:C51)</f>
        <v>139687525</v>
      </c>
      <c r="D46" s="101">
        <f t="shared" ref="D46:K46" si="9">SUM(D47:D51)</f>
        <v>0</v>
      </c>
      <c r="E46" s="101">
        <f t="shared" si="9"/>
        <v>1254302</v>
      </c>
      <c r="F46" s="101">
        <f t="shared" si="9"/>
        <v>2639832</v>
      </c>
      <c r="G46" s="101">
        <f t="shared" si="9"/>
        <v>0</v>
      </c>
      <c r="H46" s="101">
        <f t="shared" si="9"/>
        <v>0</v>
      </c>
      <c r="I46" s="101">
        <f t="shared" si="9"/>
        <v>0</v>
      </c>
      <c r="J46" s="101">
        <f t="shared" si="9"/>
        <v>3894134</v>
      </c>
      <c r="K46" s="135">
        <f t="shared" si="9"/>
        <v>143581659</v>
      </c>
    </row>
    <row r="47" spans="1:11" ht="12" customHeight="1">
      <c r="A47" s="200" t="s">
        <v>61</v>
      </c>
      <c r="B47" s="7" t="s">
        <v>34</v>
      </c>
      <c r="C47" s="405">
        <v>72842175</v>
      </c>
      <c r="D47" s="249"/>
      <c r="E47" s="249">
        <v>110200</v>
      </c>
      <c r="F47" s="249">
        <v>2213960</v>
      </c>
      <c r="G47" s="249"/>
      <c r="H47" s="249"/>
      <c r="I47" s="249"/>
      <c r="J47" s="357">
        <f t="shared" ref="J47:J57" si="10">D47+E47+F47+G47+H47+I47</f>
        <v>2324160</v>
      </c>
      <c r="K47" s="290">
        <f t="shared" ref="K47:K57" si="11">C47+J47</f>
        <v>75166335</v>
      </c>
    </row>
    <row r="48" spans="1:11" ht="12" customHeight="1">
      <c r="A48" s="200" t="s">
        <v>62</v>
      </c>
      <c r="B48" s="6" t="s">
        <v>106</v>
      </c>
      <c r="C48" s="402">
        <v>14316869</v>
      </c>
      <c r="D48" s="42"/>
      <c r="E48" s="42">
        <v>21489</v>
      </c>
      <c r="F48" s="42">
        <v>425872</v>
      </c>
      <c r="G48" s="42"/>
      <c r="H48" s="42"/>
      <c r="I48" s="42"/>
      <c r="J48" s="282">
        <f t="shared" si="10"/>
        <v>447361</v>
      </c>
      <c r="K48" s="286">
        <f t="shared" si="11"/>
        <v>14764230</v>
      </c>
    </row>
    <row r="49" spans="1:11" ht="12" customHeight="1">
      <c r="A49" s="200" t="s">
        <v>63</v>
      </c>
      <c r="B49" s="6" t="s">
        <v>80</v>
      </c>
      <c r="C49" s="402">
        <v>52528481</v>
      </c>
      <c r="D49" s="42"/>
      <c r="E49" s="42">
        <v>1122613</v>
      </c>
      <c r="F49" s="42"/>
      <c r="G49" s="42"/>
      <c r="H49" s="42"/>
      <c r="I49" s="42"/>
      <c r="J49" s="282">
        <f t="shared" si="10"/>
        <v>1122613</v>
      </c>
      <c r="K49" s="286">
        <f t="shared" si="11"/>
        <v>53651094</v>
      </c>
    </row>
    <row r="50" spans="1:11" ht="12" customHeight="1">
      <c r="A50" s="200" t="s">
        <v>64</v>
      </c>
      <c r="B50" s="6" t="s">
        <v>107</v>
      </c>
      <c r="C50" s="402"/>
      <c r="D50" s="42"/>
      <c r="E50" s="42"/>
      <c r="F50" s="42"/>
      <c r="G50" s="42"/>
      <c r="H50" s="42"/>
      <c r="I50" s="42"/>
      <c r="J50" s="282">
        <f t="shared" si="10"/>
        <v>0</v>
      </c>
      <c r="K50" s="286">
        <f t="shared" si="11"/>
        <v>0</v>
      </c>
    </row>
    <row r="51" spans="1:11" ht="12" customHeight="1" thickBot="1">
      <c r="A51" s="200" t="s">
        <v>81</v>
      </c>
      <c r="B51" s="6" t="s">
        <v>108</v>
      </c>
      <c r="C51" s="402"/>
      <c r="D51" s="42"/>
      <c r="E51" s="42"/>
      <c r="F51" s="42"/>
      <c r="G51" s="42"/>
      <c r="H51" s="42"/>
      <c r="I51" s="42"/>
      <c r="J51" s="282">
        <f t="shared" si="10"/>
        <v>0</v>
      </c>
      <c r="K51" s="286">
        <f t="shared" si="11"/>
        <v>0</v>
      </c>
    </row>
    <row r="52" spans="1:11" ht="12" customHeight="1" thickBot="1">
      <c r="A52" s="67" t="s">
        <v>6</v>
      </c>
      <c r="B52" s="51" t="s">
        <v>306</v>
      </c>
      <c r="C52" s="400">
        <f>SUM(C53:C55)</f>
        <v>3000000</v>
      </c>
      <c r="D52" s="101">
        <f t="shared" ref="D52:K52" si="12">SUM(D53:D55)</f>
        <v>0</v>
      </c>
      <c r="E52" s="101">
        <f t="shared" si="12"/>
        <v>0</v>
      </c>
      <c r="F52" s="101">
        <f t="shared" si="12"/>
        <v>-1177384</v>
      </c>
      <c r="G52" s="101">
        <f t="shared" si="12"/>
        <v>0</v>
      </c>
      <c r="H52" s="101">
        <f t="shared" si="12"/>
        <v>0</v>
      </c>
      <c r="I52" s="101">
        <f t="shared" si="12"/>
        <v>0</v>
      </c>
      <c r="J52" s="101">
        <f t="shared" si="12"/>
        <v>-1177384</v>
      </c>
      <c r="K52" s="135">
        <f t="shared" si="12"/>
        <v>1822616</v>
      </c>
    </row>
    <row r="53" spans="1:11" s="208" customFormat="1" ht="12" customHeight="1">
      <c r="A53" s="200" t="s">
        <v>67</v>
      </c>
      <c r="B53" s="7" t="s">
        <v>124</v>
      </c>
      <c r="C53" s="405">
        <v>3000000</v>
      </c>
      <c r="D53" s="249"/>
      <c r="E53" s="249"/>
      <c r="F53" s="249">
        <v>-1177384</v>
      </c>
      <c r="G53" s="249"/>
      <c r="H53" s="249"/>
      <c r="I53" s="249"/>
      <c r="J53" s="357">
        <f t="shared" si="10"/>
        <v>-1177384</v>
      </c>
      <c r="K53" s="290">
        <f t="shared" si="11"/>
        <v>1822616</v>
      </c>
    </row>
    <row r="54" spans="1:11" ht="12" customHeight="1">
      <c r="A54" s="200" t="s">
        <v>68</v>
      </c>
      <c r="B54" s="6" t="s">
        <v>110</v>
      </c>
      <c r="C54" s="402"/>
      <c r="D54" s="42"/>
      <c r="E54" s="42"/>
      <c r="F54" s="42"/>
      <c r="G54" s="42"/>
      <c r="H54" s="42"/>
      <c r="I54" s="42"/>
      <c r="J54" s="282">
        <f t="shared" si="10"/>
        <v>0</v>
      </c>
      <c r="K54" s="286">
        <f t="shared" si="11"/>
        <v>0</v>
      </c>
    </row>
    <row r="55" spans="1:11" ht="12" customHeight="1">
      <c r="A55" s="200" t="s">
        <v>69</v>
      </c>
      <c r="B55" s="6" t="s">
        <v>39</v>
      </c>
      <c r="C55" s="402"/>
      <c r="D55" s="42"/>
      <c r="E55" s="42"/>
      <c r="F55" s="42"/>
      <c r="G55" s="42"/>
      <c r="H55" s="42"/>
      <c r="I55" s="42"/>
      <c r="J55" s="282">
        <f t="shared" si="10"/>
        <v>0</v>
      </c>
      <c r="K55" s="286">
        <f t="shared" si="11"/>
        <v>0</v>
      </c>
    </row>
    <row r="56" spans="1:11" ht="12" customHeight="1" thickBot="1">
      <c r="A56" s="200" t="s">
        <v>70</v>
      </c>
      <c r="B56" s="6" t="s">
        <v>397</v>
      </c>
      <c r="C56" s="402"/>
      <c r="D56" s="42"/>
      <c r="E56" s="42"/>
      <c r="F56" s="42"/>
      <c r="G56" s="42"/>
      <c r="H56" s="42"/>
      <c r="I56" s="42"/>
      <c r="J56" s="282">
        <f t="shared" si="10"/>
        <v>0</v>
      </c>
      <c r="K56" s="286">
        <f t="shared" si="11"/>
        <v>0</v>
      </c>
    </row>
    <row r="57" spans="1:11" ht="12" customHeight="1" thickBot="1">
      <c r="A57" s="67" t="s">
        <v>7</v>
      </c>
      <c r="B57" s="51" t="s">
        <v>2</v>
      </c>
      <c r="C57" s="415"/>
      <c r="D57" s="271"/>
      <c r="E57" s="271"/>
      <c r="F57" s="271"/>
      <c r="G57" s="271"/>
      <c r="H57" s="271"/>
      <c r="I57" s="271"/>
      <c r="J57" s="101">
        <f t="shared" si="10"/>
        <v>0</v>
      </c>
      <c r="K57" s="135">
        <f t="shared" si="11"/>
        <v>0</v>
      </c>
    </row>
    <row r="58" spans="1:11" ht="15" customHeight="1" thickBot="1">
      <c r="A58" s="67" t="s">
        <v>8</v>
      </c>
      <c r="B58" s="84" t="s">
        <v>398</v>
      </c>
      <c r="C58" s="418">
        <f>+C46+C52+C57</f>
        <v>142687525</v>
      </c>
      <c r="D58" s="272">
        <f t="shared" ref="D58:K58" si="13">+D46+D52+D57</f>
        <v>0</v>
      </c>
      <c r="E58" s="272">
        <f t="shared" si="13"/>
        <v>1254302</v>
      </c>
      <c r="F58" s="272">
        <f t="shared" si="13"/>
        <v>1462448</v>
      </c>
      <c r="G58" s="272">
        <f t="shared" si="13"/>
        <v>0</v>
      </c>
      <c r="H58" s="272">
        <f t="shared" si="13"/>
        <v>0</v>
      </c>
      <c r="I58" s="272">
        <f t="shared" si="13"/>
        <v>0</v>
      </c>
      <c r="J58" s="272">
        <f t="shared" si="13"/>
        <v>2716750</v>
      </c>
      <c r="K58" s="138">
        <f t="shared" si="13"/>
        <v>145404275</v>
      </c>
    </row>
    <row r="59" spans="1:11" ht="13.5" thickBot="1">
      <c r="C59" s="139"/>
      <c r="D59" s="139"/>
      <c r="E59" s="139"/>
      <c r="F59" s="139"/>
      <c r="G59" s="139"/>
      <c r="H59" s="139"/>
      <c r="I59" s="139"/>
      <c r="J59" s="139"/>
      <c r="K59" s="139"/>
    </row>
    <row r="60" spans="1:11" ht="15" customHeight="1" thickBot="1">
      <c r="A60" s="87" t="s">
        <v>392</v>
      </c>
      <c r="B60" s="88"/>
      <c r="C60" s="413">
        <v>25</v>
      </c>
      <c r="D60" s="270"/>
      <c r="E60" s="270"/>
      <c r="F60" s="270"/>
      <c r="G60" s="270"/>
      <c r="H60" s="270"/>
      <c r="I60" s="270"/>
      <c r="J60" s="378">
        <f>D60+E60+F60+G60+H60+I60</f>
        <v>0</v>
      </c>
      <c r="K60" s="279">
        <f>C60+J60</f>
        <v>25</v>
      </c>
    </row>
    <row r="61" spans="1:11" ht="14.25" customHeight="1" thickBot="1">
      <c r="A61" s="87" t="s">
        <v>121</v>
      </c>
      <c r="B61" s="88"/>
      <c r="C61" s="413"/>
      <c r="D61" s="270"/>
      <c r="E61" s="270"/>
      <c r="F61" s="270"/>
      <c r="G61" s="270"/>
      <c r="H61" s="270"/>
      <c r="I61" s="270"/>
      <c r="J61" s="378">
        <f>D61+E61+F61+G61+H61+I61</f>
        <v>0</v>
      </c>
      <c r="K61" s="279">
        <f>C61+J61</f>
        <v>0</v>
      </c>
    </row>
  </sheetData>
  <sheetProtection formatCells="0"/>
  <mergeCells count="4">
    <mergeCell ref="B2:J2"/>
    <mergeCell ref="B3:J3"/>
    <mergeCell ref="A7:K7"/>
    <mergeCell ref="A45:K45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55" orientation="landscape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>
  <sheetPr codeName="Munka20">
    <tabColor theme="5" tint="0.59999389629810485"/>
  </sheetPr>
  <dimension ref="A1:K61"/>
  <sheetViews>
    <sheetView topLeftCell="C1" zoomScale="110" zoomScaleNormal="110" workbookViewId="0">
      <selection activeCell="J16" sqref="J16"/>
    </sheetView>
  </sheetViews>
  <sheetFormatPr defaultRowHeight="12.75"/>
  <cols>
    <col min="1" max="1" width="13" style="85" customWidth="1"/>
    <col min="2" max="2" width="59" style="86" customWidth="1"/>
    <col min="3" max="3" width="18.83203125" style="86" customWidth="1"/>
    <col min="4" max="9" width="16.83203125" style="86" customWidth="1"/>
    <col min="10" max="11" width="20.83203125" style="86" customWidth="1"/>
    <col min="12" max="16384" width="9.33203125" style="86"/>
  </cols>
  <sheetData>
    <row r="1" spans="1:11" s="72" customFormat="1" ht="21" customHeight="1" thickBot="1">
      <c r="A1" s="71"/>
      <c r="B1" s="73"/>
      <c r="C1" s="1"/>
      <c r="D1" s="1"/>
      <c r="E1" s="1"/>
      <c r="F1" s="1"/>
      <c r="G1" s="1"/>
      <c r="H1" s="1"/>
      <c r="I1" s="1"/>
      <c r="J1" s="1"/>
      <c r="K1" s="261" t="s">
        <v>533</v>
      </c>
    </row>
    <row r="2" spans="1:11" s="204" customFormat="1" ht="24.75" thickBot="1">
      <c r="A2" s="64" t="s">
        <v>425</v>
      </c>
      <c r="B2" s="450" t="s">
        <v>496</v>
      </c>
      <c r="C2" s="451"/>
      <c r="D2" s="451"/>
      <c r="E2" s="451"/>
      <c r="F2" s="451"/>
      <c r="G2" s="451"/>
      <c r="H2" s="451"/>
      <c r="I2" s="451"/>
      <c r="J2" s="452"/>
      <c r="K2" s="340" t="s">
        <v>41</v>
      </c>
    </row>
    <row r="3" spans="1:11" s="204" customFormat="1" ht="24.75" thickBot="1">
      <c r="A3" s="64" t="s">
        <v>119</v>
      </c>
      <c r="B3" s="446" t="s">
        <v>307</v>
      </c>
      <c r="C3" s="447"/>
      <c r="D3" s="447"/>
      <c r="E3" s="448"/>
      <c r="F3" s="448"/>
      <c r="G3" s="448"/>
      <c r="H3" s="448"/>
      <c r="I3" s="448"/>
      <c r="J3" s="449"/>
      <c r="K3" s="340" t="s">
        <v>36</v>
      </c>
    </row>
    <row r="4" spans="1:11" s="205" customFormat="1" ht="15.95" customHeight="1" thickBot="1">
      <c r="A4" s="74"/>
      <c r="B4" s="74"/>
      <c r="C4" s="75"/>
      <c r="D4" s="45"/>
      <c r="E4" s="45"/>
      <c r="F4" s="45"/>
      <c r="G4" s="45"/>
      <c r="H4" s="45"/>
      <c r="I4" s="45"/>
      <c r="J4" s="45"/>
      <c r="K4" s="380" t="s">
        <v>465</v>
      </c>
    </row>
    <row r="5" spans="1:11" ht="24.75" thickBot="1">
      <c r="A5" s="161" t="s">
        <v>120</v>
      </c>
      <c r="B5" s="76" t="s">
        <v>464</v>
      </c>
      <c r="C5" s="291" t="s">
        <v>401</v>
      </c>
      <c r="D5" s="376" t="s">
        <v>458</v>
      </c>
      <c r="E5" s="376" t="s">
        <v>479</v>
      </c>
      <c r="F5" s="376" t="s">
        <v>480</v>
      </c>
      <c r="G5" s="376" t="s">
        <v>481</v>
      </c>
      <c r="H5" s="376" t="s">
        <v>482</v>
      </c>
      <c r="I5" s="376" t="s">
        <v>483</v>
      </c>
      <c r="J5" s="377" t="s">
        <v>485</v>
      </c>
      <c r="K5" s="374" t="s">
        <v>490</v>
      </c>
    </row>
    <row r="6" spans="1:11" s="206" customFormat="1" ht="12.95" customHeight="1" thickBot="1">
      <c r="A6" s="65" t="s">
        <v>371</v>
      </c>
      <c r="B6" s="66" t="s">
        <v>372</v>
      </c>
      <c r="C6" s="66" t="s">
        <v>373</v>
      </c>
      <c r="D6" s="265" t="s">
        <v>375</v>
      </c>
      <c r="E6" s="66" t="s">
        <v>374</v>
      </c>
      <c r="F6" s="66" t="s">
        <v>376</v>
      </c>
      <c r="G6" s="66" t="s">
        <v>377</v>
      </c>
      <c r="H6" s="66" t="s">
        <v>378</v>
      </c>
      <c r="I6" s="66" t="s">
        <v>477</v>
      </c>
      <c r="J6" s="66" t="s">
        <v>487</v>
      </c>
      <c r="K6" s="375" t="s">
        <v>489</v>
      </c>
    </row>
    <row r="7" spans="1:11" s="206" customFormat="1" ht="15.95" customHeight="1" thickBot="1">
      <c r="A7" s="442" t="s">
        <v>37</v>
      </c>
      <c r="B7" s="443"/>
      <c r="C7" s="443"/>
      <c r="D7" s="443"/>
      <c r="E7" s="443"/>
      <c r="F7" s="443"/>
      <c r="G7" s="443"/>
      <c r="H7" s="443"/>
      <c r="I7" s="443"/>
      <c r="J7" s="443"/>
      <c r="K7" s="444"/>
    </row>
    <row r="8" spans="1:11" s="140" customFormat="1" ht="12" customHeight="1" thickBot="1">
      <c r="A8" s="65" t="s">
        <v>5</v>
      </c>
      <c r="B8" s="77" t="s">
        <v>393</v>
      </c>
      <c r="C8" s="400">
        <f>SUM(C9:C19)</f>
        <v>26429300</v>
      </c>
      <c r="D8" s="101">
        <f t="shared" ref="D8:K8" si="0">SUM(D9:D19)</f>
        <v>0</v>
      </c>
      <c r="E8" s="101">
        <f t="shared" si="0"/>
        <v>0</v>
      </c>
      <c r="F8" s="101">
        <f t="shared" si="0"/>
        <v>0</v>
      </c>
      <c r="G8" s="101">
        <f t="shared" si="0"/>
        <v>0</v>
      </c>
      <c r="H8" s="101">
        <f t="shared" si="0"/>
        <v>0</v>
      </c>
      <c r="I8" s="101">
        <f t="shared" si="0"/>
        <v>0</v>
      </c>
      <c r="J8" s="101">
        <f t="shared" si="0"/>
        <v>0</v>
      </c>
      <c r="K8" s="135">
        <f t="shared" si="0"/>
        <v>26429300</v>
      </c>
    </row>
    <row r="9" spans="1:11" s="140" customFormat="1" ht="12" customHeight="1">
      <c r="A9" s="199" t="s">
        <v>61</v>
      </c>
      <c r="B9" s="8" t="s">
        <v>167</v>
      </c>
      <c r="C9" s="414"/>
      <c r="D9" s="250"/>
      <c r="E9" s="250"/>
      <c r="F9" s="250"/>
      <c r="G9" s="250"/>
      <c r="H9" s="250"/>
      <c r="I9" s="250"/>
      <c r="J9" s="354">
        <f>D9+E9+F9+G9+H9+I9</f>
        <v>0</v>
      </c>
      <c r="K9" s="292">
        <f>C9+J9</f>
        <v>0</v>
      </c>
    </row>
    <row r="10" spans="1:11" s="140" customFormat="1" ht="12" customHeight="1">
      <c r="A10" s="200" t="s">
        <v>62</v>
      </c>
      <c r="B10" s="6" t="s">
        <v>168</v>
      </c>
      <c r="C10" s="398">
        <v>7120232</v>
      </c>
      <c r="D10" s="98"/>
      <c r="E10" s="98"/>
      <c r="F10" s="98">
        <v>6000000</v>
      </c>
      <c r="G10" s="98"/>
      <c r="H10" s="98"/>
      <c r="I10" s="98"/>
      <c r="J10" s="355">
        <f t="shared" ref="J10:J36" si="1">D10+E10+F10+G10+H10+I10</f>
        <v>6000000</v>
      </c>
      <c r="K10" s="288">
        <f t="shared" ref="K10:K35" si="2">C10+J10</f>
        <v>13120232</v>
      </c>
    </row>
    <row r="11" spans="1:11" s="140" customFormat="1" ht="12" customHeight="1">
      <c r="A11" s="200" t="s">
        <v>63</v>
      </c>
      <c r="B11" s="6" t="s">
        <v>169</v>
      </c>
      <c r="C11" s="398"/>
      <c r="D11" s="98"/>
      <c r="E11" s="98"/>
      <c r="F11" s="98"/>
      <c r="G11" s="98"/>
      <c r="H11" s="98"/>
      <c r="I11" s="98"/>
      <c r="J11" s="355">
        <f t="shared" si="1"/>
        <v>0</v>
      </c>
      <c r="K11" s="288">
        <f t="shared" si="2"/>
        <v>0</v>
      </c>
    </row>
    <row r="12" spans="1:11" s="140" customFormat="1" ht="12" customHeight="1">
      <c r="A12" s="200" t="s">
        <v>64</v>
      </c>
      <c r="B12" s="6" t="s">
        <v>170</v>
      </c>
      <c r="C12" s="398"/>
      <c r="D12" s="98"/>
      <c r="E12" s="98"/>
      <c r="F12" s="98"/>
      <c r="G12" s="98"/>
      <c r="H12" s="98"/>
      <c r="I12" s="98"/>
      <c r="J12" s="355">
        <f t="shared" si="1"/>
        <v>0</v>
      </c>
      <c r="K12" s="288">
        <f t="shared" si="2"/>
        <v>0</v>
      </c>
    </row>
    <row r="13" spans="1:11" s="140" customFormat="1" ht="12" customHeight="1">
      <c r="A13" s="200" t="s">
        <v>81</v>
      </c>
      <c r="B13" s="6" t="s">
        <v>171</v>
      </c>
      <c r="C13" s="398">
        <v>13690240</v>
      </c>
      <c r="D13" s="98"/>
      <c r="E13" s="98"/>
      <c r="F13" s="98">
        <v>-6000000</v>
      </c>
      <c r="G13" s="98"/>
      <c r="H13" s="98"/>
      <c r="I13" s="98"/>
      <c r="J13" s="355">
        <f t="shared" si="1"/>
        <v>-6000000</v>
      </c>
      <c r="K13" s="288">
        <f t="shared" si="2"/>
        <v>7690240</v>
      </c>
    </row>
    <row r="14" spans="1:11" s="140" customFormat="1" ht="12" customHeight="1">
      <c r="A14" s="200" t="s">
        <v>65</v>
      </c>
      <c r="B14" s="6" t="s">
        <v>290</v>
      </c>
      <c r="C14" s="398">
        <v>5618828</v>
      </c>
      <c r="D14" s="98"/>
      <c r="E14" s="98"/>
      <c r="F14" s="98"/>
      <c r="G14" s="98"/>
      <c r="H14" s="98"/>
      <c r="I14" s="98"/>
      <c r="J14" s="355">
        <f t="shared" si="1"/>
        <v>0</v>
      </c>
      <c r="K14" s="288">
        <f t="shared" si="2"/>
        <v>5618828</v>
      </c>
    </row>
    <row r="15" spans="1:11" s="140" customFormat="1" ht="12" customHeight="1">
      <c r="A15" s="200" t="s">
        <v>66</v>
      </c>
      <c r="B15" s="5" t="s">
        <v>291</v>
      </c>
      <c r="C15" s="398"/>
      <c r="D15" s="98"/>
      <c r="E15" s="98"/>
      <c r="F15" s="98"/>
      <c r="G15" s="98"/>
      <c r="H15" s="98"/>
      <c r="I15" s="98"/>
      <c r="J15" s="355">
        <f t="shared" si="1"/>
        <v>0</v>
      </c>
      <c r="K15" s="288">
        <f t="shared" si="2"/>
        <v>0</v>
      </c>
    </row>
    <row r="16" spans="1:11" s="140" customFormat="1" ht="12" customHeight="1">
      <c r="A16" s="200" t="s">
        <v>73</v>
      </c>
      <c r="B16" s="6" t="s">
        <v>174</v>
      </c>
      <c r="C16" s="404"/>
      <c r="D16" s="248"/>
      <c r="E16" s="248"/>
      <c r="F16" s="248"/>
      <c r="G16" s="248"/>
      <c r="H16" s="248"/>
      <c r="I16" s="248"/>
      <c r="J16" s="356">
        <f t="shared" si="1"/>
        <v>0</v>
      </c>
      <c r="K16" s="289">
        <f t="shared" si="2"/>
        <v>0</v>
      </c>
    </row>
    <row r="17" spans="1:11" s="207" customFormat="1" ht="12" customHeight="1">
      <c r="A17" s="200" t="s">
        <v>74</v>
      </c>
      <c r="B17" s="6" t="s">
        <v>175</v>
      </c>
      <c r="C17" s="398"/>
      <c r="D17" s="98"/>
      <c r="E17" s="98"/>
      <c r="F17" s="98"/>
      <c r="G17" s="98"/>
      <c r="H17" s="98"/>
      <c r="I17" s="98"/>
      <c r="J17" s="355">
        <f t="shared" si="1"/>
        <v>0</v>
      </c>
      <c r="K17" s="288">
        <f t="shared" si="2"/>
        <v>0</v>
      </c>
    </row>
    <row r="18" spans="1:11" s="207" customFormat="1" ht="12" customHeight="1">
      <c r="A18" s="200" t="s">
        <v>75</v>
      </c>
      <c r="B18" s="6" t="s">
        <v>320</v>
      </c>
      <c r="C18" s="399"/>
      <c r="D18" s="100"/>
      <c r="E18" s="100"/>
      <c r="F18" s="100"/>
      <c r="G18" s="100"/>
      <c r="H18" s="100"/>
      <c r="I18" s="100"/>
      <c r="J18" s="281">
        <f t="shared" si="1"/>
        <v>0</v>
      </c>
      <c r="K18" s="293">
        <f t="shared" si="2"/>
        <v>0</v>
      </c>
    </row>
    <row r="19" spans="1:11" s="207" customFormat="1" ht="12" customHeight="1" thickBot="1">
      <c r="A19" s="200" t="s">
        <v>76</v>
      </c>
      <c r="B19" s="5" t="s">
        <v>176</v>
      </c>
      <c r="C19" s="399"/>
      <c r="D19" s="100"/>
      <c r="E19" s="100"/>
      <c r="F19" s="100"/>
      <c r="G19" s="100"/>
      <c r="H19" s="100"/>
      <c r="I19" s="100"/>
      <c r="J19" s="281">
        <f t="shared" si="1"/>
        <v>0</v>
      </c>
      <c r="K19" s="293">
        <f t="shared" si="2"/>
        <v>0</v>
      </c>
    </row>
    <row r="20" spans="1:11" s="140" customFormat="1" ht="12" customHeight="1" thickBot="1">
      <c r="A20" s="65" t="s">
        <v>6</v>
      </c>
      <c r="B20" s="77" t="s">
        <v>292</v>
      </c>
      <c r="C20" s="400">
        <f>SUM(C21:C23)</f>
        <v>0</v>
      </c>
      <c r="D20" s="101">
        <f t="shared" ref="D20:K20" si="3">SUM(D21:D23)</f>
        <v>0</v>
      </c>
      <c r="E20" s="101">
        <f t="shared" si="3"/>
        <v>0</v>
      </c>
      <c r="F20" s="101">
        <f t="shared" si="3"/>
        <v>0</v>
      </c>
      <c r="G20" s="101">
        <f t="shared" si="3"/>
        <v>0</v>
      </c>
      <c r="H20" s="101">
        <f t="shared" si="3"/>
        <v>0</v>
      </c>
      <c r="I20" s="101">
        <f t="shared" si="3"/>
        <v>0</v>
      </c>
      <c r="J20" s="101">
        <f t="shared" si="3"/>
        <v>0</v>
      </c>
      <c r="K20" s="135">
        <f t="shared" si="3"/>
        <v>0</v>
      </c>
    </row>
    <row r="21" spans="1:11" s="207" customFormat="1" ht="12" customHeight="1">
      <c r="A21" s="200" t="s">
        <v>67</v>
      </c>
      <c r="B21" s="7" t="s">
        <v>149</v>
      </c>
      <c r="C21" s="398"/>
      <c r="D21" s="98"/>
      <c r="E21" s="98"/>
      <c r="F21" s="98"/>
      <c r="G21" s="98"/>
      <c r="H21" s="98"/>
      <c r="I21" s="98"/>
      <c r="J21" s="355">
        <f t="shared" si="1"/>
        <v>0</v>
      </c>
      <c r="K21" s="288">
        <f t="shared" si="2"/>
        <v>0</v>
      </c>
    </row>
    <row r="22" spans="1:11" s="207" customFormat="1" ht="12" customHeight="1">
      <c r="A22" s="200" t="s">
        <v>68</v>
      </c>
      <c r="B22" s="6" t="s">
        <v>293</v>
      </c>
      <c r="C22" s="398"/>
      <c r="D22" s="98"/>
      <c r="E22" s="98"/>
      <c r="F22" s="98"/>
      <c r="G22" s="98"/>
      <c r="H22" s="98"/>
      <c r="I22" s="98"/>
      <c r="J22" s="355">
        <f t="shared" si="1"/>
        <v>0</v>
      </c>
      <c r="K22" s="288">
        <f t="shared" si="2"/>
        <v>0</v>
      </c>
    </row>
    <row r="23" spans="1:11" s="207" customFormat="1" ht="12" customHeight="1">
      <c r="A23" s="200" t="s">
        <v>69</v>
      </c>
      <c r="B23" s="6" t="s">
        <v>294</v>
      </c>
      <c r="C23" s="398"/>
      <c r="D23" s="98"/>
      <c r="E23" s="98"/>
      <c r="F23" s="98"/>
      <c r="G23" s="98"/>
      <c r="H23" s="98"/>
      <c r="I23" s="98"/>
      <c r="J23" s="355">
        <f t="shared" si="1"/>
        <v>0</v>
      </c>
      <c r="K23" s="288">
        <f t="shared" si="2"/>
        <v>0</v>
      </c>
    </row>
    <row r="24" spans="1:11" s="207" customFormat="1" ht="12" customHeight="1" thickBot="1">
      <c r="A24" s="200" t="s">
        <v>70</v>
      </c>
      <c r="B24" s="6" t="s">
        <v>394</v>
      </c>
      <c r="C24" s="398"/>
      <c r="D24" s="98"/>
      <c r="E24" s="98"/>
      <c r="F24" s="98"/>
      <c r="G24" s="98"/>
      <c r="H24" s="98"/>
      <c r="I24" s="98"/>
      <c r="J24" s="355">
        <f t="shared" si="1"/>
        <v>0</v>
      </c>
      <c r="K24" s="288">
        <f t="shared" si="2"/>
        <v>0</v>
      </c>
    </row>
    <row r="25" spans="1:11" s="207" customFormat="1" ht="12" customHeight="1" thickBot="1">
      <c r="A25" s="67" t="s">
        <v>7</v>
      </c>
      <c r="B25" s="51" t="s">
        <v>97</v>
      </c>
      <c r="C25" s="415"/>
      <c r="D25" s="271"/>
      <c r="E25" s="271"/>
      <c r="F25" s="271"/>
      <c r="G25" s="271"/>
      <c r="H25" s="271"/>
      <c r="I25" s="271"/>
      <c r="J25" s="101">
        <f t="shared" si="1"/>
        <v>0</v>
      </c>
      <c r="K25" s="135">
        <f t="shared" si="2"/>
        <v>0</v>
      </c>
    </row>
    <row r="26" spans="1:11" s="207" customFormat="1" ht="12" customHeight="1" thickBot="1">
      <c r="A26" s="67" t="s">
        <v>8</v>
      </c>
      <c r="B26" s="51" t="s">
        <v>395</v>
      </c>
      <c r="C26" s="400">
        <f>+C27+C28</f>
        <v>0</v>
      </c>
      <c r="D26" s="101">
        <f t="shared" ref="D26:K26" si="4">+D27+D28+D29</f>
        <v>0</v>
      </c>
      <c r="E26" s="101">
        <f t="shared" si="4"/>
        <v>0</v>
      </c>
      <c r="F26" s="101">
        <f t="shared" si="4"/>
        <v>0</v>
      </c>
      <c r="G26" s="101">
        <f t="shared" si="4"/>
        <v>0</v>
      </c>
      <c r="H26" s="101">
        <f t="shared" si="4"/>
        <v>0</v>
      </c>
      <c r="I26" s="101">
        <f t="shared" si="4"/>
        <v>0</v>
      </c>
      <c r="J26" s="101">
        <f t="shared" si="4"/>
        <v>0</v>
      </c>
      <c r="K26" s="135">
        <f t="shared" si="4"/>
        <v>0</v>
      </c>
    </row>
    <row r="27" spans="1:11" s="207" customFormat="1" ht="12" customHeight="1">
      <c r="A27" s="201" t="s">
        <v>158</v>
      </c>
      <c r="B27" s="202" t="s">
        <v>154</v>
      </c>
      <c r="C27" s="405"/>
      <c r="D27" s="249"/>
      <c r="E27" s="249"/>
      <c r="F27" s="249"/>
      <c r="G27" s="249"/>
      <c r="H27" s="249"/>
      <c r="I27" s="249"/>
      <c r="J27" s="357">
        <f t="shared" si="1"/>
        <v>0</v>
      </c>
      <c r="K27" s="290">
        <f t="shared" si="2"/>
        <v>0</v>
      </c>
    </row>
    <row r="28" spans="1:11" s="207" customFormat="1" ht="12" customHeight="1">
      <c r="A28" s="201" t="s">
        <v>159</v>
      </c>
      <c r="B28" s="202" t="s">
        <v>293</v>
      </c>
      <c r="C28" s="401"/>
      <c r="D28" s="98"/>
      <c r="E28" s="98"/>
      <c r="F28" s="98"/>
      <c r="G28" s="98"/>
      <c r="H28" s="98"/>
      <c r="I28" s="98"/>
      <c r="J28" s="355">
        <f t="shared" si="1"/>
        <v>0</v>
      </c>
      <c r="K28" s="288">
        <f t="shared" si="2"/>
        <v>0</v>
      </c>
    </row>
    <row r="29" spans="1:11" s="207" customFormat="1" ht="12" customHeight="1" thickBot="1">
      <c r="A29" s="201" t="s">
        <v>160</v>
      </c>
      <c r="B29" s="203" t="s">
        <v>295</v>
      </c>
      <c r="C29" s="416"/>
      <c r="D29" s="98"/>
      <c r="E29" s="98"/>
      <c r="F29" s="98"/>
      <c r="G29" s="98"/>
      <c r="H29" s="98"/>
      <c r="I29" s="98"/>
      <c r="J29" s="355">
        <f t="shared" si="1"/>
        <v>0</v>
      </c>
      <c r="K29" s="288">
        <f t="shared" si="2"/>
        <v>0</v>
      </c>
    </row>
    <row r="30" spans="1:11" s="207" customFormat="1" ht="12" customHeight="1" thickBot="1">
      <c r="A30" s="200" t="s">
        <v>161</v>
      </c>
      <c r="B30" s="54" t="s">
        <v>396</v>
      </c>
      <c r="C30" s="400">
        <f>+C31+C32+C33</f>
        <v>0</v>
      </c>
      <c r="D30" s="43"/>
      <c r="E30" s="43"/>
      <c r="F30" s="43"/>
      <c r="G30" s="43"/>
      <c r="H30" s="43"/>
      <c r="I30" s="43"/>
      <c r="J30" s="358">
        <f t="shared" si="1"/>
        <v>0</v>
      </c>
      <c r="K30" s="294">
        <f t="shared" si="2"/>
        <v>0</v>
      </c>
    </row>
    <row r="31" spans="1:11" s="207" customFormat="1" ht="12" customHeight="1" thickBot="1">
      <c r="A31" s="67" t="s">
        <v>9</v>
      </c>
      <c r="B31" s="51" t="s">
        <v>296</v>
      </c>
      <c r="C31" s="405"/>
      <c r="D31" s="101">
        <f t="shared" ref="D31:K31" si="5">+D32+D33+D34</f>
        <v>0</v>
      </c>
      <c r="E31" s="101">
        <f t="shared" si="5"/>
        <v>0</v>
      </c>
      <c r="F31" s="101">
        <f t="shared" si="5"/>
        <v>0</v>
      </c>
      <c r="G31" s="101">
        <f t="shared" si="5"/>
        <v>0</v>
      </c>
      <c r="H31" s="101">
        <f t="shared" si="5"/>
        <v>0</v>
      </c>
      <c r="I31" s="101">
        <f t="shared" si="5"/>
        <v>0</v>
      </c>
      <c r="J31" s="101">
        <f t="shared" si="5"/>
        <v>0</v>
      </c>
      <c r="K31" s="135">
        <f t="shared" si="5"/>
        <v>0</v>
      </c>
    </row>
    <row r="32" spans="1:11" s="207" customFormat="1" ht="12" customHeight="1">
      <c r="A32" s="201" t="s">
        <v>54</v>
      </c>
      <c r="B32" s="202" t="s">
        <v>181</v>
      </c>
      <c r="C32" s="401"/>
      <c r="D32" s="249"/>
      <c r="E32" s="249"/>
      <c r="F32" s="249"/>
      <c r="G32" s="249"/>
      <c r="H32" s="249"/>
      <c r="I32" s="249"/>
      <c r="J32" s="357">
        <f t="shared" si="1"/>
        <v>0</v>
      </c>
      <c r="K32" s="290">
        <f t="shared" si="2"/>
        <v>0</v>
      </c>
    </row>
    <row r="33" spans="1:11" s="207" customFormat="1" ht="12" customHeight="1" thickBot="1">
      <c r="A33" s="201" t="s">
        <v>55</v>
      </c>
      <c r="B33" s="203" t="s">
        <v>182</v>
      </c>
      <c r="C33" s="416"/>
      <c r="D33" s="102"/>
      <c r="E33" s="102"/>
      <c r="F33" s="102"/>
      <c r="G33" s="102"/>
      <c r="H33" s="102"/>
      <c r="I33" s="102"/>
      <c r="J33" s="283">
        <f t="shared" si="1"/>
        <v>0</v>
      </c>
      <c r="K33" s="285">
        <f t="shared" si="2"/>
        <v>0</v>
      </c>
    </row>
    <row r="34" spans="1:11" s="207" customFormat="1" ht="12" customHeight="1" thickBot="1">
      <c r="A34" s="200" t="s">
        <v>56</v>
      </c>
      <c r="B34" s="54" t="s">
        <v>183</v>
      </c>
      <c r="C34" s="415"/>
      <c r="D34" s="43"/>
      <c r="E34" s="43"/>
      <c r="F34" s="43"/>
      <c r="G34" s="43"/>
      <c r="H34" s="43"/>
      <c r="I34" s="43"/>
      <c r="J34" s="358">
        <f t="shared" si="1"/>
        <v>0</v>
      </c>
      <c r="K34" s="294">
        <f t="shared" si="2"/>
        <v>0</v>
      </c>
    </row>
    <row r="35" spans="1:11" s="140" customFormat="1" ht="12" customHeight="1" thickBot="1">
      <c r="A35" s="67" t="s">
        <v>10</v>
      </c>
      <c r="B35" s="51" t="s">
        <v>266</v>
      </c>
      <c r="C35" s="417"/>
      <c r="D35" s="271"/>
      <c r="E35" s="271"/>
      <c r="F35" s="271"/>
      <c r="G35" s="271"/>
      <c r="H35" s="271"/>
      <c r="I35" s="271"/>
      <c r="J35" s="101">
        <f t="shared" si="1"/>
        <v>0</v>
      </c>
      <c r="K35" s="135">
        <f t="shared" si="2"/>
        <v>0</v>
      </c>
    </row>
    <row r="36" spans="1:11" s="140" customFormat="1" ht="12" customHeight="1" thickBot="1">
      <c r="A36" s="67" t="s">
        <v>11</v>
      </c>
      <c r="B36" s="51" t="s">
        <v>297</v>
      </c>
      <c r="C36" s="135"/>
      <c r="D36" s="271"/>
      <c r="E36" s="271"/>
      <c r="F36" s="271"/>
      <c r="G36" s="271"/>
      <c r="H36" s="271"/>
      <c r="I36" s="271"/>
      <c r="J36" s="101">
        <f t="shared" si="1"/>
        <v>0</v>
      </c>
      <c r="K36" s="135">
        <f>C36+J36</f>
        <v>0</v>
      </c>
    </row>
    <row r="37" spans="1:11" s="140" customFormat="1" ht="12" customHeight="1" thickBot="1">
      <c r="A37" s="65" t="s">
        <v>12</v>
      </c>
      <c r="B37" s="51" t="s">
        <v>298</v>
      </c>
      <c r="C37" s="135">
        <v>26429300</v>
      </c>
      <c r="D37" s="101">
        <f t="shared" ref="D37:K37" si="6">+D8+D20+D25+D26+D31+D35+D36</f>
        <v>0</v>
      </c>
      <c r="E37" s="101">
        <f t="shared" si="6"/>
        <v>0</v>
      </c>
      <c r="F37" s="101">
        <f t="shared" si="6"/>
        <v>0</v>
      </c>
      <c r="G37" s="101">
        <f t="shared" si="6"/>
        <v>0</v>
      </c>
      <c r="H37" s="101">
        <f t="shared" si="6"/>
        <v>0</v>
      </c>
      <c r="I37" s="101">
        <f t="shared" si="6"/>
        <v>0</v>
      </c>
      <c r="J37" s="101">
        <f t="shared" si="6"/>
        <v>0</v>
      </c>
      <c r="K37" s="135">
        <f t="shared" si="6"/>
        <v>26429300</v>
      </c>
    </row>
    <row r="38" spans="1:11" s="140" customFormat="1" ht="12" customHeight="1" thickBot="1">
      <c r="A38" s="78" t="s">
        <v>13</v>
      </c>
      <c r="B38" s="51" t="s">
        <v>299</v>
      </c>
      <c r="C38" s="101">
        <f t="shared" ref="C38:K38" si="7">+C39+C40+C41</f>
        <v>116258225</v>
      </c>
      <c r="D38" s="101">
        <f t="shared" si="7"/>
        <v>0</v>
      </c>
      <c r="E38" s="101">
        <f t="shared" si="7"/>
        <v>1254302</v>
      </c>
      <c r="F38" s="101">
        <f t="shared" si="7"/>
        <v>1462448</v>
      </c>
      <c r="G38" s="101">
        <f t="shared" si="7"/>
        <v>0</v>
      </c>
      <c r="H38" s="101">
        <f t="shared" si="7"/>
        <v>0</v>
      </c>
      <c r="I38" s="101">
        <f t="shared" si="7"/>
        <v>0</v>
      </c>
      <c r="J38" s="101">
        <f t="shared" si="7"/>
        <v>2716750</v>
      </c>
      <c r="K38" s="135">
        <f t="shared" si="7"/>
        <v>118974975</v>
      </c>
    </row>
    <row r="39" spans="1:11" s="140" customFormat="1" ht="12" customHeight="1">
      <c r="A39" s="201" t="s">
        <v>300</v>
      </c>
      <c r="B39" s="202" t="s">
        <v>131</v>
      </c>
      <c r="C39" s="401"/>
      <c r="D39" s="249"/>
      <c r="E39" s="102">
        <v>1122613</v>
      </c>
      <c r="F39" s="249"/>
      <c r="G39" s="249"/>
      <c r="H39" s="249"/>
      <c r="I39" s="249"/>
      <c r="J39" s="357">
        <f>D39+E39+F39+G39+H39+I39</f>
        <v>1122613</v>
      </c>
      <c r="K39" s="290">
        <f>C39+J39</f>
        <v>1122613</v>
      </c>
    </row>
    <row r="40" spans="1:11" s="140" customFormat="1" ht="12" customHeight="1" thickBot="1">
      <c r="A40" s="201" t="s">
        <v>301</v>
      </c>
      <c r="B40" s="203" t="s">
        <v>0</v>
      </c>
      <c r="C40" s="416"/>
      <c r="D40" s="102"/>
      <c r="E40" s="43"/>
      <c r="F40" s="102"/>
      <c r="G40" s="102"/>
      <c r="H40" s="102"/>
      <c r="I40" s="102"/>
      <c r="J40" s="283">
        <f>D40+E40+F40+G40+H40+I40</f>
        <v>0</v>
      </c>
      <c r="K40" s="285">
        <f>C40+J40</f>
        <v>0</v>
      </c>
    </row>
    <row r="41" spans="1:11" s="207" customFormat="1" ht="12" customHeight="1" thickBot="1">
      <c r="A41" s="200" t="s">
        <v>302</v>
      </c>
      <c r="B41" s="54" t="s">
        <v>303</v>
      </c>
      <c r="C41" s="138">
        <v>116258225</v>
      </c>
      <c r="D41" s="423"/>
      <c r="E41" s="424">
        <v>131689</v>
      </c>
      <c r="F41" s="43">
        <v>1462448</v>
      </c>
      <c r="G41" s="43"/>
      <c r="H41" s="43"/>
      <c r="I41" s="43"/>
      <c r="J41" s="358">
        <f>D41+E41+F41+G41+H41+I41</f>
        <v>1594137</v>
      </c>
      <c r="K41" s="294">
        <f>C41+J41</f>
        <v>117852362</v>
      </c>
    </row>
    <row r="42" spans="1:11" s="207" customFormat="1" ht="15" customHeight="1" thickBot="1">
      <c r="A42" s="78" t="s">
        <v>14</v>
      </c>
      <c r="B42" s="79" t="s">
        <v>304</v>
      </c>
      <c r="C42" s="272">
        <f>+C37+C38</f>
        <v>142687525</v>
      </c>
      <c r="D42" s="272">
        <f t="shared" ref="D42:K42" si="8">+D37+D38</f>
        <v>0</v>
      </c>
      <c r="E42" s="272">
        <f t="shared" si="8"/>
        <v>1254302</v>
      </c>
      <c r="F42" s="272">
        <f t="shared" si="8"/>
        <v>1462448</v>
      </c>
      <c r="G42" s="272">
        <f t="shared" si="8"/>
        <v>0</v>
      </c>
      <c r="H42" s="272">
        <f t="shared" si="8"/>
        <v>0</v>
      </c>
      <c r="I42" s="272">
        <f t="shared" si="8"/>
        <v>0</v>
      </c>
      <c r="J42" s="272">
        <f t="shared" si="8"/>
        <v>2716750</v>
      </c>
      <c r="K42" s="138">
        <f t="shared" si="8"/>
        <v>145404275</v>
      </c>
    </row>
    <row r="43" spans="1:11" s="207" customFormat="1" ht="15" customHeight="1">
      <c r="A43" s="80"/>
      <c r="B43" s="81"/>
      <c r="C43" s="136"/>
    </row>
    <row r="44" spans="1:11" ht="13.5" thickBot="1">
      <c r="A44" s="82"/>
      <c r="B44" s="83"/>
      <c r="C44" s="137"/>
    </row>
    <row r="45" spans="1:11" s="206" customFormat="1" ht="16.5" customHeight="1" thickBot="1">
      <c r="A45" s="442" t="s">
        <v>38</v>
      </c>
      <c r="B45" s="443"/>
      <c r="C45" s="443"/>
      <c r="D45" s="443"/>
      <c r="E45" s="443"/>
      <c r="F45" s="443"/>
      <c r="G45" s="443"/>
      <c r="H45" s="443"/>
      <c r="I45" s="443"/>
      <c r="J45" s="443"/>
      <c r="K45" s="444"/>
    </row>
    <row r="46" spans="1:11" s="208" customFormat="1" ht="12" customHeight="1" thickBot="1">
      <c r="A46" s="67" t="s">
        <v>5</v>
      </c>
      <c r="B46" s="51" t="s">
        <v>305</v>
      </c>
      <c r="C46" s="400">
        <f>SUM(C47:C51)</f>
        <v>139687525</v>
      </c>
      <c r="D46" s="101">
        <f>SUM(D47:D51)</f>
        <v>0</v>
      </c>
      <c r="E46" s="101">
        <f>SUM(E47:E51)</f>
        <v>1254302</v>
      </c>
      <c r="F46" s="101">
        <f t="shared" ref="F46:K46" si="9">SUM(F47:F51)</f>
        <v>2639832</v>
      </c>
      <c r="G46" s="101">
        <f t="shared" si="9"/>
        <v>0</v>
      </c>
      <c r="H46" s="101">
        <f t="shared" si="9"/>
        <v>0</v>
      </c>
      <c r="I46" s="101">
        <f t="shared" si="9"/>
        <v>0</v>
      </c>
      <c r="J46" s="101">
        <f t="shared" si="9"/>
        <v>3894134</v>
      </c>
      <c r="K46" s="135">
        <f t="shared" si="9"/>
        <v>143581659</v>
      </c>
    </row>
    <row r="47" spans="1:11" ht="12" customHeight="1">
      <c r="A47" s="200" t="s">
        <v>61</v>
      </c>
      <c r="B47" s="7" t="s">
        <v>34</v>
      </c>
      <c r="C47" s="405">
        <v>72842175</v>
      </c>
      <c r="D47" s="249"/>
      <c r="E47" s="249">
        <v>110200</v>
      </c>
      <c r="F47" s="249">
        <v>2213960</v>
      </c>
      <c r="G47" s="249"/>
      <c r="H47" s="249"/>
      <c r="I47" s="249"/>
      <c r="J47" s="357">
        <f t="shared" ref="J47:J57" si="10">D47+E47+F47+G47+H47+I47</f>
        <v>2324160</v>
      </c>
      <c r="K47" s="290">
        <f t="shared" ref="K47:K57" si="11">C47+J47</f>
        <v>75166335</v>
      </c>
    </row>
    <row r="48" spans="1:11" ht="12" customHeight="1">
      <c r="A48" s="200" t="s">
        <v>62</v>
      </c>
      <c r="B48" s="6" t="s">
        <v>106</v>
      </c>
      <c r="C48" s="402">
        <v>14316869</v>
      </c>
      <c r="D48" s="42"/>
      <c r="E48" s="42">
        <v>21489</v>
      </c>
      <c r="F48" s="42">
        <v>425872</v>
      </c>
      <c r="G48" s="42"/>
      <c r="H48" s="42"/>
      <c r="I48" s="42"/>
      <c r="J48" s="282">
        <f t="shared" si="10"/>
        <v>447361</v>
      </c>
      <c r="K48" s="286">
        <f t="shared" si="11"/>
        <v>14764230</v>
      </c>
    </row>
    <row r="49" spans="1:11" ht="12" customHeight="1">
      <c r="A49" s="200" t="s">
        <v>63</v>
      </c>
      <c r="B49" s="6" t="s">
        <v>80</v>
      </c>
      <c r="C49" s="402">
        <v>52528481</v>
      </c>
      <c r="D49" s="42"/>
      <c r="E49" s="42">
        <v>1122613</v>
      </c>
      <c r="F49" s="42"/>
      <c r="G49" s="42"/>
      <c r="H49" s="42"/>
      <c r="I49" s="42"/>
      <c r="J49" s="282">
        <f t="shared" si="10"/>
        <v>1122613</v>
      </c>
      <c r="K49" s="286">
        <f t="shared" si="11"/>
        <v>53651094</v>
      </c>
    </row>
    <row r="50" spans="1:11" ht="12" customHeight="1">
      <c r="A50" s="200" t="s">
        <v>64</v>
      </c>
      <c r="B50" s="6" t="s">
        <v>107</v>
      </c>
      <c r="C50" s="402"/>
      <c r="D50" s="42"/>
      <c r="E50" s="42"/>
      <c r="F50" s="42"/>
      <c r="G50" s="42"/>
      <c r="H50" s="42"/>
      <c r="I50" s="42"/>
      <c r="J50" s="282">
        <f t="shared" si="10"/>
        <v>0</v>
      </c>
      <c r="K50" s="286">
        <f t="shared" si="11"/>
        <v>0</v>
      </c>
    </row>
    <row r="51" spans="1:11" ht="12" customHeight="1" thickBot="1">
      <c r="A51" s="200" t="s">
        <v>81</v>
      </c>
      <c r="B51" s="6" t="s">
        <v>108</v>
      </c>
      <c r="C51" s="402"/>
      <c r="D51" s="42"/>
      <c r="E51" s="42"/>
      <c r="F51" s="42"/>
      <c r="G51" s="42"/>
      <c r="H51" s="42"/>
      <c r="I51" s="42"/>
      <c r="J51" s="282">
        <f t="shared" si="10"/>
        <v>0</v>
      </c>
      <c r="K51" s="286">
        <f t="shared" si="11"/>
        <v>0</v>
      </c>
    </row>
    <row r="52" spans="1:11" ht="12" customHeight="1" thickBot="1">
      <c r="A52" s="67" t="s">
        <v>6</v>
      </c>
      <c r="B52" s="51" t="s">
        <v>306</v>
      </c>
      <c r="C52" s="400">
        <f>SUM(C53:C55)</f>
        <v>3000000</v>
      </c>
      <c r="D52" s="101">
        <f>SUM(D53:D55)</f>
        <v>0</v>
      </c>
      <c r="E52" s="101">
        <f>SUM(E53:E55)</f>
        <v>0</v>
      </c>
      <c r="F52" s="101">
        <f t="shared" ref="F52:K52" si="12">SUM(F53:F55)</f>
        <v>-1177384</v>
      </c>
      <c r="G52" s="101">
        <f t="shared" si="12"/>
        <v>0</v>
      </c>
      <c r="H52" s="101">
        <f t="shared" si="12"/>
        <v>0</v>
      </c>
      <c r="I52" s="101">
        <f t="shared" si="12"/>
        <v>0</v>
      </c>
      <c r="J52" s="101">
        <f t="shared" si="12"/>
        <v>-1177384</v>
      </c>
      <c r="K52" s="135">
        <f t="shared" si="12"/>
        <v>1822616</v>
      </c>
    </row>
    <row r="53" spans="1:11" s="208" customFormat="1" ht="12" customHeight="1">
      <c r="A53" s="200" t="s">
        <v>67</v>
      </c>
      <c r="B53" s="7" t="s">
        <v>124</v>
      </c>
      <c r="C53" s="405">
        <v>3000000</v>
      </c>
      <c r="D53" s="249"/>
      <c r="E53" s="249"/>
      <c r="F53" s="249">
        <v>-1177384</v>
      </c>
      <c r="G53" s="249"/>
      <c r="H53" s="249"/>
      <c r="I53" s="249"/>
      <c r="J53" s="357">
        <f t="shared" si="10"/>
        <v>-1177384</v>
      </c>
      <c r="K53" s="290">
        <f t="shared" si="11"/>
        <v>1822616</v>
      </c>
    </row>
    <row r="54" spans="1:11" ht="12" customHeight="1">
      <c r="A54" s="200" t="s">
        <v>68</v>
      </c>
      <c r="B54" s="6" t="s">
        <v>110</v>
      </c>
      <c r="C54" s="402"/>
      <c r="D54" s="42"/>
      <c r="E54" s="42"/>
      <c r="F54" s="42"/>
      <c r="G54" s="42"/>
      <c r="H54" s="42"/>
      <c r="I54" s="42"/>
      <c r="J54" s="282">
        <f t="shared" si="10"/>
        <v>0</v>
      </c>
      <c r="K54" s="286">
        <f t="shared" si="11"/>
        <v>0</v>
      </c>
    </row>
    <row r="55" spans="1:11" ht="12" customHeight="1">
      <c r="A55" s="200" t="s">
        <v>69</v>
      </c>
      <c r="B55" s="6" t="s">
        <v>39</v>
      </c>
      <c r="C55" s="402"/>
      <c r="D55" s="42"/>
      <c r="E55" s="42"/>
      <c r="F55" s="42"/>
      <c r="G55" s="42"/>
      <c r="H55" s="42"/>
      <c r="I55" s="42"/>
      <c r="J55" s="282">
        <f t="shared" si="10"/>
        <v>0</v>
      </c>
      <c r="K55" s="286">
        <f t="shared" si="11"/>
        <v>0</v>
      </c>
    </row>
    <row r="56" spans="1:11" ht="12" customHeight="1" thickBot="1">
      <c r="A56" s="200" t="s">
        <v>70</v>
      </c>
      <c r="B56" s="6" t="s">
        <v>397</v>
      </c>
      <c r="C56" s="402"/>
      <c r="D56" s="42"/>
      <c r="E56" s="42"/>
      <c r="F56" s="42"/>
      <c r="G56" s="42"/>
      <c r="H56" s="42"/>
      <c r="I56" s="42"/>
      <c r="J56" s="282">
        <f t="shared" si="10"/>
        <v>0</v>
      </c>
      <c r="K56" s="286">
        <f t="shared" si="11"/>
        <v>0</v>
      </c>
    </row>
    <row r="57" spans="1:11" ht="12" customHeight="1" thickBot="1">
      <c r="A57" s="67" t="s">
        <v>7</v>
      </c>
      <c r="B57" s="51" t="s">
        <v>2</v>
      </c>
      <c r="C57" s="415"/>
      <c r="D57" s="271"/>
      <c r="E57" s="271"/>
      <c r="F57" s="271"/>
      <c r="G57" s="271"/>
      <c r="H57" s="271"/>
      <c r="I57" s="271"/>
      <c r="J57" s="101">
        <f t="shared" si="10"/>
        <v>0</v>
      </c>
      <c r="K57" s="135">
        <f t="shared" si="11"/>
        <v>0</v>
      </c>
    </row>
    <row r="58" spans="1:11" ht="15" customHeight="1" thickBot="1">
      <c r="A58" s="67" t="s">
        <v>8</v>
      </c>
      <c r="B58" s="84" t="s">
        <v>398</v>
      </c>
      <c r="C58" s="418">
        <f>+C46+C52+C57</f>
        <v>142687525</v>
      </c>
      <c r="D58" s="272">
        <f>+D46+D52+D57</f>
        <v>0</v>
      </c>
      <c r="E58" s="272">
        <f>+E46+E52+E57</f>
        <v>1254302</v>
      </c>
      <c r="F58" s="272">
        <f t="shared" ref="F58:K58" si="13">+F46+F52+F57</f>
        <v>1462448</v>
      </c>
      <c r="G58" s="272">
        <f t="shared" si="13"/>
        <v>0</v>
      </c>
      <c r="H58" s="272">
        <f t="shared" si="13"/>
        <v>0</v>
      </c>
      <c r="I58" s="272">
        <f t="shared" si="13"/>
        <v>0</v>
      </c>
      <c r="J58" s="272">
        <f t="shared" si="13"/>
        <v>2716750</v>
      </c>
      <c r="K58" s="138">
        <f t="shared" si="13"/>
        <v>145404275</v>
      </c>
    </row>
    <row r="59" spans="1:11" ht="13.5" thickBot="1">
      <c r="C59" s="139"/>
      <c r="D59" s="139"/>
      <c r="E59" s="139"/>
      <c r="F59" s="139"/>
      <c r="G59" s="139"/>
      <c r="H59" s="139"/>
      <c r="I59" s="139"/>
      <c r="J59" s="139"/>
      <c r="K59" s="139"/>
    </row>
    <row r="60" spans="1:11" ht="15" customHeight="1" thickBot="1">
      <c r="A60" s="87" t="s">
        <v>392</v>
      </c>
      <c r="B60" s="88"/>
      <c r="C60" s="413">
        <v>25</v>
      </c>
      <c r="D60" s="270"/>
      <c r="E60" s="270"/>
      <c r="F60" s="270"/>
      <c r="G60" s="270"/>
      <c r="H60" s="270"/>
      <c r="I60" s="270"/>
      <c r="J60" s="378">
        <f>D60+E60+F60+G60+H60+I60</f>
        <v>0</v>
      </c>
      <c r="K60" s="279">
        <f>C60+J60</f>
        <v>25</v>
      </c>
    </row>
    <row r="61" spans="1:11" ht="14.25" customHeight="1" thickBot="1">
      <c r="A61" s="87" t="s">
        <v>121</v>
      </c>
      <c r="B61" s="88"/>
      <c r="C61" s="413"/>
      <c r="D61" s="270"/>
      <c r="E61" s="270"/>
      <c r="F61" s="270"/>
      <c r="G61" s="270"/>
      <c r="H61" s="270"/>
      <c r="I61" s="270"/>
      <c r="J61" s="378">
        <f>D61+E61+F61+G61+H61+I61</f>
        <v>0</v>
      </c>
      <c r="K61" s="279">
        <f>C61+J61</f>
        <v>0</v>
      </c>
    </row>
  </sheetData>
  <sheetProtection formatCells="0"/>
  <mergeCells count="4">
    <mergeCell ref="B2:J2"/>
    <mergeCell ref="B3:J3"/>
    <mergeCell ref="A7:K7"/>
    <mergeCell ref="A45:K45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55" orientation="landscape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>
  <sheetPr codeName="Munka31"/>
  <dimension ref="A1"/>
  <sheetViews>
    <sheetView workbookViewId="0">
      <selection activeCell="J10" sqref="J10"/>
    </sheetView>
  </sheetViews>
  <sheetFormatPr defaultRowHeight="12.75"/>
  <sheetData/>
  <phoneticPr fontId="25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sheetPr codeName="Munka32"/>
  <dimension ref="A1"/>
  <sheetViews>
    <sheetView workbookViewId="0">
      <selection activeCell="J10" sqref="J10"/>
    </sheetView>
  </sheetViews>
  <sheetFormatPr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 codeName="Munka2">
    <tabColor theme="5" tint="0.39997558519241921"/>
    <pageSetUpPr fitToPage="1"/>
  </sheetPr>
  <dimension ref="A1:O161"/>
  <sheetViews>
    <sheetView zoomScaleNormal="100" zoomScaleSheetLayoutView="100" workbookViewId="0">
      <selection activeCell="D8" sqref="D8"/>
    </sheetView>
  </sheetViews>
  <sheetFormatPr defaultRowHeight="15.75"/>
  <cols>
    <col min="1" max="1" width="9.5" style="142" customWidth="1"/>
    <col min="2" max="2" width="59.6640625" style="142" customWidth="1"/>
    <col min="3" max="3" width="21.83203125" style="143" customWidth="1"/>
    <col min="4" max="11" width="21.83203125" style="165" customWidth="1"/>
    <col min="12" max="16384" width="9.33203125" style="165"/>
  </cols>
  <sheetData>
    <row r="1" spans="1:11" ht="15.95" customHeight="1">
      <c r="A1" s="425" t="s">
        <v>3</v>
      </c>
      <c r="B1" s="425"/>
      <c r="C1" s="425"/>
      <c r="D1" s="425"/>
      <c r="E1" s="425"/>
      <c r="F1" s="425"/>
      <c r="G1" s="425"/>
      <c r="H1" s="425"/>
      <c r="I1" s="425"/>
      <c r="J1" s="425"/>
      <c r="K1" s="425"/>
    </row>
    <row r="2" spans="1:11" ht="15.95" customHeight="1" thickBot="1">
      <c r="A2" s="426" t="s">
        <v>84</v>
      </c>
      <c r="B2" s="426"/>
      <c r="C2" s="233"/>
      <c r="K2" s="233" t="s">
        <v>465</v>
      </c>
    </row>
    <row r="3" spans="1:11">
      <c r="A3" s="428" t="s">
        <v>49</v>
      </c>
      <c r="B3" s="430" t="s">
        <v>4</v>
      </c>
      <c r="C3" s="432" t="str">
        <f>+CONCATENATE(LEFT(ÖSSZEFÜGGÉSEK!A6,4),". évi")</f>
        <v>2018. évi</v>
      </c>
      <c r="D3" s="433"/>
      <c r="E3" s="434"/>
      <c r="F3" s="434"/>
      <c r="G3" s="434"/>
      <c r="H3" s="434"/>
      <c r="I3" s="434"/>
      <c r="J3" s="434"/>
      <c r="K3" s="435"/>
    </row>
    <row r="4" spans="1:11" ht="28.5" thickBot="1">
      <c r="A4" s="429"/>
      <c r="B4" s="431"/>
      <c r="C4" s="381" t="s">
        <v>401</v>
      </c>
      <c r="D4" s="363" t="s">
        <v>457</v>
      </c>
      <c r="E4" s="363" t="s">
        <v>472</v>
      </c>
      <c r="F4" s="363" t="s">
        <v>473</v>
      </c>
      <c r="G4" s="364" t="s">
        <v>474</v>
      </c>
      <c r="H4" s="364" t="s">
        <v>475</v>
      </c>
      <c r="I4" s="364" t="s">
        <v>476</v>
      </c>
      <c r="J4" s="364" t="s">
        <v>485</v>
      </c>
      <c r="K4" s="359" t="s">
        <v>518</v>
      </c>
    </row>
    <row r="5" spans="1:11" s="166" customFormat="1" ht="12" customHeight="1" thickBot="1">
      <c r="A5" s="162" t="s">
        <v>371</v>
      </c>
      <c r="B5" s="163" t="s">
        <v>372</v>
      </c>
      <c r="C5" s="163" t="s">
        <v>373</v>
      </c>
      <c r="D5" s="163" t="s">
        <v>375</v>
      </c>
      <c r="E5" s="304" t="s">
        <v>374</v>
      </c>
      <c r="F5" s="304" t="s">
        <v>376</v>
      </c>
      <c r="G5" s="304" t="s">
        <v>377</v>
      </c>
      <c r="H5" s="304" t="s">
        <v>378</v>
      </c>
      <c r="I5" s="304" t="s">
        <v>477</v>
      </c>
      <c r="J5" s="304" t="s">
        <v>487</v>
      </c>
      <c r="K5" s="361" t="s">
        <v>489</v>
      </c>
    </row>
    <row r="6" spans="1:11" s="167" customFormat="1" ht="12" customHeight="1" thickBot="1">
      <c r="A6" s="18" t="s">
        <v>5</v>
      </c>
      <c r="B6" s="19" t="s">
        <v>143</v>
      </c>
      <c r="C6" s="319">
        <f>+C7+C8+C9+C10+C11+C12</f>
        <v>295176323</v>
      </c>
      <c r="D6" s="154">
        <f t="shared" ref="D6:J6" si="0">+D7+D8+D9+D10+D11+D12</f>
        <v>0</v>
      </c>
      <c r="E6" s="154">
        <f t="shared" si="0"/>
        <v>4484584</v>
      </c>
      <c r="F6" s="154">
        <f t="shared" si="0"/>
        <v>20618200</v>
      </c>
      <c r="G6" s="154">
        <f t="shared" si="0"/>
        <v>0</v>
      </c>
      <c r="H6" s="154">
        <f t="shared" si="0"/>
        <v>0</v>
      </c>
      <c r="I6" s="154">
        <f t="shared" si="0"/>
        <v>0</v>
      </c>
      <c r="J6" s="154">
        <f t="shared" si="0"/>
        <v>25102784</v>
      </c>
      <c r="K6" s="90">
        <f>+K7+K8+K9+K10+K11+K12</f>
        <v>320279107</v>
      </c>
    </row>
    <row r="7" spans="1:11" s="167" customFormat="1" ht="12" customHeight="1">
      <c r="A7" s="13" t="s">
        <v>61</v>
      </c>
      <c r="B7" s="168" t="s">
        <v>144</v>
      </c>
      <c r="C7" s="382">
        <v>111142834</v>
      </c>
      <c r="D7" s="156"/>
      <c r="E7" s="156"/>
      <c r="F7" s="156"/>
      <c r="G7" s="156"/>
      <c r="H7" s="156"/>
      <c r="I7" s="156"/>
      <c r="J7" s="198">
        <f t="shared" ref="J7:J12" si="1">D7+E7+F7+G6:G7+H7+I7</f>
        <v>0</v>
      </c>
      <c r="K7" s="197">
        <f t="shared" ref="K7:K12" si="2">C7+J7</f>
        <v>111142834</v>
      </c>
    </row>
    <row r="8" spans="1:11" s="167" customFormat="1" ht="12" customHeight="1">
      <c r="A8" s="12" t="s">
        <v>62</v>
      </c>
      <c r="B8" s="169" t="s">
        <v>145</v>
      </c>
      <c r="C8" s="383">
        <v>67490033</v>
      </c>
      <c r="D8" s="155"/>
      <c r="E8" s="156"/>
      <c r="F8" s="156"/>
      <c r="G8" s="156"/>
      <c r="H8" s="156"/>
      <c r="I8" s="156"/>
      <c r="J8" s="198">
        <f t="shared" si="1"/>
        <v>0</v>
      </c>
      <c r="K8" s="197">
        <f t="shared" si="2"/>
        <v>67490033</v>
      </c>
    </row>
    <row r="9" spans="1:11" s="167" customFormat="1" ht="12" customHeight="1">
      <c r="A9" s="12" t="s">
        <v>63</v>
      </c>
      <c r="B9" s="169" t="s">
        <v>146</v>
      </c>
      <c r="C9" s="383">
        <v>112885626</v>
      </c>
      <c r="D9" s="155"/>
      <c r="E9" s="156">
        <v>1724483</v>
      </c>
      <c r="F9" s="156"/>
      <c r="G9" s="156"/>
      <c r="H9" s="156"/>
      <c r="I9" s="156"/>
      <c r="J9" s="198">
        <f t="shared" si="1"/>
        <v>1724483</v>
      </c>
      <c r="K9" s="197">
        <f t="shared" si="2"/>
        <v>114610109</v>
      </c>
    </row>
    <row r="10" spans="1:11" s="167" customFormat="1" ht="12" customHeight="1">
      <c r="A10" s="12" t="s">
        <v>64</v>
      </c>
      <c r="B10" s="169" t="s">
        <v>147</v>
      </c>
      <c r="C10" s="383">
        <v>3657830</v>
      </c>
      <c r="D10" s="155"/>
      <c r="E10" s="156">
        <v>146268</v>
      </c>
      <c r="F10" s="156"/>
      <c r="G10" s="156"/>
      <c r="H10" s="156"/>
      <c r="I10" s="156"/>
      <c r="J10" s="198">
        <f t="shared" si="1"/>
        <v>146268</v>
      </c>
      <c r="K10" s="197">
        <f t="shared" si="2"/>
        <v>3804098</v>
      </c>
    </row>
    <row r="11" spans="1:11" s="167" customFormat="1" ht="12" customHeight="1">
      <c r="A11" s="12" t="s">
        <v>81</v>
      </c>
      <c r="B11" s="92" t="s">
        <v>316</v>
      </c>
      <c r="C11" s="383"/>
      <c r="D11" s="155"/>
      <c r="E11" s="156">
        <v>2613833</v>
      </c>
      <c r="F11" s="156">
        <v>20618200</v>
      </c>
      <c r="G11" s="156"/>
      <c r="H11" s="156"/>
      <c r="I11" s="156"/>
      <c r="J11" s="198">
        <f t="shared" si="1"/>
        <v>23232033</v>
      </c>
      <c r="K11" s="197">
        <f t="shared" si="2"/>
        <v>23232033</v>
      </c>
    </row>
    <row r="12" spans="1:11" s="167" customFormat="1" ht="12" customHeight="1" thickBot="1">
      <c r="A12" s="14" t="s">
        <v>65</v>
      </c>
      <c r="B12" s="93" t="s">
        <v>317</v>
      </c>
      <c r="C12" s="383"/>
      <c r="D12" s="155"/>
      <c r="E12" s="156"/>
      <c r="F12" s="156"/>
      <c r="G12" s="156"/>
      <c r="H12" s="156"/>
      <c r="I12" s="156"/>
      <c r="J12" s="198">
        <f t="shared" si="1"/>
        <v>0</v>
      </c>
      <c r="K12" s="197">
        <f t="shared" si="2"/>
        <v>0</v>
      </c>
    </row>
    <row r="13" spans="1:11" s="167" customFormat="1" ht="16.5" customHeight="1" thickBot="1">
      <c r="A13" s="18" t="s">
        <v>6</v>
      </c>
      <c r="B13" s="91" t="s">
        <v>148</v>
      </c>
      <c r="C13" s="319">
        <f>+C14+C15+C16+C17+C18</f>
        <v>191152875</v>
      </c>
      <c r="D13" s="154">
        <f t="shared" ref="D13:J13" si="3">+D14+D15+D16+D17+D18</f>
        <v>1323637</v>
      </c>
      <c r="E13" s="154">
        <f t="shared" si="3"/>
        <v>30706788</v>
      </c>
      <c r="F13" s="154">
        <f t="shared" si="3"/>
        <v>0</v>
      </c>
      <c r="G13" s="154">
        <f t="shared" si="3"/>
        <v>0</v>
      </c>
      <c r="H13" s="154">
        <f t="shared" si="3"/>
        <v>0</v>
      </c>
      <c r="I13" s="154">
        <f t="shared" si="3"/>
        <v>0</v>
      </c>
      <c r="J13" s="154">
        <f t="shared" si="3"/>
        <v>32030425</v>
      </c>
      <c r="K13" s="90">
        <f>+K14+K15+K16+K17+K18</f>
        <v>223183300</v>
      </c>
    </row>
    <row r="14" spans="1:11" s="167" customFormat="1" ht="12" customHeight="1">
      <c r="A14" s="13" t="s">
        <v>67</v>
      </c>
      <c r="B14" s="168" t="s">
        <v>149</v>
      </c>
      <c r="C14" s="382"/>
      <c r="D14" s="156"/>
      <c r="E14" s="156"/>
      <c r="F14" s="156"/>
      <c r="G14" s="156"/>
      <c r="H14" s="156"/>
      <c r="I14" s="156"/>
      <c r="J14" s="198">
        <f t="shared" ref="J14:J19" si="4">D14+E14+F14+G13:G14+H14+I14</f>
        <v>0</v>
      </c>
      <c r="K14" s="197">
        <f t="shared" ref="K14:K62" si="5">C14+J14</f>
        <v>0</v>
      </c>
    </row>
    <row r="15" spans="1:11" s="167" customFormat="1" ht="12" customHeight="1">
      <c r="A15" s="12" t="s">
        <v>68</v>
      </c>
      <c r="B15" s="169" t="s">
        <v>150</v>
      </c>
      <c r="C15" s="383"/>
      <c r="D15" s="155"/>
      <c r="E15" s="156"/>
      <c r="F15" s="156"/>
      <c r="G15" s="156"/>
      <c r="H15" s="156"/>
      <c r="I15" s="156"/>
      <c r="J15" s="198">
        <f t="shared" si="4"/>
        <v>0</v>
      </c>
      <c r="K15" s="197">
        <f t="shared" si="5"/>
        <v>0</v>
      </c>
    </row>
    <row r="16" spans="1:11" s="167" customFormat="1" ht="12" customHeight="1">
      <c r="A16" s="12" t="s">
        <v>69</v>
      </c>
      <c r="B16" s="169" t="s">
        <v>309</v>
      </c>
      <c r="C16" s="383"/>
      <c r="D16" s="155"/>
      <c r="E16" s="156"/>
      <c r="F16" s="156"/>
      <c r="G16" s="156"/>
      <c r="H16" s="156"/>
      <c r="I16" s="156"/>
      <c r="J16" s="198">
        <f t="shared" si="4"/>
        <v>0</v>
      </c>
      <c r="K16" s="197">
        <f t="shared" si="5"/>
        <v>0</v>
      </c>
    </row>
    <row r="17" spans="1:11" s="167" customFormat="1" ht="12" customHeight="1">
      <c r="A17" s="12" t="s">
        <v>70</v>
      </c>
      <c r="B17" s="169" t="s">
        <v>310</v>
      </c>
      <c r="C17" s="383"/>
      <c r="D17" s="155"/>
      <c r="E17" s="156"/>
      <c r="F17" s="156"/>
      <c r="G17" s="156"/>
      <c r="H17" s="156"/>
      <c r="I17" s="156"/>
      <c r="J17" s="198">
        <f t="shared" si="4"/>
        <v>0</v>
      </c>
      <c r="K17" s="197">
        <f t="shared" si="5"/>
        <v>0</v>
      </c>
    </row>
    <row r="18" spans="1:11" s="167" customFormat="1" ht="12" customHeight="1">
      <c r="A18" s="12" t="s">
        <v>71</v>
      </c>
      <c r="B18" s="169" t="s">
        <v>151</v>
      </c>
      <c r="C18" s="383">
        <v>191152875</v>
      </c>
      <c r="D18" s="155">
        <v>1323637</v>
      </c>
      <c r="E18" s="156">
        <v>30706788</v>
      </c>
      <c r="F18" s="156"/>
      <c r="G18" s="156"/>
      <c r="H18" s="156"/>
      <c r="I18" s="156"/>
      <c r="J18" s="198">
        <f t="shared" si="4"/>
        <v>32030425</v>
      </c>
      <c r="K18" s="197">
        <f t="shared" si="5"/>
        <v>223183300</v>
      </c>
    </row>
    <row r="19" spans="1:11" s="167" customFormat="1" ht="12" customHeight="1" thickBot="1">
      <c r="A19" s="14" t="s">
        <v>77</v>
      </c>
      <c r="B19" s="93" t="s">
        <v>152</v>
      </c>
      <c r="C19" s="384"/>
      <c r="D19" s="157"/>
      <c r="E19" s="314"/>
      <c r="F19" s="314"/>
      <c r="G19" s="314"/>
      <c r="H19" s="314"/>
      <c r="I19" s="314"/>
      <c r="J19" s="198">
        <f t="shared" si="4"/>
        <v>0</v>
      </c>
      <c r="K19" s="197">
        <f t="shared" si="5"/>
        <v>0</v>
      </c>
    </row>
    <row r="20" spans="1:11" s="167" customFormat="1" ht="21.75" customHeight="1" thickBot="1">
      <c r="A20" s="18" t="s">
        <v>7</v>
      </c>
      <c r="B20" s="19" t="s">
        <v>153</v>
      </c>
      <c r="C20" s="319">
        <f>+C21+C22+C23+C24+C25</f>
        <v>164915859</v>
      </c>
      <c r="D20" s="154">
        <f t="shared" ref="D20:J20" si="6">+D21+D22+D23+D24+D25</f>
        <v>0</v>
      </c>
      <c r="E20" s="154">
        <f t="shared" si="6"/>
        <v>500000</v>
      </c>
      <c r="F20" s="154">
        <f t="shared" si="6"/>
        <v>0</v>
      </c>
      <c r="G20" s="154">
        <f t="shared" si="6"/>
        <v>0</v>
      </c>
      <c r="H20" s="154">
        <f t="shared" si="6"/>
        <v>0</v>
      </c>
      <c r="I20" s="154">
        <f t="shared" si="6"/>
        <v>0</v>
      </c>
      <c r="J20" s="154">
        <f t="shared" si="6"/>
        <v>500000</v>
      </c>
      <c r="K20" s="90">
        <f>+K21+K22+K23+K24+K25</f>
        <v>165415859</v>
      </c>
    </row>
    <row r="21" spans="1:11" s="167" customFormat="1" ht="12" customHeight="1">
      <c r="A21" s="13" t="s">
        <v>50</v>
      </c>
      <c r="B21" s="168" t="s">
        <v>154</v>
      </c>
      <c r="C21" s="382"/>
      <c r="D21" s="156"/>
      <c r="E21" s="156"/>
      <c r="F21" s="156"/>
      <c r="G21" s="156"/>
      <c r="H21" s="156"/>
      <c r="I21" s="156"/>
      <c r="J21" s="198">
        <f t="shared" ref="J21:J62" si="7">D21+E21+F21+G20:G21+H21+I21</f>
        <v>0</v>
      </c>
      <c r="K21" s="197">
        <f t="shared" si="5"/>
        <v>0</v>
      </c>
    </row>
    <row r="22" spans="1:11" s="167" customFormat="1" ht="12" customHeight="1">
      <c r="A22" s="12" t="s">
        <v>51</v>
      </c>
      <c r="B22" s="169" t="s">
        <v>155</v>
      </c>
      <c r="C22" s="383"/>
      <c r="D22" s="155"/>
      <c r="E22" s="156"/>
      <c r="F22" s="156"/>
      <c r="G22" s="156"/>
      <c r="H22" s="156"/>
      <c r="I22" s="156"/>
      <c r="J22" s="198">
        <f t="shared" si="7"/>
        <v>0</v>
      </c>
      <c r="K22" s="197">
        <f t="shared" si="5"/>
        <v>0</v>
      </c>
    </row>
    <row r="23" spans="1:11" s="167" customFormat="1" ht="12" customHeight="1">
      <c r="A23" s="12" t="s">
        <v>52</v>
      </c>
      <c r="B23" s="169" t="s">
        <v>311</v>
      </c>
      <c r="C23" s="383"/>
      <c r="D23" s="155"/>
      <c r="E23" s="156"/>
      <c r="F23" s="156"/>
      <c r="G23" s="156"/>
      <c r="H23" s="156"/>
      <c r="I23" s="156"/>
      <c r="J23" s="198">
        <f t="shared" si="7"/>
        <v>0</v>
      </c>
      <c r="K23" s="197">
        <f t="shared" si="5"/>
        <v>0</v>
      </c>
    </row>
    <row r="24" spans="1:11" s="167" customFormat="1" ht="12" customHeight="1">
      <c r="A24" s="12" t="s">
        <v>53</v>
      </c>
      <c r="B24" s="169" t="s">
        <v>312</v>
      </c>
      <c r="C24" s="383"/>
      <c r="D24" s="155"/>
      <c r="E24" s="156"/>
      <c r="F24" s="156"/>
      <c r="G24" s="156"/>
      <c r="H24" s="156"/>
      <c r="I24" s="156"/>
      <c r="J24" s="198">
        <f t="shared" si="7"/>
        <v>0</v>
      </c>
      <c r="K24" s="197">
        <f t="shared" si="5"/>
        <v>0</v>
      </c>
    </row>
    <row r="25" spans="1:11" s="167" customFormat="1" ht="12" customHeight="1">
      <c r="A25" s="12" t="s">
        <v>94</v>
      </c>
      <c r="B25" s="169" t="s">
        <v>156</v>
      </c>
      <c r="C25" s="383">
        <v>164915859</v>
      </c>
      <c r="D25" s="155"/>
      <c r="E25" s="156">
        <v>500000</v>
      </c>
      <c r="F25" s="156"/>
      <c r="G25" s="156"/>
      <c r="H25" s="156"/>
      <c r="I25" s="156"/>
      <c r="J25" s="198">
        <f t="shared" si="7"/>
        <v>500000</v>
      </c>
      <c r="K25" s="197">
        <f t="shared" si="5"/>
        <v>165415859</v>
      </c>
    </row>
    <row r="26" spans="1:11" s="167" customFormat="1" ht="12" customHeight="1" thickBot="1">
      <c r="A26" s="14" t="s">
        <v>95</v>
      </c>
      <c r="B26" s="170" t="s">
        <v>157</v>
      </c>
      <c r="C26" s="385"/>
      <c r="D26" s="157"/>
      <c r="E26" s="314"/>
      <c r="F26" s="314"/>
      <c r="G26" s="314"/>
      <c r="H26" s="314"/>
      <c r="I26" s="314"/>
      <c r="J26" s="343">
        <f t="shared" si="7"/>
        <v>0</v>
      </c>
      <c r="K26" s="197">
        <f t="shared" si="5"/>
        <v>0</v>
      </c>
    </row>
    <row r="27" spans="1:11" s="167" customFormat="1" ht="12" customHeight="1" thickBot="1">
      <c r="A27" s="18" t="s">
        <v>96</v>
      </c>
      <c r="B27" s="19" t="s">
        <v>455</v>
      </c>
      <c r="C27" s="323">
        <f>SUM(C28:C34)</f>
        <v>35844000</v>
      </c>
      <c r="D27" s="160">
        <f t="shared" ref="D27:J27" si="8">+D28+D29+D30+D31+D32+D33+D34</f>
        <v>0</v>
      </c>
      <c r="E27" s="160">
        <f t="shared" si="8"/>
        <v>0</v>
      </c>
      <c r="F27" s="160">
        <f t="shared" si="8"/>
        <v>0</v>
      </c>
      <c r="G27" s="160">
        <f t="shared" si="8"/>
        <v>0</v>
      </c>
      <c r="H27" s="160">
        <f t="shared" si="8"/>
        <v>0</v>
      </c>
      <c r="I27" s="160">
        <f t="shared" si="8"/>
        <v>0</v>
      </c>
      <c r="J27" s="160">
        <f t="shared" si="8"/>
        <v>0</v>
      </c>
      <c r="K27" s="196">
        <f>+K28+K29+K30+K31+K32+K33+K34</f>
        <v>35844000</v>
      </c>
    </row>
    <row r="28" spans="1:11" s="167" customFormat="1" ht="12" customHeight="1">
      <c r="A28" s="13" t="s">
        <v>158</v>
      </c>
      <c r="B28" s="168" t="s">
        <v>448</v>
      </c>
      <c r="C28" s="382"/>
      <c r="D28" s="198"/>
      <c r="E28" s="198"/>
      <c r="F28" s="198"/>
      <c r="G28" s="198"/>
      <c r="H28" s="198"/>
      <c r="I28" s="198"/>
      <c r="J28" s="198">
        <f t="shared" si="7"/>
        <v>0</v>
      </c>
      <c r="K28" s="197">
        <f t="shared" si="5"/>
        <v>0</v>
      </c>
    </row>
    <row r="29" spans="1:11" s="167" customFormat="1" ht="12" customHeight="1">
      <c r="A29" s="12" t="s">
        <v>159</v>
      </c>
      <c r="B29" s="169" t="s">
        <v>449</v>
      </c>
      <c r="C29" s="383"/>
      <c r="D29" s="155"/>
      <c r="E29" s="156"/>
      <c r="F29" s="156"/>
      <c r="G29" s="156"/>
      <c r="H29" s="156"/>
      <c r="I29" s="156"/>
      <c r="J29" s="198">
        <f t="shared" si="7"/>
        <v>0</v>
      </c>
      <c r="K29" s="197">
        <f t="shared" si="5"/>
        <v>0</v>
      </c>
    </row>
    <row r="30" spans="1:11" s="167" customFormat="1" ht="12" customHeight="1">
      <c r="A30" s="12" t="s">
        <v>160</v>
      </c>
      <c r="B30" s="169" t="s">
        <v>450</v>
      </c>
      <c r="C30" s="383">
        <v>19850000</v>
      </c>
      <c r="D30" s="155"/>
      <c r="E30" s="156"/>
      <c r="F30" s="156"/>
      <c r="G30" s="156"/>
      <c r="H30" s="156"/>
      <c r="I30" s="156"/>
      <c r="J30" s="198">
        <f t="shared" si="7"/>
        <v>0</v>
      </c>
      <c r="K30" s="197">
        <f t="shared" si="5"/>
        <v>19850000</v>
      </c>
    </row>
    <row r="31" spans="1:11" s="167" customFormat="1" ht="12" customHeight="1">
      <c r="A31" s="12" t="s">
        <v>161</v>
      </c>
      <c r="B31" s="169" t="s">
        <v>451</v>
      </c>
      <c r="C31" s="383">
        <v>1100000</v>
      </c>
      <c r="D31" s="155"/>
      <c r="E31" s="156"/>
      <c r="F31" s="156"/>
      <c r="G31" s="156"/>
      <c r="H31" s="156"/>
      <c r="I31" s="156"/>
      <c r="J31" s="198">
        <f t="shared" si="7"/>
        <v>0</v>
      </c>
      <c r="K31" s="197">
        <f t="shared" si="5"/>
        <v>1100000</v>
      </c>
    </row>
    <row r="32" spans="1:11" s="167" customFormat="1" ht="12" customHeight="1">
      <c r="A32" s="12" t="s">
        <v>452</v>
      </c>
      <c r="B32" s="169" t="s">
        <v>162</v>
      </c>
      <c r="C32" s="383">
        <v>6600000</v>
      </c>
      <c r="D32" s="155"/>
      <c r="E32" s="156"/>
      <c r="F32" s="156"/>
      <c r="G32" s="156"/>
      <c r="H32" s="156"/>
      <c r="I32" s="156"/>
      <c r="J32" s="198">
        <f t="shared" si="7"/>
        <v>0</v>
      </c>
      <c r="K32" s="197">
        <f t="shared" si="5"/>
        <v>6600000</v>
      </c>
    </row>
    <row r="33" spans="1:11" s="167" customFormat="1" ht="12" customHeight="1">
      <c r="A33" s="12" t="s">
        <v>453</v>
      </c>
      <c r="B33" s="169" t="s">
        <v>163</v>
      </c>
      <c r="C33" s="383">
        <v>7308000</v>
      </c>
      <c r="D33" s="155"/>
      <c r="E33" s="156"/>
      <c r="F33" s="156"/>
      <c r="G33" s="156"/>
      <c r="H33" s="156"/>
      <c r="I33" s="156"/>
      <c r="J33" s="198">
        <f t="shared" si="7"/>
        <v>0</v>
      </c>
      <c r="K33" s="197">
        <f t="shared" si="5"/>
        <v>7308000</v>
      </c>
    </row>
    <row r="34" spans="1:11" s="167" customFormat="1" ht="12" customHeight="1" thickBot="1">
      <c r="A34" s="14" t="s">
        <v>454</v>
      </c>
      <c r="B34" s="170" t="s">
        <v>164</v>
      </c>
      <c r="C34" s="384">
        <v>986000</v>
      </c>
      <c r="D34" s="157"/>
      <c r="E34" s="314"/>
      <c r="F34" s="314"/>
      <c r="G34" s="314"/>
      <c r="H34" s="314"/>
      <c r="I34" s="314"/>
      <c r="J34" s="343">
        <f t="shared" si="7"/>
        <v>0</v>
      </c>
      <c r="K34" s="197">
        <f t="shared" si="5"/>
        <v>986000</v>
      </c>
    </row>
    <row r="35" spans="1:11" s="167" customFormat="1" ht="12" customHeight="1" thickBot="1">
      <c r="A35" s="18" t="s">
        <v>9</v>
      </c>
      <c r="B35" s="19" t="s">
        <v>318</v>
      </c>
      <c r="C35" s="319">
        <f>SUM(C36:C46)</f>
        <v>42034532</v>
      </c>
      <c r="D35" s="154">
        <f t="shared" ref="D35:J35" si="9">SUM(D36:D46)</f>
        <v>0</v>
      </c>
      <c r="E35" s="154">
        <f t="shared" si="9"/>
        <v>0</v>
      </c>
      <c r="F35" s="154">
        <f t="shared" si="9"/>
        <v>7702448</v>
      </c>
      <c r="G35" s="154">
        <f t="shared" si="9"/>
        <v>0</v>
      </c>
      <c r="H35" s="154">
        <f t="shared" si="9"/>
        <v>0</v>
      </c>
      <c r="I35" s="154">
        <f t="shared" si="9"/>
        <v>0</v>
      </c>
      <c r="J35" s="154">
        <f t="shared" si="9"/>
        <v>7702448</v>
      </c>
      <c r="K35" s="90">
        <f>SUM(K36:K46)</f>
        <v>49736980</v>
      </c>
    </row>
    <row r="36" spans="1:11" s="167" customFormat="1" ht="12" customHeight="1">
      <c r="A36" s="13" t="s">
        <v>54</v>
      </c>
      <c r="B36" s="168" t="s">
        <v>167</v>
      </c>
      <c r="C36" s="382">
        <v>1500000</v>
      </c>
      <c r="D36" s="156"/>
      <c r="E36" s="156"/>
      <c r="F36" s="156">
        <v>7300000</v>
      </c>
      <c r="G36" s="156"/>
      <c r="H36" s="156"/>
      <c r="I36" s="156"/>
      <c r="J36" s="198">
        <f t="shared" si="7"/>
        <v>7300000</v>
      </c>
      <c r="K36" s="197">
        <f t="shared" si="5"/>
        <v>8800000</v>
      </c>
    </row>
    <row r="37" spans="1:11" s="167" customFormat="1" ht="12" customHeight="1">
      <c r="A37" s="12" t="s">
        <v>55</v>
      </c>
      <c r="B37" s="169" t="s">
        <v>168</v>
      </c>
      <c r="C37" s="383">
        <v>17220464</v>
      </c>
      <c r="D37" s="155"/>
      <c r="E37" s="156"/>
      <c r="F37" s="156">
        <v>702448</v>
      </c>
      <c r="G37" s="156"/>
      <c r="H37" s="156"/>
      <c r="I37" s="156"/>
      <c r="J37" s="198">
        <f t="shared" si="7"/>
        <v>702448</v>
      </c>
      <c r="K37" s="197">
        <f t="shared" si="5"/>
        <v>17922912</v>
      </c>
    </row>
    <row r="38" spans="1:11" s="167" customFormat="1" ht="12" customHeight="1">
      <c r="A38" s="12" t="s">
        <v>56</v>
      </c>
      <c r="B38" s="169" t="s">
        <v>169</v>
      </c>
      <c r="C38" s="383">
        <v>3600000</v>
      </c>
      <c r="D38" s="155"/>
      <c r="E38" s="156"/>
      <c r="F38" s="156">
        <v>3600000</v>
      </c>
      <c r="G38" s="156"/>
      <c r="H38" s="156"/>
      <c r="I38" s="156"/>
      <c r="J38" s="198">
        <f t="shared" si="7"/>
        <v>3600000</v>
      </c>
      <c r="K38" s="197">
        <f t="shared" si="5"/>
        <v>7200000</v>
      </c>
    </row>
    <row r="39" spans="1:11" s="167" customFormat="1" ht="12" customHeight="1">
      <c r="A39" s="12" t="s">
        <v>98</v>
      </c>
      <c r="B39" s="169" t="s">
        <v>170</v>
      </c>
      <c r="C39" s="383"/>
      <c r="D39" s="155"/>
      <c r="E39" s="156"/>
      <c r="F39" s="156"/>
      <c r="G39" s="156"/>
      <c r="H39" s="156"/>
      <c r="I39" s="156"/>
      <c r="J39" s="198">
        <f t="shared" si="7"/>
        <v>0</v>
      </c>
      <c r="K39" s="197">
        <f t="shared" si="5"/>
        <v>0</v>
      </c>
    </row>
    <row r="40" spans="1:11" s="167" customFormat="1" ht="12" customHeight="1">
      <c r="A40" s="12" t="s">
        <v>99</v>
      </c>
      <c r="B40" s="169" t="s">
        <v>171</v>
      </c>
      <c r="C40" s="383">
        <v>13690240</v>
      </c>
      <c r="D40" s="155"/>
      <c r="E40" s="156"/>
      <c r="F40" s="156">
        <v>-6000000</v>
      </c>
      <c r="G40" s="156"/>
      <c r="H40" s="156"/>
      <c r="I40" s="156"/>
      <c r="J40" s="198">
        <f t="shared" si="7"/>
        <v>-6000000</v>
      </c>
      <c r="K40" s="197">
        <f t="shared" si="5"/>
        <v>7690240</v>
      </c>
    </row>
    <row r="41" spans="1:11" s="167" customFormat="1" ht="12" customHeight="1">
      <c r="A41" s="12" t="s">
        <v>100</v>
      </c>
      <c r="B41" s="169" t="s">
        <v>172</v>
      </c>
      <c r="C41" s="383">
        <v>6023828</v>
      </c>
      <c r="D41" s="155"/>
      <c r="E41" s="156"/>
      <c r="F41" s="156">
        <v>2100000</v>
      </c>
      <c r="G41" s="156"/>
      <c r="H41" s="156"/>
      <c r="I41" s="156"/>
      <c r="J41" s="198">
        <f t="shared" si="7"/>
        <v>2100000</v>
      </c>
      <c r="K41" s="197">
        <f t="shared" si="5"/>
        <v>8123828</v>
      </c>
    </row>
    <row r="42" spans="1:11" s="167" customFormat="1" ht="12" customHeight="1">
      <c r="A42" s="12" t="s">
        <v>101</v>
      </c>
      <c r="B42" s="169" t="s">
        <v>173</v>
      </c>
      <c r="C42" s="383"/>
      <c r="D42" s="155"/>
      <c r="E42" s="156"/>
      <c r="F42" s="156"/>
      <c r="G42" s="156"/>
      <c r="H42" s="156"/>
      <c r="I42" s="156"/>
      <c r="J42" s="198">
        <f t="shared" si="7"/>
        <v>0</v>
      </c>
      <c r="K42" s="197">
        <f t="shared" si="5"/>
        <v>0</v>
      </c>
    </row>
    <row r="43" spans="1:11" s="167" customFormat="1" ht="12" customHeight="1">
      <c r="A43" s="12" t="s">
        <v>102</v>
      </c>
      <c r="B43" s="169" t="s">
        <v>456</v>
      </c>
      <c r="C43" s="383"/>
      <c r="D43" s="155"/>
      <c r="E43" s="156"/>
      <c r="F43" s="156"/>
      <c r="G43" s="156"/>
      <c r="H43" s="156"/>
      <c r="I43" s="156"/>
      <c r="J43" s="198">
        <f t="shared" si="7"/>
        <v>0</v>
      </c>
      <c r="K43" s="197">
        <f t="shared" si="5"/>
        <v>0</v>
      </c>
    </row>
    <row r="44" spans="1:11" s="167" customFormat="1" ht="12" customHeight="1">
      <c r="A44" s="12" t="s">
        <v>165</v>
      </c>
      <c r="B44" s="169" t="s">
        <v>175</v>
      </c>
      <c r="C44" s="386"/>
      <c r="D44" s="158"/>
      <c r="E44" s="209"/>
      <c r="F44" s="209"/>
      <c r="G44" s="209"/>
      <c r="H44" s="209"/>
      <c r="I44" s="209"/>
      <c r="J44" s="344">
        <f t="shared" si="7"/>
        <v>0</v>
      </c>
      <c r="K44" s="197">
        <f t="shared" si="5"/>
        <v>0</v>
      </c>
    </row>
    <row r="45" spans="1:11" s="167" customFormat="1" ht="12" customHeight="1">
      <c r="A45" s="14" t="s">
        <v>166</v>
      </c>
      <c r="B45" s="170" t="s">
        <v>320</v>
      </c>
      <c r="C45" s="387"/>
      <c r="D45" s="159"/>
      <c r="E45" s="315"/>
      <c r="F45" s="315"/>
      <c r="G45" s="315"/>
      <c r="H45" s="315"/>
      <c r="I45" s="315"/>
      <c r="J45" s="345">
        <f t="shared" si="7"/>
        <v>0</v>
      </c>
      <c r="K45" s="197">
        <f t="shared" si="5"/>
        <v>0</v>
      </c>
    </row>
    <row r="46" spans="1:11" s="167" customFormat="1" ht="12" customHeight="1" thickBot="1">
      <c r="A46" s="14" t="s">
        <v>319</v>
      </c>
      <c r="B46" s="93" t="s">
        <v>176</v>
      </c>
      <c r="C46" s="387"/>
      <c r="D46" s="159"/>
      <c r="E46" s="318"/>
      <c r="F46" s="318"/>
      <c r="G46" s="318"/>
      <c r="H46" s="318"/>
      <c r="I46" s="318"/>
      <c r="J46" s="346">
        <f t="shared" si="7"/>
        <v>0</v>
      </c>
      <c r="K46" s="197">
        <f t="shared" si="5"/>
        <v>0</v>
      </c>
    </row>
    <row r="47" spans="1:11" s="167" customFormat="1" ht="12" customHeight="1" thickBot="1">
      <c r="A47" s="18" t="s">
        <v>10</v>
      </c>
      <c r="B47" s="19" t="s">
        <v>177</v>
      </c>
      <c r="C47" s="319">
        <f>SUM(C48:C52)</f>
        <v>0</v>
      </c>
      <c r="D47" s="154">
        <f t="shared" ref="D47:J47" si="10">SUM(D48:D52)</f>
        <v>0</v>
      </c>
      <c r="E47" s="154">
        <f t="shared" si="10"/>
        <v>0</v>
      </c>
      <c r="F47" s="154">
        <f t="shared" si="10"/>
        <v>700000</v>
      </c>
      <c r="G47" s="154">
        <f t="shared" si="10"/>
        <v>0</v>
      </c>
      <c r="H47" s="154">
        <f t="shared" si="10"/>
        <v>0</v>
      </c>
      <c r="I47" s="154">
        <f t="shared" si="10"/>
        <v>0</v>
      </c>
      <c r="J47" s="154">
        <f t="shared" si="10"/>
        <v>700000</v>
      </c>
      <c r="K47" s="90">
        <f>SUM(K48:K52)</f>
        <v>700000</v>
      </c>
    </row>
    <row r="48" spans="1:11" s="167" customFormat="1" ht="12" customHeight="1">
      <c r="A48" s="13" t="s">
        <v>57</v>
      </c>
      <c r="B48" s="168" t="s">
        <v>181</v>
      </c>
      <c r="C48" s="388"/>
      <c r="D48" s="209"/>
      <c r="E48" s="209"/>
      <c r="F48" s="209"/>
      <c r="G48" s="209"/>
      <c r="H48" s="209"/>
      <c r="I48" s="209"/>
      <c r="J48" s="344">
        <f t="shared" si="7"/>
        <v>0</v>
      </c>
      <c r="K48" s="276">
        <f t="shared" si="5"/>
        <v>0</v>
      </c>
    </row>
    <row r="49" spans="1:11" s="167" customFormat="1" ht="12" customHeight="1">
      <c r="A49" s="12" t="s">
        <v>58</v>
      </c>
      <c r="B49" s="169" t="s">
        <v>182</v>
      </c>
      <c r="C49" s="386"/>
      <c r="D49" s="158"/>
      <c r="E49" s="209"/>
      <c r="F49" s="209">
        <v>700000</v>
      </c>
      <c r="G49" s="209"/>
      <c r="H49" s="209"/>
      <c r="I49" s="209"/>
      <c r="J49" s="344">
        <f t="shared" si="7"/>
        <v>700000</v>
      </c>
      <c r="K49" s="276">
        <f t="shared" si="5"/>
        <v>700000</v>
      </c>
    </row>
    <row r="50" spans="1:11" s="167" customFormat="1" ht="12" customHeight="1">
      <c r="A50" s="12" t="s">
        <v>178</v>
      </c>
      <c r="B50" s="169" t="s">
        <v>183</v>
      </c>
      <c r="C50" s="386"/>
      <c r="D50" s="158"/>
      <c r="E50" s="209"/>
      <c r="F50" s="209"/>
      <c r="G50" s="209"/>
      <c r="H50" s="209"/>
      <c r="I50" s="209"/>
      <c r="J50" s="344">
        <f t="shared" si="7"/>
        <v>0</v>
      </c>
      <c r="K50" s="276">
        <f t="shared" si="5"/>
        <v>0</v>
      </c>
    </row>
    <row r="51" spans="1:11" s="167" customFormat="1" ht="12" customHeight="1">
      <c r="A51" s="12" t="s">
        <v>179</v>
      </c>
      <c r="B51" s="169" t="s">
        <v>184</v>
      </c>
      <c r="C51" s="386"/>
      <c r="D51" s="158"/>
      <c r="E51" s="209"/>
      <c r="F51" s="209"/>
      <c r="G51" s="209"/>
      <c r="H51" s="209"/>
      <c r="I51" s="209"/>
      <c r="J51" s="344">
        <f t="shared" si="7"/>
        <v>0</v>
      </c>
      <c r="K51" s="276">
        <f t="shared" si="5"/>
        <v>0</v>
      </c>
    </row>
    <row r="52" spans="1:11" s="167" customFormat="1" ht="12" customHeight="1" thickBot="1">
      <c r="A52" s="14" t="s">
        <v>180</v>
      </c>
      <c r="B52" s="93" t="s">
        <v>185</v>
      </c>
      <c r="C52" s="387"/>
      <c r="D52" s="159"/>
      <c r="E52" s="315"/>
      <c r="F52" s="315"/>
      <c r="G52" s="315"/>
      <c r="H52" s="315"/>
      <c r="I52" s="315"/>
      <c r="J52" s="345">
        <f t="shared" si="7"/>
        <v>0</v>
      </c>
      <c r="K52" s="276">
        <f t="shared" si="5"/>
        <v>0</v>
      </c>
    </row>
    <row r="53" spans="1:11" s="167" customFormat="1" ht="12" customHeight="1" thickBot="1">
      <c r="A53" s="18" t="s">
        <v>103</v>
      </c>
      <c r="B53" s="19" t="s">
        <v>186</v>
      </c>
      <c r="C53" s="319">
        <f>SUM(C54:C56)</f>
        <v>3596255</v>
      </c>
      <c r="D53" s="154">
        <f t="shared" ref="D53:J53" si="11">SUM(D54:D56)</f>
        <v>0</v>
      </c>
      <c r="E53" s="154">
        <f t="shared" si="11"/>
        <v>0</v>
      </c>
      <c r="F53" s="154">
        <f t="shared" si="11"/>
        <v>0</v>
      </c>
      <c r="G53" s="154">
        <f t="shared" si="11"/>
        <v>0</v>
      </c>
      <c r="H53" s="154">
        <f t="shared" si="11"/>
        <v>0</v>
      </c>
      <c r="I53" s="154">
        <f t="shared" si="11"/>
        <v>0</v>
      </c>
      <c r="J53" s="154">
        <f t="shared" si="11"/>
        <v>0</v>
      </c>
      <c r="K53" s="90">
        <f>SUM(K54:K56)</f>
        <v>3596255</v>
      </c>
    </row>
    <row r="54" spans="1:11" s="167" customFormat="1" ht="12" customHeight="1">
      <c r="A54" s="13" t="s">
        <v>59</v>
      </c>
      <c r="B54" s="168" t="s">
        <v>187</v>
      </c>
      <c r="C54" s="382"/>
      <c r="D54" s="156"/>
      <c r="E54" s="156"/>
      <c r="F54" s="156"/>
      <c r="G54" s="156"/>
      <c r="H54" s="156"/>
      <c r="I54" s="156"/>
      <c r="J54" s="198">
        <f t="shared" si="7"/>
        <v>0</v>
      </c>
      <c r="K54" s="197">
        <f t="shared" si="5"/>
        <v>0</v>
      </c>
    </row>
    <row r="55" spans="1:11" s="167" customFormat="1" ht="12" customHeight="1">
      <c r="A55" s="12" t="s">
        <v>60</v>
      </c>
      <c r="B55" s="169" t="s">
        <v>313</v>
      </c>
      <c r="C55" s="383"/>
      <c r="D55" s="155"/>
      <c r="E55" s="156"/>
      <c r="F55" s="156"/>
      <c r="G55" s="156"/>
      <c r="H55" s="156"/>
      <c r="I55" s="156"/>
      <c r="J55" s="198">
        <f t="shared" si="7"/>
        <v>0</v>
      </c>
      <c r="K55" s="197">
        <f t="shared" si="5"/>
        <v>0</v>
      </c>
    </row>
    <row r="56" spans="1:11" s="167" customFormat="1" ht="12" customHeight="1">
      <c r="A56" s="12" t="s">
        <v>190</v>
      </c>
      <c r="B56" s="169" t="s">
        <v>188</v>
      </c>
      <c r="C56" s="383">
        <v>3596255</v>
      </c>
      <c r="D56" s="155"/>
      <c r="E56" s="156"/>
      <c r="F56" s="156"/>
      <c r="G56" s="156"/>
      <c r="H56" s="156"/>
      <c r="I56" s="156"/>
      <c r="J56" s="198">
        <f t="shared" si="7"/>
        <v>0</v>
      </c>
      <c r="K56" s="197">
        <f t="shared" si="5"/>
        <v>3596255</v>
      </c>
    </row>
    <row r="57" spans="1:11" s="167" customFormat="1" ht="12" customHeight="1" thickBot="1">
      <c r="A57" s="14" t="s">
        <v>191</v>
      </c>
      <c r="B57" s="93" t="s">
        <v>189</v>
      </c>
      <c r="C57" s="384"/>
      <c r="D57" s="157"/>
      <c r="E57" s="314"/>
      <c r="F57" s="314"/>
      <c r="G57" s="314"/>
      <c r="H57" s="314"/>
      <c r="I57" s="314"/>
      <c r="J57" s="343">
        <f t="shared" si="7"/>
        <v>0</v>
      </c>
      <c r="K57" s="197">
        <f t="shared" si="5"/>
        <v>0</v>
      </c>
    </row>
    <row r="58" spans="1:11" s="167" customFormat="1" ht="12" customHeight="1" thickBot="1">
      <c r="A58" s="18" t="s">
        <v>12</v>
      </c>
      <c r="B58" s="91" t="s">
        <v>192</v>
      </c>
      <c r="C58" s="319">
        <f>SUM(C59:C61)</f>
        <v>0</v>
      </c>
      <c r="D58" s="154">
        <f t="shared" ref="D58:J58" si="12">SUM(D59:D61)</f>
        <v>0</v>
      </c>
      <c r="E58" s="154">
        <f t="shared" si="12"/>
        <v>0</v>
      </c>
      <c r="F58" s="154">
        <f t="shared" si="12"/>
        <v>0</v>
      </c>
      <c r="G58" s="154">
        <f t="shared" si="12"/>
        <v>0</v>
      </c>
      <c r="H58" s="154">
        <f t="shared" si="12"/>
        <v>0</v>
      </c>
      <c r="I58" s="154">
        <f t="shared" si="12"/>
        <v>0</v>
      </c>
      <c r="J58" s="154">
        <f t="shared" si="12"/>
        <v>0</v>
      </c>
      <c r="K58" s="90">
        <f>SUM(K59:K61)</f>
        <v>0</v>
      </c>
    </row>
    <row r="59" spans="1:11" s="167" customFormat="1" ht="12" customHeight="1">
      <c r="A59" s="13" t="s">
        <v>104</v>
      </c>
      <c r="B59" s="168" t="s">
        <v>194</v>
      </c>
      <c r="C59" s="386"/>
      <c r="D59" s="158"/>
      <c r="E59" s="158"/>
      <c r="F59" s="158"/>
      <c r="G59" s="158"/>
      <c r="H59" s="158"/>
      <c r="I59" s="158"/>
      <c r="J59" s="347">
        <f t="shared" si="7"/>
        <v>0</v>
      </c>
      <c r="K59" s="275">
        <f t="shared" si="5"/>
        <v>0</v>
      </c>
    </row>
    <row r="60" spans="1:11" s="167" customFormat="1" ht="12" customHeight="1">
      <c r="A60" s="12" t="s">
        <v>105</v>
      </c>
      <c r="B60" s="169" t="s">
        <v>314</v>
      </c>
      <c r="C60" s="386"/>
      <c r="D60" s="158"/>
      <c r="E60" s="158"/>
      <c r="F60" s="158"/>
      <c r="G60" s="158"/>
      <c r="H60" s="158"/>
      <c r="I60" s="158"/>
      <c r="J60" s="347">
        <f t="shared" si="7"/>
        <v>0</v>
      </c>
      <c r="K60" s="275">
        <f t="shared" si="5"/>
        <v>0</v>
      </c>
    </row>
    <row r="61" spans="1:11" s="167" customFormat="1" ht="12" customHeight="1">
      <c r="A61" s="12" t="s">
        <v>125</v>
      </c>
      <c r="B61" s="169" t="s">
        <v>195</v>
      </c>
      <c r="C61" s="386"/>
      <c r="D61" s="158"/>
      <c r="E61" s="158"/>
      <c r="F61" s="158"/>
      <c r="G61" s="158"/>
      <c r="H61" s="158"/>
      <c r="I61" s="158"/>
      <c r="J61" s="347">
        <f t="shared" si="7"/>
        <v>0</v>
      </c>
      <c r="K61" s="275">
        <f t="shared" si="5"/>
        <v>0</v>
      </c>
    </row>
    <row r="62" spans="1:11" s="167" customFormat="1" ht="12" customHeight="1" thickBot="1">
      <c r="A62" s="14" t="s">
        <v>193</v>
      </c>
      <c r="B62" s="93" t="s">
        <v>196</v>
      </c>
      <c r="C62" s="386"/>
      <c r="D62" s="158"/>
      <c r="E62" s="158"/>
      <c r="F62" s="158"/>
      <c r="G62" s="158"/>
      <c r="H62" s="158"/>
      <c r="I62" s="158"/>
      <c r="J62" s="347">
        <f t="shared" si="7"/>
        <v>0</v>
      </c>
      <c r="K62" s="275">
        <f t="shared" si="5"/>
        <v>0</v>
      </c>
    </row>
    <row r="63" spans="1:11" s="167" customFormat="1" ht="12" customHeight="1" thickBot="1">
      <c r="A63" s="220" t="s">
        <v>360</v>
      </c>
      <c r="B63" s="19" t="s">
        <v>197</v>
      </c>
      <c r="C63" s="323">
        <f>+C6+C13+C20+C27+C35+C47+C53+C58</f>
        <v>732719844</v>
      </c>
      <c r="D63" s="160">
        <f t="shared" ref="D63:J63" si="13">+D6+D13+D20+D27+D35+D47+D53+D58</f>
        <v>1323637</v>
      </c>
      <c r="E63" s="160">
        <f t="shared" si="13"/>
        <v>35691372</v>
      </c>
      <c r="F63" s="160">
        <f t="shared" si="13"/>
        <v>29020648</v>
      </c>
      <c r="G63" s="160">
        <f t="shared" si="13"/>
        <v>0</v>
      </c>
      <c r="H63" s="160">
        <f t="shared" si="13"/>
        <v>0</v>
      </c>
      <c r="I63" s="160">
        <f t="shared" si="13"/>
        <v>0</v>
      </c>
      <c r="J63" s="160">
        <f t="shared" si="13"/>
        <v>66035657</v>
      </c>
      <c r="K63" s="196">
        <f>+K6+K13+K20+K27+K35+K47+K53+K58</f>
        <v>798755501</v>
      </c>
    </row>
    <row r="64" spans="1:11" s="167" customFormat="1" ht="12" customHeight="1" thickBot="1">
      <c r="A64" s="210" t="s">
        <v>198</v>
      </c>
      <c r="B64" s="91" t="s">
        <v>199</v>
      </c>
      <c r="C64" s="319">
        <f>SUM(C65:C67)</f>
        <v>0</v>
      </c>
      <c r="D64" s="154">
        <f t="shared" ref="D64:J64" si="14">SUM(D65:D67)</f>
        <v>0</v>
      </c>
      <c r="E64" s="154">
        <f t="shared" si="14"/>
        <v>0</v>
      </c>
      <c r="F64" s="154">
        <f t="shared" si="14"/>
        <v>0</v>
      </c>
      <c r="G64" s="154">
        <f t="shared" si="14"/>
        <v>0</v>
      </c>
      <c r="H64" s="154">
        <f t="shared" si="14"/>
        <v>0</v>
      </c>
      <c r="I64" s="154">
        <f t="shared" si="14"/>
        <v>0</v>
      </c>
      <c r="J64" s="154">
        <f t="shared" si="14"/>
        <v>0</v>
      </c>
      <c r="K64" s="90">
        <f>SUM(K65:K67)</f>
        <v>0</v>
      </c>
    </row>
    <row r="65" spans="1:11" s="167" customFormat="1" ht="12" customHeight="1">
      <c r="A65" s="13" t="s">
        <v>227</v>
      </c>
      <c r="B65" s="168" t="s">
        <v>200</v>
      </c>
      <c r="C65" s="386"/>
      <c r="D65" s="158"/>
      <c r="E65" s="158"/>
      <c r="F65" s="158"/>
      <c r="G65" s="158"/>
      <c r="H65" s="158"/>
      <c r="I65" s="158"/>
      <c r="J65" s="347">
        <f t="shared" ref="J65:J86" si="15">D65+E65+F65+G64:G65+H65+I65</f>
        <v>0</v>
      </c>
      <c r="K65" s="275">
        <f t="shared" ref="K65:K86" si="16">C65+J65</f>
        <v>0</v>
      </c>
    </row>
    <row r="66" spans="1:11" s="167" customFormat="1" ht="12" customHeight="1">
      <c r="A66" s="12" t="s">
        <v>236</v>
      </c>
      <c r="B66" s="169" t="s">
        <v>201</v>
      </c>
      <c r="C66" s="386"/>
      <c r="D66" s="158"/>
      <c r="E66" s="158"/>
      <c r="F66" s="158"/>
      <c r="G66" s="158"/>
      <c r="H66" s="158"/>
      <c r="I66" s="158"/>
      <c r="J66" s="347">
        <f t="shared" si="15"/>
        <v>0</v>
      </c>
      <c r="K66" s="275">
        <f t="shared" si="16"/>
        <v>0</v>
      </c>
    </row>
    <row r="67" spans="1:11" s="167" customFormat="1" ht="12" customHeight="1" thickBot="1">
      <c r="A67" s="14" t="s">
        <v>237</v>
      </c>
      <c r="B67" s="216" t="s">
        <v>345</v>
      </c>
      <c r="C67" s="386"/>
      <c r="D67" s="158"/>
      <c r="E67" s="158"/>
      <c r="F67" s="158"/>
      <c r="G67" s="158"/>
      <c r="H67" s="158"/>
      <c r="I67" s="158"/>
      <c r="J67" s="347">
        <f t="shared" si="15"/>
        <v>0</v>
      </c>
      <c r="K67" s="275">
        <f t="shared" si="16"/>
        <v>0</v>
      </c>
    </row>
    <row r="68" spans="1:11" s="167" customFormat="1" ht="12" customHeight="1" thickBot="1">
      <c r="A68" s="210" t="s">
        <v>203</v>
      </c>
      <c r="B68" s="91" t="s">
        <v>204</v>
      </c>
      <c r="C68" s="319">
        <f>SUM(C69:C72)</f>
        <v>0</v>
      </c>
      <c r="D68" s="154">
        <f t="shared" ref="D68:J68" si="17">SUM(D69:D72)</f>
        <v>0</v>
      </c>
      <c r="E68" s="154">
        <f t="shared" si="17"/>
        <v>0</v>
      </c>
      <c r="F68" s="154">
        <f t="shared" si="17"/>
        <v>0</v>
      </c>
      <c r="G68" s="154">
        <f t="shared" si="17"/>
        <v>0</v>
      </c>
      <c r="H68" s="154">
        <f t="shared" si="17"/>
        <v>0</v>
      </c>
      <c r="I68" s="154">
        <f t="shared" si="17"/>
        <v>0</v>
      </c>
      <c r="J68" s="154">
        <f t="shared" si="17"/>
        <v>0</v>
      </c>
      <c r="K68" s="90">
        <f>SUM(K69:K72)</f>
        <v>0</v>
      </c>
    </row>
    <row r="69" spans="1:11" s="167" customFormat="1" ht="12" customHeight="1">
      <c r="A69" s="13" t="s">
        <v>82</v>
      </c>
      <c r="B69" s="300" t="s">
        <v>205</v>
      </c>
      <c r="C69" s="386"/>
      <c r="D69" s="158"/>
      <c r="E69" s="158"/>
      <c r="F69" s="158"/>
      <c r="G69" s="158"/>
      <c r="H69" s="158"/>
      <c r="I69" s="158"/>
      <c r="J69" s="347">
        <f t="shared" si="15"/>
        <v>0</v>
      </c>
      <c r="K69" s="275">
        <f t="shared" si="16"/>
        <v>0</v>
      </c>
    </row>
    <row r="70" spans="1:11" s="167" customFormat="1" ht="12" customHeight="1">
      <c r="A70" s="12" t="s">
        <v>83</v>
      </c>
      <c r="B70" s="300" t="s">
        <v>469</v>
      </c>
      <c r="C70" s="386"/>
      <c r="D70" s="158"/>
      <c r="E70" s="158"/>
      <c r="F70" s="158"/>
      <c r="G70" s="158"/>
      <c r="H70" s="158"/>
      <c r="I70" s="158"/>
      <c r="J70" s="347">
        <f t="shared" si="15"/>
        <v>0</v>
      </c>
      <c r="K70" s="275">
        <f t="shared" si="16"/>
        <v>0</v>
      </c>
    </row>
    <row r="71" spans="1:11" s="167" customFormat="1" ht="12" customHeight="1">
      <c r="A71" s="12" t="s">
        <v>228</v>
      </c>
      <c r="B71" s="300" t="s">
        <v>206</v>
      </c>
      <c r="C71" s="386"/>
      <c r="D71" s="158"/>
      <c r="E71" s="158"/>
      <c r="F71" s="158"/>
      <c r="G71" s="158"/>
      <c r="H71" s="158"/>
      <c r="I71" s="158"/>
      <c r="J71" s="347">
        <f t="shared" si="15"/>
        <v>0</v>
      </c>
      <c r="K71" s="275">
        <f t="shared" si="16"/>
        <v>0</v>
      </c>
    </row>
    <row r="72" spans="1:11" s="167" customFormat="1" ht="12" customHeight="1" thickBot="1">
      <c r="A72" s="14" t="s">
        <v>229</v>
      </c>
      <c r="B72" s="301" t="s">
        <v>470</v>
      </c>
      <c r="C72" s="386"/>
      <c r="D72" s="158"/>
      <c r="E72" s="158"/>
      <c r="F72" s="158"/>
      <c r="G72" s="158"/>
      <c r="H72" s="158"/>
      <c r="I72" s="158"/>
      <c r="J72" s="347">
        <f t="shared" si="15"/>
        <v>0</v>
      </c>
      <c r="K72" s="275">
        <f t="shared" si="16"/>
        <v>0</v>
      </c>
    </row>
    <row r="73" spans="1:11" s="167" customFormat="1" ht="12" customHeight="1" thickBot="1">
      <c r="A73" s="210" t="s">
        <v>207</v>
      </c>
      <c r="B73" s="91" t="s">
        <v>208</v>
      </c>
      <c r="C73" s="319">
        <f>SUM(C74:C75)</f>
        <v>509359850</v>
      </c>
      <c r="D73" s="154">
        <f t="shared" ref="D73:J73" si="18">SUM(D74:D75)</f>
        <v>0</v>
      </c>
      <c r="E73" s="154">
        <f t="shared" si="18"/>
        <v>-9051083</v>
      </c>
      <c r="F73" s="154">
        <f t="shared" si="18"/>
        <v>0</v>
      </c>
      <c r="G73" s="154">
        <f t="shared" si="18"/>
        <v>0</v>
      </c>
      <c r="H73" s="154">
        <f t="shared" si="18"/>
        <v>0</v>
      </c>
      <c r="I73" s="154">
        <f t="shared" si="18"/>
        <v>0</v>
      </c>
      <c r="J73" s="154">
        <f t="shared" si="18"/>
        <v>-9051083</v>
      </c>
      <c r="K73" s="90">
        <f>SUM(K74:K75)</f>
        <v>500308767</v>
      </c>
    </row>
    <row r="74" spans="1:11" s="167" customFormat="1" ht="12" customHeight="1">
      <c r="A74" s="13" t="s">
        <v>230</v>
      </c>
      <c r="B74" s="168" t="s">
        <v>209</v>
      </c>
      <c r="C74" s="386">
        <v>509359850</v>
      </c>
      <c r="D74" s="158"/>
      <c r="E74" s="158">
        <v>-9051083</v>
      </c>
      <c r="F74" s="158"/>
      <c r="G74" s="158"/>
      <c r="H74" s="158"/>
      <c r="I74" s="158"/>
      <c r="J74" s="347">
        <f t="shared" si="15"/>
        <v>-9051083</v>
      </c>
      <c r="K74" s="275">
        <f t="shared" si="16"/>
        <v>500308767</v>
      </c>
    </row>
    <row r="75" spans="1:11" s="167" customFormat="1" ht="12" customHeight="1" thickBot="1">
      <c r="A75" s="14" t="s">
        <v>231</v>
      </c>
      <c r="B75" s="93" t="s">
        <v>210</v>
      </c>
      <c r="C75" s="386"/>
      <c r="D75" s="158"/>
      <c r="E75" s="158"/>
      <c r="F75" s="158"/>
      <c r="G75" s="158"/>
      <c r="H75" s="158"/>
      <c r="I75" s="158"/>
      <c r="J75" s="347">
        <f t="shared" si="15"/>
        <v>0</v>
      </c>
      <c r="K75" s="275">
        <f t="shared" si="16"/>
        <v>0</v>
      </c>
    </row>
    <row r="76" spans="1:11" s="167" customFormat="1" ht="12" customHeight="1" thickBot="1">
      <c r="A76" s="210" t="s">
        <v>211</v>
      </c>
      <c r="B76" s="91" t="s">
        <v>212</v>
      </c>
      <c r="C76" s="319">
        <f>SUM(C77:C79)</f>
        <v>10855627</v>
      </c>
      <c r="D76" s="154">
        <f t="shared" ref="D76:J76" si="19">SUM(D77:D79)</f>
        <v>0</v>
      </c>
      <c r="E76" s="154">
        <f t="shared" si="19"/>
        <v>0</v>
      </c>
      <c r="F76" s="154">
        <f t="shared" si="19"/>
        <v>0</v>
      </c>
      <c r="G76" s="154">
        <f t="shared" si="19"/>
        <v>0</v>
      </c>
      <c r="H76" s="154">
        <f t="shared" si="19"/>
        <v>0</v>
      </c>
      <c r="I76" s="154">
        <f t="shared" si="19"/>
        <v>0</v>
      </c>
      <c r="J76" s="154">
        <f t="shared" si="19"/>
        <v>0</v>
      </c>
      <c r="K76" s="90">
        <f>SUM(K77:K79)</f>
        <v>10855627</v>
      </c>
    </row>
    <row r="77" spans="1:11" s="167" customFormat="1" ht="12" customHeight="1">
      <c r="A77" s="13" t="s">
        <v>232</v>
      </c>
      <c r="B77" s="168" t="s">
        <v>213</v>
      </c>
      <c r="C77" s="386">
        <v>10855627</v>
      </c>
      <c r="D77" s="158"/>
      <c r="E77" s="158"/>
      <c r="F77" s="158"/>
      <c r="G77" s="158"/>
      <c r="H77" s="158"/>
      <c r="I77" s="158"/>
      <c r="J77" s="347">
        <f t="shared" si="15"/>
        <v>0</v>
      </c>
      <c r="K77" s="275">
        <f t="shared" si="16"/>
        <v>10855627</v>
      </c>
    </row>
    <row r="78" spans="1:11" s="167" customFormat="1" ht="12" customHeight="1">
      <c r="A78" s="12" t="s">
        <v>233</v>
      </c>
      <c r="B78" s="169" t="s">
        <v>214</v>
      </c>
      <c r="C78" s="386"/>
      <c r="D78" s="158"/>
      <c r="E78" s="158"/>
      <c r="F78" s="158"/>
      <c r="G78" s="158"/>
      <c r="H78" s="158"/>
      <c r="I78" s="158"/>
      <c r="J78" s="347">
        <f t="shared" si="15"/>
        <v>0</v>
      </c>
      <c r="K78" s="275">
        <f t="shared" si="16"/>
        <v>0</v>
      </c>
    </row>
    <row r="79" spans="1:11" s="167" customFormat="1" ht="12" customHeight="1" thickBot="1">
      <c r="A79" s="14" t="s">
        <v>234</v>
      </c>
      <c r="B79" s="93" t="s">
        <v>471</v>
      </c>
      <c r="C79" s="389"/>
      <c r="D79" s="158"/>
      <c r="E79" s="158"/>
      <c r="F79" s="158"/>
      <c r="G79" s="158"/>
      <c r="H79" s="158"/>
      <c r="I79" s="158"/>
      <c r="J79" s="347">
        <f t="shared" si="15"/>
        <v>0</v>
      </c>
      <c r="K79" s="275">
        <f t="shared" si="16"/>
        <v>0</v>
      </c>
    </row>
    <row r="80" spans="1:11" s="167" customFormat="1" ht="12" customHeight="1" thickBot="1">
      <c r="A80" s="210" t="s">
        <v>215</v>
      </c>
      <c r="B80" s="91" t="s">
        <v>235</v>
      </c>
      <c r="C80" s="319">
        <f>SUM(C81:C84)</f>
        <v>0</v>
      </c>
      <c r="D80" s="154">
        <f t="shared" ref="D80:J80" si="20">SUM(D81:D84)</f>
        <v>0</v>
      </c>
      <c r="E80" s="154">
        <f t="shared" si="20"/>
        <v>0</v>
      </c>
      <c r="F80" s="154">
        <f t="shared" si="20"/>
        <v>0</v>
      </c>
      <c r="G80" s="154">
        <f t="shared" si="20"/>
        <v>0</v>
      </c>
      <c r="H80" s="154">
        <f t="shared" si="20"/>
        <v>0</v>
      </c>
      <c r="I80" s="154">
        <f t="shared" si="20"/>
        <v>0</v>
      </c>
      <c r="J80" s="154">
        <f t="shared" si="20"/>
        <v>0</v>
      </c>
      <c r="K80" s="90">
        <f>SUM(K81:K84)</f>
        <v>0</v>
      </c>
    </row>
    <row r="81" spans="1:11" s="167" customFormat="1" ht="12" customHeight="1">
      <c r="A81" s="171" t="s">
        <v>216</v>
      </c>
      <c r="B81" s="168" t="s">
        <v>217</v>
      </c>
      <c r="C81" s="386"/>
      <c r="D81" s="158"/>
      <c r="E81" s="158"/>
      <c r="F81" s="158"/>
      <c r="G81" s="158"/>
      <c r="H81" s="158"/>
      <c r="I81" s="158"/>
      <c r="J81" s="347">
        <f t="shared" si="15"/>
        <v>0</v>
      </c>
      <c r="K81" s="275">
        <f t="shared" si="16"/>
        <v>0</v>
      </c>
    </row>
    <row r="82" spans="1:11" s="167" customFormat="1" ht="12" customHeight="1">
      <c r="A82" s="172" t="s">
        <v>218</v>
      </c>
      <c r="B82" s="169" t="s">
        <v>219</v>
      </c>
      <c r="C82" s="386"/>
      <c r="D82" s="158"/>
      <c r="E82" s="158"/>
      <c r="F82" s="158"/>
      <c r="G82" s="158"/>
      <c r="H82" s="158"/>
      <c r="I82" s="158"/>
      <c r="J82" s="347">
        <f t="shared" si="15"/>
        <v>0</v>
      </c>
      <c r="K82" s="275">
        <f t="shared" si="16"/>
        <v>0</v>
      </c>
    </row>
    <row r="83" spans="1:11" s="167" customFormat="1" ht="12" customHeight="1">
      <c r="A83" s="172" t="s">
        <v>220</v>
      </c>
      <c r="B83" s="169" t="s">
        <v>221</v>
      </c>
      <c r="C83" s="386"/>
      <c r="D83" s="158"/>
      <c r="E83" s="158"/>
      <c r="F83" s="158"/>
      <c r="G83" s="158"/>
      <c r="H83" s="158"/>
      <c r="I83" s="158"/>
      <c r="J83" s="347">
        <f t="shared" si="15"/>
        <v>0</v>
      </c>
      <c r="K83" s="275">
        <f t="shared" si="16"/>
        <v>0</v>
      </c>
    </row>
    <row r="84" spans="1:11" s="167" customFormat="1" ht="12" customHeight="1" thickBot="1">
      <c r="A84" s="173" t="s">
        <v>222</v>
      </c>
      <c r="B84" s="93" t="s">
        <v>223</v>
      </c>
      <c r="C84" s="386"/>
      <c r="D84" s="158"/>
      <c r="E84" s="158"/>
      <c r="F84" s="158"/>
      <c r="G84" s="158"/>
      <c r="H84" s="158"/>
      <c r="I84" s="158"/>
      <c r="J84" s="347">
        <f t="shared" si="15"/>
        <v>0</v>
      </c>
      <c r="K84" s="275">
        <f t="shared" si="16"/>
        <v>0</v>
      </c>
    </row>
    <row r="85" spans="1:11" s="167" customFormat="1" ht="12" customHeight="1" thickBot="1">
      <c r="A85" s="210" t="s">
        <v>224</v>
      </c>
      <c r="B85" s="91" t="s">
        <v>359</v>
      </c>
      <c r="C85" s="390"/>
      <c r="D85" s="212"/>
      <c r="E85" s="212"/>
      <c r="F85" s="212"/>
      <c r="G85" s="212"/>
      <c r="H85" s="212"/>
      <c r="I85" s="212"/>
      <c r="J85" s="154">
        <f t="shared" si="15"/>
        <v>0</v>
      </c>
      <c r="K85" s="90">
        <f t="shared" si="16"/>
        <v>0</v>
      </c>
    </row>
    <row r="86" spans="1:11" s="167" customFormat="1" ht="13.5" customHeight="1" thickBot="1">
      <c r="A86" s="210" t="s">
        <v>226</v>
      </c>
      <c r="B86" s="91" t="s">
        <v>225</v>
      </c>
      <c r="C86" s="390"/>
      <c r="D86" s="212"/>
      <c r="E86" s="212"/>
      <c r="F86" s="212"/>
      <c r="G86" s="212"/>
      <c r="H86" s="212"/>
      <c r="I86" s="212"/>
      <c r="J86" s="154">
        <f t="shared" si="15"/>
        <v>0</v>
      </c>
      <c r="K86" s="90">
        <f t="shared" si="16"/>
        <v>0</v>
      </c>
    </row>
    <row r="87" spans="1:11" s="167" customFormat="1" ht="15.75" customHeight="1" thickBot="1">
      <c r="A87" s="210" t="s">
        <v>238</v>
      </c>
      <c r="B87" s="174" t="s">
        <v>362</v>
      </c>
      <c r="C87" s="323">
        <f>+C64+C68+C73+C76+C80+C86+C85</f>
        <v>520215477</v>
      </c>
      <c r="D87" s="160">
        <f t="shared" ref="D87:J87" si="21">+D64+D68+D73+D76+D80+D86+D85</f>
        <v>0</v>
      </c>
      <c r="E87" s="160">
        <f t="shared" si="21"/>
        <v>-9051083</v>
      </c>
      <c r="F87" s="160">
        <f t="shared" si="21"/>
        <v>0</v>
      </c>
      <c r="G87" s="160">
        <f t="shared" si="21"/>
        <v>0</v>
      </c>
      <c r="H87" s="160">
        <f t="shared" si="21"/>
        <v>0</v>
      </c>
      <c r="I87" s="160">
        <f t="shared" si="21"/>
        <v>0</v>
      </c>
      <c r="J87" s="160">
        <f t="shared" si="21"/>
        <v>-9051083</v>
      </c>
      <c r="K87" s="196">
        <f>+K64+K68+K73+K76+K80+K86+K85</f>
        <v>511164394</v>
      </c>
    </row>
    <row r="88" spans="1:11" s="167" customFormat="1" ht="25.5" customHeight="1" thickBot="1">
      <c r="A88" s="211" t="s">
        <v>361</v>
      </c>
      <c r="B88" s="175" t="s">
        <v>363</v>
      </c>
      <c r="C88" s="323">
        <f>+C63+C87</f>
        <v>1252935321</v>
      </c>
      <c r="D88" s="160">
        <f t="shared" ref="D88:J88" si="22">+D63+D87</f>
        <v>1323637</v>
      </c>
      <c r="E88" s="160">
        <f t="shared" si="22"/>
        <v>26640289</v>
      </c>
      <c r="F88" s="160">
        <f t="shared" si="22"/>
        <v>29020648</v>
      </c>
      <c r="G88" s="160">
        <f t="shared" si="22"/>
        <v>0</v>
      </c>
      <c r="H88" s="160">
        <f t="shared" si="22"/>
        <v>0</v>
      </c>
      <c r="I88" s="160">
        <f t="shared" si="22"/>
        <v>0</v>
      </c>
      <c r="J88" s="160">
        <f t="shared" si="22"/>
        <v>56984574</v>
      </c>
      <c r="K88" s="196">
        <f>+K63+K87</f>
        <v>1309919895</v>
      </c>
    </row>
    <row r="89" spans="1:11" s="167" customFormat="1" ht="30.75" customHeight="1">
      <c r="A89" s="3"/>
      <c r="B89" s="4"/>
      <c r="C89" s="95"/>
    </row>
    <row r="90" spans="1:11" ht="16.5" customHeight="1">
      <c r="A90" s="425" t="s">
        <v>33</v>
      </c>
      <c r="B90" s="425"/>
      <c r="C90" s="425"/>
      <c r="D90" s="425"/>
      <c r="E90" s="425"/>
      <c r="F90" s="425"/>
      <c r="G90" s="425"/>
      <c r="H90" s="425"/>
      <c r="I90" s="425"/>
      <c r="J90" s="425"/>
      <c r="K90" s="425"/>
    </row>
    <row r="91" spans="1:11" s="176" customFormat="1" ht="16.5" customHeight="1" thickBot="1">
      <c r="A91" s="427" t="s">
        <v>85</v>
      </c>
      <c r="B91" s="427"/>
      <c r="C91" s="53"/>
      <c r="K91" s="53" t="str">
        <f>K2</f>
        <v>Forintban!</v>
      </c>
    </row>
    <row r="92" spans="1:11">
      <c r="A92" s="428" t="s">
        <v>49</v>
      </c>
      <c r="B92" s="430" t="s">
        <v>402</v>
      </c>
      <c r="C92" s="432" t="str">
        <f>+CONCATENATE(LEFT(ÖSSZEFÜGGÉSEK!A6,4),". évi")</f>
        <v>2018. évi</v>
      </c>
      <c r="D92" s="433"/>
      <c r="E92" s="434"/>
      <c r="F92" s="434"/>
      <c r="G92" s="434"/>
      <c r="H92" s="434"/>
      <c r="I92" s="434"/>
      <c r="J92" s="434"/>
      <c r="K92" s="435"/>
    </row>
    <row r="93" spans="1:11" ht="28.5" thickBot="1">
      <c r="A93" s="429"/>
      <c r="B93" s="431"/>
      <c r="C93" s="381" t="s">
        <v>401</v>
      </c>
      <c r="D93" s="363" t="s">
        <v>457</v>
      </c>
      <c r="E93" s="363" t="s">
        <v>472</v>
      </c>
      <c r="F93" s="363" t="s">
        <v>473</v>
      </c>
      <c r="G93" s="364" t="s">
        <v>474</v>
      </c>
      <c r="H93" s="364" t="s">
        <v>475</v>
      </c>
      <c r="I93" s="364" t="s">
        <v>476</v>
      </c>
      <c r="J93" s="364" t="s">
        <v>485</v>
      </c>
      <c r="K93" s="359" t="s">
        <v>518</v>
      </c>
    </row>
    <row r="94" spans="1:11" s="166" customFormat="1" ht="12" customHeight="1" thickBot="1">
      <c r="A94" s="25" t="s">
        <v>371</v>
      </c>
      <c r="B94" s="26" t="s">
        <v>372</v>
      </c>
      <c r="C94" s="26" t="s">
        <v>373</v>
      </c>
      <c r="D94" s="163" t="s">
        <v>375</v>
      </c>
      <c r="E94" s="304" t="s">
        <v>374</v>
      </c>
      <c r="F94" s="304" t="s">
        <v>376</v>
      </c>
      <c r="G94" s="304" t="s">
        <v>377</v>
      </c>
      <c r="H94" s="304" t="s">
        <v>378</v>
      </c>
      <c r="I94" s="304" t="s">
        <v>477</v>
      </c>
      <c r="J94" s="304" t="s">
        <v>487</v>
      </c>
      <c r="K94" s="362" t="s">
        <v>489</v>
      </c>
    </row>
    <row r="95" spans="1:11" ht="12" customHeight="1" thickBot="1">
      <c r="A95" s="20" t="s">
        <v>5</v>
      </c>
      <c r="B95" s="24" t="s">
        <v>321</v>
      </c>
      <c r="C95" s="333">
        <f>C96+C97+C98+C99+C100+C113</f>
        <v>576804366</v>
      </c>
      <c r="D95" s="153">
        <f t="shared" ref="D95:J95" si="23">D96+D97+D98+D99+D100+D113</f>
        <v>1323637</v>
      </c>
      <c r="E95" s="153">
        <f t="shared" si="23"/>
        <v>45664740</v>
      </c>
      <c r="F95" s="153">
        <f t="shared" si="23"/>
        <v>29978073</v>
      </c>
      <c r="G95" s="153">
        <f t="shared" si="23"/>
        <v>0</v>
      </c>
      <c r="H95" s="153">
        <f t="shared" si="23"/>
        <v>0</v>
      </c>
      <c r="I95" s="153">
        <f t="shared" si="23"/>
        <v>0</v>
      </c>
      <c r="J95" s="153">
        <f t="shared" si="23"/>
        <v>76966450</v>
      </c>
      <c r="K95" s="223">
        <f>K96+K97+K98+K99+K100+K113</f>
        <v>653770816</v>
      </c>
    </row>
    <row r="96" spans="1:11" ht="12" customHeight="1">
      <c r="A96" s="15" t="s">
        <v>61</v>
      </c>
      <c r="B96" s="8" t="s">
        <v>34</v>
      </c>
      <c r="C96" s="391">
        <v>294805064</v>
      </c>
      <c r="D96" s="227">
        <v>930000</v>
      </c>
      <c r="E96" s="227">
        <v>33094788</v>
      </c>
      <c r="F96" s="227">
        <v>3676700</v>
      </c>
      <c r="G96" s="227"/>
      <c r="H96" s="227"/>
      <c r="I96" s="227"/>
      <c r="J96" s="348">
        <f t="shared" ref="J96:J129" si="24">D96+E96+F96+G95:G96+H96+I96</f>
        <v>37701488</v>
      </c>
      <c r="K96" s="277">
        <f t="shared" ref="K96:K129" si="25">C96+J96</f>
        <v>332506552</v>
      </c>
    </row>
    <row r="97" spans="1:11" ht="12" customHeight="1">
      <c r="A97" s="12" t="s">
        <v>62</v>
      </c>
      <c r="B97" s="6" t="s">
        <v>106</v>
      </c>
      <c r="C97" s="383">
        <v>43712707</v>
      </c>
      <c r="D97" s="155">
        <v>185798</v>
      </c>
      <c r="E97" s="155">
        <v>4210266</v>
      </c>
      <c r="F97" s="155">
        <v>682583</v>
      </c>
      <c r="G97" s="155"/>
      <c r="H97" s="155"/>
      <c r="I97" s="155"/>
      <c r="J97" s="349">
        <f t="shared" si="24"/>
        <v>5078647</v>
      </c>
      <c r="K97" s="273">
        <f t="shared" si="25"/>
        <v>48791354</v>
      </c>
    </row>
    <row r="98" spans="1:11" ht="12" customHeight="1">
      <c r="A98" s="12" t="s">
        <v>63</v>
      </c>
      <c r="B98" s="6" t="s">
        <v>80</v>
      </c>
      <c r="C98" s="384">
        <v>154683682</v>
      </c>
      <c r="D98" s="157">
        <v>187058</v>
      </c>
      <c r="E98" s="157">
        <v>4600677</v>
      </c>
      <c r="F98" s="157">
        <v>19436741</v>
      </c>
      <c r="G98" s="157"/>
      <c r="H98" s="157"/>
      <c r="I98" s="157"/>
      <c r="J98" s="350">
        <f t="shared" si="24"/>
        <v>24224476</v>
      </c>
      <c r="K98" s="274">
        <f t="shared" si="25"/>
        <v>178908158</v>
      </c>
    </row>
    <row r="99" spans="1:11" ht="12" customHeight="1">
      <c r="A99" s="12" t="s">
        <v>64</v>
      </c>
      <c r="B99" s="9" t="s">
        <v>107</v>
      </c>
      <c r="C99" s="384">
        <v>36831000</v>
      </c>
      <c r="D99" s="157"/>
      <c r="E99" s="157">
        <v>1733550</v>
      </c>
      <c r="F99" s="157">
        <v>6202830</v>
      </c>
      <c r="G99" s="157"/>
      <c r="H99" s="157"/>
      <c r="I99" s="157"/>
      <c r="J99" s="350">
        <f t="shared" si="24"/>
        <v>7936380</v>
      </c>
      <c r="K99" s="274">
        <f t="shared" si="25"/>
        <v>44767380</v>
      </c>
    </row>
    <row r="100" spans="1:11" ht="12" customHeight="1">
      <c r="A100" s="12" t="s">
        <v>72</v>
      </c>
      <c r="B100" s="17" t="s">
        <v>108</v>
      </c>
      <c r="C100" s="384">
        <f>SUM(C101:C112)</f>
        <v>45771913</v>
      </c>
      <c r="D100" s="42">
        <v>20781</v>
      </c>
      <c r="E100" s="384">
        <f>SUM(E101:E112)</f>
        <v>2025459</v>
      </c>
      <c r="F100" s="157">
        <v>-20781</v>
      </c>
      <c r="G100" s="157"/>
      <c r="H100" s="157"/>
      <c r="I100" s="157"/>
      <c r="J100" s="350">
        <f t="shared" si="24"/>
        <v>2025459</v>
      </c>
      <c r="K100" s="274">
        <f t="shared" si="25"/>
        <v>47797372</v>
      </c>
    </row>
    <row r="101" spans="1:11" ht="12" customHeight="1">
      <c r="A101" s="12" t="s">
        <v>65</v>
      </c>
      <c r="B101" s="6" t="s">
        <v>326</v>
      </c>
      <c r="C101" s="384"/>
      <c r="D101" s="157"/>
      <c r="E101" s="157"/>
      <c r="F101" s="157"/>
      <c r="G101" s="157"/>
      <c r="H101" s="157"/>
      <c r="I101" s="157"/>
      <c r="J101" s="350">
        <f t="shared" si="24"/>
        <v>0</v>
      </c>
      <c r="K101" s="274">
        <f t="shared" si="25"/>
        <v>0</v>
      </c>
    </row>
    <row r="102" spans="1:11" ht="12" customHeight="1">
      <c r="A102" s="12" t="s">
        <v>66</v>
      </c>
      <c r="B102" s="57" t="s">
        <v>325</v>
      </c>
      <c r="C102" s="384"/>
      <c r="D102" s="157"/>
      <c r="E102" s="157"/>
      <c r="F102" s="157"/>
      <c r="G102" s="157"/>
      <c r="H102" s="157"/>
      <c r="I102" s="157"/>
      <c r="J102" s="350">
        <f t="shared" si="24"/>
        <v>0</v>
      </c>
      <c r="K102" s="274">
        <f t="shared" si="25"/>
        <v>0</v>
      </c>
    </row>
    <row r="103" spans="1:11" ht="12" customHeight="1">
      <c r="A103" s="12" t="s">
        <v>73</v>
      </c>
      <c r="B103" s="57" t="s">
        <v>324</v>
      </c>
      <c r="C103" s="384">
        <v>1268909</v>
      </c>
      <c r="D103" s="157"/>
      <c r="E103" s="157"/>
      <c r="F103" s="157"/>
      <c r="G103" s="157"/>
      <c r="H103" s="157"/>
      <c r="I103" s="157"/>
      <c r="J103" s="350">
        <f t="shared" si="24"/>
        <v>0</v>
      </c>
      <c r="K103" s="274">
        <f t="shared" si="25"/>
        <v>1268909</v>
      </c>
    </row>
    <row r="104" spans="1:11" ht="12" customHeight="1">
      <c r="A104" s="12" t="s">
        <v>74</v>
      </c>
      <c r="B104" s="55" t="s">
        <v>241</v>
      </c>
      <c r="C104" s="384"/>
      <c r="D104" s="157"/>
      <c r="E104" s="157"/>
      <c r="F104" s="157"/>
      <c r="G104" s="157"/>
      <c r="H104" s="157"/>
      <c r="I104" s="157"/>
      <c r="J104" s="350">
        <f t="shared" si="24"/>
        <v>0</v>
      </c>
      <c r="K104" s="274">
        <f t="shared" si="25"/>
        <v>0</v>
      </c>
    </row>
    <row r="105" spans="1:11" ht="16.5" customHeight="1">
      <c r="A105" s="12" t="s">
        <v>75</v>
      </c>
      <c r="B105" s="56" t="s">
        <v>242</v>
      </c>
      <c r="C105" s="384"/>
      <c r="D105" s="157"/>
      <c r="E105" s="157"/>
      <c r="F105" s="157"/>
      <c r="G105" s="157"/>
      <c r="H105" s="157"/>
      <c r="I105" s="157"/>
      <c r="J105" s="350">
        <f t="shared" si="24"/>
        <v>0</v>
      </c>
      <c r="K105" s="274">
        <f t="shared" si="25"/>
        <v>0</v>
      </c>
    </row>
    <row r="106" spans="1:11" ht="18.75" customHeight="1">
      <c r="A106" s="12" t="s">
        <v>76</v>
      </c>
      <c r="B106" s="56" t="s">
        <v>243</v>
      </c>
      <c r="C106" s="384"/>
      <c r="D106" s="157"/>
      <c r="E106" s="157"/>
      <c r="F106" s="157"/>
      <c r="G106" s="157"/>
      <c r="H106" s="157"/>
      <c r="I106" s="157"/>
      <c r="J106" s="350">
        <f t="shared" si="24"/>
        <v>0</v>
      </c>
      <c r="K106" s="274">
        <f t="shared" si="25"/>
        <v>0</v>
      </c>
    </row>
    <row r="107" spans="1:11" ht="12" customHeight="1">
      <c r="A107" s="12" t="s">
        <v>78</v>
      </c>
      <c r="B107" s="55" t="s">
        <v>244</v>
      </c>
      <c r="C107" s="384">
        <v>25303004</v>
      </c>
      <c r="D107" s="157"/>
      <c r="E107" s="157">
        <v>1725459</v>
      </c>
      <c r="F107" s="157"/>
      <c r="G107" s="157"/>
      <c r="H107" s="157"/>
      <c r="I107" s="157"/>
      <c r="J107" s="350">
        <f t="shared" si="24"/>
        <v>1725459</v>
      </c>
      <c r="K107" s="274">
        <f t="shared" si="25"/>
        <v>27028463</v>
      </c>
    </row>
    <row r="108" spans="1:11" ht="12" customHeight="1">
      <c r="A108" s="12" t="s">
        <v>109</v>
      </c>
      <c r="B108" s="55" t="s">
        <v>245</v>
      </c>
      <c r="C108" s="384"/>
      <c r="D108" s="157"/>
      <c r="E108" s="157"/>
      <c r="F108" s="157"/>
      <c r="G108" s="157"/>
      <c r="H108" s="157"/>
      <c r="I108" s="157"/>
      <c r="J108" s="350">
        <f t="shared" si="24"/>
        <v>0</v>
      </c>
      <c r="K108" s="274">
        <f t="shared" si="25"/>
        <v>0</v>
      </c>
    </row>
    <row r="109" spans="1:11" ht="12" customHeight="1">
      <c r="A109" s="12" t="s">
        <v>239</v>
      </c>
      <c r="B109" s="56" t="s">
        <v>246</v>
      </c>
      <c r="C109" s="384"/>
      <c r="D109" s="157"/>
      <c r="E109" s="157"/>
      <c r="F109" s="157"/>
      <c r="G109" s="157"/>
      <c r="H109" s="157"/>
      <c r="I109" s="157"/>
      <c r="J109" s="350">
        <f t="shared" si="24"/>
        <v>0</v>
      </c>
      <c r="K109" s="274">
        <f t="shared" si="25"/>
        <v>0</v>
      </c>
    </row>
    <row r="110" spans="1:11" ht="12" customHeight="1">
      <c r="A110" s="11" t="s">
        <v>240</v>
      </c>
      <c r="B110" s="57" t="s">
        <v>247</v>
      </c>
      <c r="C110" s="384"/>
      <c r="D110" s="157"/>
      <c r="E110" s="157"/>
      <c r="F110" s="157"/>
      <c r="G110" s="157"/>
      <c r="H110" s="157"/>
      <c r="I110" s="157"/>
      <c r="J110" s="350">
        <f t="shared" si="24"/>
        <v>0</v>
      </c>
      <c r="K110" s="274">
        <f t="shared" si="25"/>
        <v>0</v>
      </c>
    </row>
    <row r="111" spans="1:11" ht="12" customHeight="1">
      <c r="A111" s="12" t="s">
        <v>322</v>
      </c>
      <c r="B111" s="57" t="s">
        <v>248</v>
      </c>
      <c r="C111" s="384"/>
      <c r="D111" s="157"/>
      <c r="E111" s="157"/>
      <c r="F111" s="157"/>
      <c r="G111" s="157"/>
      <c r="H111" s="157"/>
      <c r="I111" s="157"/>
      <c r="J111" s="350">
        <f t="shared" si="24"/>
        <v>0</v>
      </c>
      <c r="K111" s="274">
        <f t="shared" si="25"/>
        <v>0</v>
      </c>
    </row>
    <row r="112" spans="1:11" ht="12" customHeight="1">
      <c r="A112" s="14" t="s">
        <v>323</v>
      </c>
      <c r="B112" s="57" t="s">
        <v>249</v>
      </c>
      <c r="C112" s="384">
        <v>19200000</v>
      </c>
      <c r="D112" s="157"/>
      <c r="E112" s="157">
        <v>300000</v>
      </c>
      <c r="F112" s="157"/>
      <c r="G112" s="157"/>
      <c r="H112" s="157"/>
      <c r="I112" s="157"/>
      <c r="J112" s="350">
        <f t="shared" si="24"/>
        <v>300000</v>
      </c>
      <c r="K112" s="274">
        <f t="shared" si="25"/>
        <v>19500000</v>
      </c>
    </row>
    <row r="113" spans="1:11" ht="12" customHeight="1">
      <c r="A113" s="12" t="s">
        <v>327</v>
      </c>
      <c r="B113" s="9" t="s">
        <v>35</v>
      </c>
      <c r="C113" s="383">
        <f>SUM(C114:C115)</f>
        <v>1000000</v>
      </c>
      <c r="D113" s="155"/>
      <c r="E113" s="155"/>
      <c r="F113" s="155"/>
      <c r="G113" s="155"/>
      <c r="H113" s="155"/>
      <c r="I113" s="155"/>
      <c r="J113" s="349">
        <f t="shared" si="24"/>
        <v>0</v>
      </c>
      <c r="K113" s="273">
        <f t="shared" si="25"/>
        <v>1000000</v>
      </c>
    </row>
    <row r="114" spans="1:11" ht="12" customHeight="1">
      <c r="A114" s="12" t="s">
        <v>328</v>
      </c>
      <c r="B114" s="6" t="s">
        <v>330</v>
      </c>
      <c r="C114" s="383">
        <v>500000</v>
      </c>
      <c r="D114" s="155"/>
      <c r="E114" s="155"/>
      <c r="F114" s="155"/>
      <c r="G114" s="155"/>
      <c r="H114" s="155"/>
      <c r="I114" s="155"/>
      <c r="J114" s="349">
        <f t="shared" si="24"/>
        <v>0</v>
      </c>
      <c r="K114" s="273">
        <f t="shared" si="25"/>
        <v>500000</v>
      </c>
    </row>
    <row r="115" spans="1:11" ht="12" customHeight="1" thickBot="1">
      <c r="A115" s="16" t="s">
        <v>329</v>
      </c>
      <c r="B115" s="219" t="s">
        <v>331</v>
      </c>
      <c r="C115" s="392">
        <v>500000</v>
      </c>
      <c r="D115" s="228"/>
      <c r="E115" s="228"/>
      <c r="F115" s="228"/>
      <c r="G115" s="228"/>
      <c r="H115" s="228"/>
      <c r="I115" s="228"/>
      <c r="J115" s="351">
        <f t="shared" si="24"/>
        <v>0</v>
      </c>
      <c r="K115" s="278">
        <f t="shared" si="25"/>
        <v>500000</v>
      </c>
    </row>
    <row r="116" spans="1:11" ht="12" customHeight="1" thickBot="1">
      <c r="A116" s="217" t="s">
        <v>6</v>
      </c>
      <c r="B116" s="218" t="s">
        <v>250</v>
      </c>
      <c r="C116" s="393">
        <f>+C117+C119+C121</f>
        <v>665275328</v>
      </c>
      <c r="D116" s="154">
        <f t="shared" ref="D116:J116" si="26">+D117+D119+D121</f>
        <v>0</v>
      </c>
      <c r="E116" s="229">
        <f t="shared" si="26"/>
        <v>-19024451</v>
      </c>
      <c r="F116" s="229">
        <f t="shared" si="26"/>
        <v>-957425</v>
      </c>
      <c r="G116" s="229">
        <f t="shared" si="26"/>
        <v>0</v>
      </c>
      <c r="H116" s="229">
        <f t="shared" si="26"/>
        <v>0</v>
      </c>
      <c r="I116" s="229">
        <f t="shared" si="26"/>
        <v>0</v>
      </c>
      <c r="J116" s="229">
        <f t="shared" si="26"/>
        <v>-19981876</v>
      </c>
      <c r="K116" s="224">
        <f>+K117+K119+K121</f>
        <v>645293452</v>
      </c>
    </row>
    <row r="117" spans="1:11" ht="12" customHeight="1">
      <c r="A117" s="13" t="s">
        <v>67</v>
      </c>
      <c r="B117" s="6" t="s">
        <v>124</v>
      </c>
      <c r="C117" s="382">
        <v>510091434</v>
      </c>
      <c r="D117" s="236"/>
      <c r="E117" s="156">
        <v>-16212676</v>
      </c>
      <c r="F117" s="156">
        <v>-3334884</v>
      </c>
      <c r="G117" s="156"/>
      <c r="H117" s="156"/>
      <c r="I117" s="156"/>
      <c r="J117" s="198">
        <f t="shared" si="24"/>
        <v>-19547560</v>
      </c>
      <c r="K117" s="197">
        <f t="shared" si="25"/>
        <v>490543874</v>
      </c>
    </row>
    <row r="118" spans="1:11" ht="12" customHeight="1">
      <c r="A118" s="13" t="s">
        <v>68</v>
      </c>
      <c r="B118" s="10" t="s">
        <v>254</v>
      </c>
      <c r="C118" s="382">
        <v>393345326</v>
      </c>
      <c r="D118" s="236"/>
      <c r="E118" s="156"/>
      <c r="F118" s="156"/>
      <c r="G118" s="156"/>
      <c r="H118" s="156"/>
      <c r="I118" s="156"/>
      <c r="J118" s="198">
        <f t="shared" si="24"/>
        <v>0</v>
      </c>
      <c r="K118" s="197">
        <f t="shared" si="25"/>
        <v>393345326</v>
      </c>
    </row>
    <row r="119" spans="1:11" ht="12" customHeight="1">
      <c r="A119" s="13" t="s">
        <v>69</v>
      </c>
      <c r="B119" s="10" t="s">
        <v>110</v>
      </c>
      <c r="C119" s="383">
        <v>155183894</v>
      </c>
      <c r="D119" s="237"/>
      <c r="E119" s="155">
        <v>-2811775</v>
      </c>
      <c r="F119" s="155">
        <v>2377459</v>
      </c>
      <c r="G119" s="155"/>
      <c r="H119" s="155"/>
      <c r="I119" s="155"/>
      <c r="J119" s="349">
        <f t="shared" si="24"/>
        <v>-434316</v>
      </c>
      <c r="K119" s="273">
        <f t="shared" si="25"/>
        <v>154749578</v>
      </c>
    </row>
    <row r="120" spans="1:11" ht="12" customHeight="1">
      <c r="A120" s="13" t="s">
        <v>70</v>
      </c>
      <c r="B120" s="10" t="s">
        <v>255</v>
      </c>
      <c r="C120" s="394">
        <v>121712648</v>
      </c>
      <c r="D120" s="237"/>
      <c r="E120" s="155"/>
      <c r="F120" s="155"/>
      <c r="G120" s="155"/>
      <c r="H120" s="155"/>
      <c r="I120" s="155"/>
      <c r="J120" s="349">
        <f t="shared" si="24"/>
        <v>0</v>
      </c>
      <c r="K120" s="273">
        <f t="shared" si="25"/>
        <v>121712648</v>
      </c>
    </row>
    <row r="121" spans="1:11" ht="12" customHeight="1">
      <c r="A121" s="13" t="s">
        <v>71</v>
      </c>
      <c r="B121" s="93" t="s">
        <v>126</v>
      </c>
      <c r="C121" s="394"/>
      <c r="D121" s="237"/>
      <c r="E121" s="155"/>
      <c r="F121" s="155"/>
      <c r="G121" s="155"/>
      <c r="H121" s="155"/>
      <c r="I121" s="155"/>
      <c r="J121" s="349">
        <f t="shared" si="24"/>
        <v>0</v>
      </c>
      <c r="K121" s="273">
        <f t="shared" si="25"/>
        <v>0</v>
      </c>
    </row>
    <row r="122" spans="1:11" ht="12" customHeight="1">
      <c r="A122" s="13" t="s">
        <v>77</v>
      </c>
      <c r="B122" s="92" t="s">
        <v>315</v>
      </c>
      <c r="C122" s="394"/>
      <c r="D122" s="237"/>
      <c r="E122" s="155"/>
      <c r="F122" s="155"/>
      <c r="G122" s="155"/>
      <c r="H122" s="155"/>
      <c r="I122" s="155"/>
      <c r="J122" s="349">
        <f t="shared" si="24"/>
        <v>0</v>
      </c>
      <c r="K122" s="273">
        <f t="shared" si="25"/>
        <v>0</v>
      </c>
    </row>
    <row r="123" spans="1:11" ht="12" customHeight="1">
      <c r="A123" s="13" t="s">
        <v>79</v>
      </c>
      <c r="B123" s="164" t="s">
        <v>260</v>
      </c>
      <c r="C123" s="394"/>
      <c r="D123" s="237"/>
      <c r="E123" s="155"/>
      <c r="F123" s="155"/>
      <c r="G123" s="155"/>
      <c r="H123" s="155"/>
      <c r="I123" s="155"/>
      <c r="J123" s="349">
        <f t="shared" si="24"/>
        <v>0</v>
      </c>
      <c r="K123" s="273">
        <f t="shared" si="25"/>
        <v>0</v>
      </c>
    </row>
    <row r="124" spans="1:11" ht="22.5">
      <c r="A124" s="13" t="s">
        <v>111</v>
      </c>
      <c r="B124" s="56" t="s">
        <v>243</v>
      </c>
      <c r="C124" s="394"/>
      <c r="D124" s="237"/>
      <c r="E124" s="155"/>
      <c r="F124" s="155"/>
      <c r="G124" s="155"/>
      <c r="H124" s="155"/>
      <c r="I124" s="155"/>
      <c r="J124" s="349">
        <f t="shared" si="24"/>
        <v>0</v>
      </c>
      <c r="K124" s="273">
        <f t="shared" si="25"/>
        <v>0</v>
      </c>
    </row>
    <row r="125" spans="1:11" ht="12" customHeight="1">
      <c r="A125" s="13" t="s">
        <v>112</v>
      </c>
      <c r="B125" s="56" t="s">
        <v>259</v>
      </c>
      <c r="C125" s="394"/>
      <c r="D125" s="237"/>
      <c r="E125" s="155"/>
      <c r="F125" s="155"/>
      <c r="G125" s="155"/>
      <c r="H125" s="155"/>
      <c r="I125" s="155"/>
      <c r="J125" s="349">
        <f t="shared" si="24"/>
        <v>0</v>
      </c>
      <c r="K125" s="273">
        <f t="shared" si="25"/>
        <v>0</v>
      </c>
    </row>
    <row r="126" spans="1:11" ht="12" customHeight="1">
      <c r="A126" s="13" t="s">
        <v>113</v>
      </c>
      <c r="B126" s="56" t="s">
        <v>258</v>
      </c>
      <c r="C126" s="394"/>
      <c r="D126" s="237"/>
      <c r="E126" s="155"/>
      <c r="F126" s="155"/>
      <c r="G126" s="155"/>
      <c r="H126" s="155"/>
      <c r="I126" s="155"/>
      <c r="J126" s="349">
        <f t="shared" si="24"/>
        <v>0</v>
      </c>
      <c r="K126" s="273">
        <f t="shared" si="25"/>
        <v>0</v>
      </c>
    </row>
    <row r="127" spans="1:11" ht="12" customHeight="1">
      <c r="A127" s="13" t="s">
        <v>251</v>
      </c>
      <c r="B127" s="56" t="s">
        <v>246</v>
      </c>
      <c r="C127" s="394"/>
      <c r="D127" s="237"/>
      <c r="E127" s="155"/>
      <c r="F127" s="155"/>
      <c r="G127" s="155"/>
      <c r="H127" s="155"/>
      <c r="I127" s="155"/>
      <c r="J127" s="349">
        <f t="shared" si="24"/>
        <v>0</v>
      </c>
      <c r="K127" s="273">
        <f t="shared" si="25"/>
        <v>0</v>
      </c>
    </row>
    <row r="128" spans="1:11" ht="12" customHeight="1">
      <c r="A128" s="13" t="s">
        <v>252</v>
      </c>
      <c r="B128" s="56" t="s">
        <v>257</v>
      </c>
      <c r="C128" s="394"/>
      <c r="D128" s="237"/>
      <c r="E128" s="155"/>
      <c r="F128" s="155"/>
      <c r="G128" s="155"/>
      <c r="H128" s="155"/>
      <c r="I128" s="155"/>
      <c r="J128" s="349">
        <f t="shared" si="24"/>
        <v>0</v>
      </c>
      <c r="K128" s="273">
        <f t="shared" si="25"/>
        <v>0</v>
      </c>
    </row>
    <row r="129" spans="1:11" ht="23.25" thickBot="1">
      <c r="A129" s="11" t="s">
        <v>253</v>
      </c>
      <c r="B129" s="56" t="s">
        <v>256</v>
      </c>
      <c r="C129" s="395"/>
      <c r="D129" s="238"/>
      <c r="E129" s="157"/>
      <c r="F129" s="157"/>
      <c r="G129" s="157"/>
      <c r="H129" s="157"/>
      <c r="I129" s="157"/>
      <c r="J129" s="350">
        <f t="shared" si="24"/>
        <v>0</v>
      </c>
      <c r="K129" s="274">
        <f t="shared" si="25"/>
        <v>0</v>
      </c>
    </row>
    <row r="130" spans="1:11" ht="12" customHeight="1" thickBot="1">
      <c r="A130" s="18" t="s">
        <v>7</v>
      </c>
      <c r="B130" s="51" t="s">
        <v>332</v>
      </c>
      <c r="C130" s="319">
        <f>+C95+C116</f>
        <v>1242079694</v>
      </c>
      <c r="D130" s="235">
        <f t="shared" ref="D130:J130" si="27">+D95+D116</f>
        <v>1323637</v>
      </c>
      <c r="E130" s="154">
        <f t="shared" si="27"/>
        <v>26640289</v>
      </c>
      <c r="F130" s="154">
        <f t="shared" si="27"/>
        <v>29020648</v>
      </c>
      <c r="G130" s="154">
        <f t="shared" si="27"/>
        <v>0</v>
      </c>
      <c r="H130" s="154">
        <f t="shared" si="27"/>
        <v>0</v>
      </c>
      <c r="I130" s="154">
        <f t="shared" si="27"/>
        <v>0</v>
      </c>
      <c r="J130" s="154">
        <f t="shared" si="27"/>
        <v>56984574</v>
      </c>
      <c r="K130" s="90">
        <f>+K95+K116</f>
        <v>1299064268</v>
      </c>
    </row>
    <row r="131" spans="1:11" ht="12" customHeight="1" thickBot="1">
      <c r="A131" s="18" t="s">
        <v>8</v>
      </c>
      <c r="B131" s="51" t="s">
        <v>403</v>
      </c>
      <c r="C131" s="319">
        <f>+C132+C133+C134</f>
        <v>0</v>
      </c>
      <c r="D131" s="235">
        <f t="shared" ref="D131:J131" si="28">+D132+D133+D134</f>
        <v>0</v>
      </c>
      <c r="E131" s="154">
        <f t="shared" si="28"/>
        <v>0</v>
      </c>
      <c r="F131" s="154">
        <f t="shared" si="28"/>
        <v>0</v>
      </c>
      <c r="G131" s="154">
        <f t="shared" si="28"/>
        <v>0</v>
      </c>
      <c r="H131" s="154">
        <f t="shared" si="28"/>
        <v>0</v>
      </c>
      <c r="I131" s="154">
        <f t="shared" si="28"/>
        <v>0</v>
      </c>
      <c r="J131" s="154">
        <f t="shared" si="28"/>
        <v>0</v>
      </c>
      <c r="K131" s="90">
        <f>+K132+K133+K134</f>
        <v>0</v>
      </c>
    </row>
    <row r="132" spans="1:11" ht="12" customHeight="1">
      <c r="A132" s="13" t="s">
        <v>158</v>
      </c>
      <c r="B132" s="10" t="s">
        <v>340</v>
      </c>
      <c r="C132" s="394"/>
      <c r="D132" s="237"/>
      <c r="E132" s="155"/>
      <c r="F132" s="155"/>
      <c r="G132" s="155"/>
      <c r="H132" s="155"/>
      <c r="I132" s="155"/>
      <c r="J132" s="349">
        <f t="shared" ref="J132:J154" si="29">D132+E132+F132+G131:G132+H132+I132</f>
        <v>0</v>
      </c>
      <c r="K132" s="273">
        <f t="shared" ref="K132:K155" si="30">C132+J132</f>
        <v>0</v>
      </c>
    </row>
    <row r="133" spans="1:11" ht="12" customHeight="1">
      <c r="A133" s="13" t="s">
        <v>159</v>
      </c>
      <c r="B133" s="10" t="s">
        <v>341</v>
      </c>
      <c r="C133" s="394"/>
      <c r="D133" s="237"/>
      <c r="E133" s="155"/>
      <c r="F133" s="155"/>
      <c r="G133" s="155"/>
      <c r="H133" s="155"/>
      <c r="I133" s="155"/>
      <c r="J133" s="349">
        <f t="shared" si="29"/>
        <v>0</v>
      </c>
      <c r="K133" s="273">
        <f t="shared" si="30"/>
        <v>0</v>
      </c>
    </row>
    <row r="134" spans="1:11" ht="12" customHeight="1" thickBot="1">
      <c r="A134" s="11" t="s">
        <v>160</v>
      </c>
      <c r="B134" s="10" t="s">
        <v>342</v>
      </c>
      <c r="C134" s="394"/>
      <c r="D134" s="237"/>
      <c r="E134" s="155"/>
      <c r="F134" s="155"/>
      <c r="G134" s="155"/>
      <c r="H134" s="155"/>
      <c r="I134" s="155"/>
      <c r="J134" s="349">
        <f t="shared" si="29"/>
        <v>0</v>
      </c>
      <c r="K134" s="273">
        <f t="shared" si="30"/>
        <v>0</v>
      </c>
    </row>
    <row r="135" spans="1:11" ht="12" customHeight="1" thickBot="1">
      <c r="A135" s="18" t="s">
        <v>9</v>
      </c>
      <c r="B135" s="51" t="s">
        <v>334</v>
      </c>
      <c r="C135" s="319">
        <f>SUM(C136:C141)</f>
        <v>0</v>
      </c>
      <c r="D135" s="235">
        <f t="shared" ref="D135:J135" si="31">SUM(D136:D141)</f>
        <v>0</v>
      </c>
      <c r="E135" s="154">
        <f t="shared" si="31"/>
        <v>0</v>
      </c>
      <c r="F135" s="154">
        <f t="shared" si="31"/>
        <v>0</v>
      </c>
      <c r="G135" s="154">
        <f t="shared" si="31"/>
        <v>0</v>
      </c>
      <c r="H135" s="154">
        <f t="shared" si="31"/>
        <v>0</v>
      </c>
      <c r="I135" s="154">
        <f t="shared" si="31"/>
        <v>0</v>
      </c>
      <c r="J135" s="154">
        <f t="shared" si="31"/>
        <v>0</v>
      </c>
      <c r="K135" s="90">
        <f>SUM(K136:K141)</f>
        <v>0</v>
      </c>
    </row>
    <row r="136" spans="1:11" ht="12" customHeight="1">
      <c r="A136" s="13" t="s">
        <v>54</v>
      </c>
      <c r="B136" s="7" t="s">
        <v>343</v>
      </c>
      <c r="C136" s="394"/>
      <c r="D136" s="237"/>
      <c r="E136" s="155"/>
      <c r="F136" s="155"/>
      <c r="G136" s="155"/>
      <c r="H136" s="155"/>
      <c r="I136" s="155"/>
      <c r="J136" s="349">
        <f t="shared" si="29"/>
        <v>0</v>
      </c>
      <c r="K136" s="273">
        <f t="shared" si="30"/>
        <v>0</v>
      </c>
    </row>
    <row r="137" spans="1:11" ht="12" customHeight="1">
      <c r="A137" s="13" t="s">
        <v>55</v>
      </c>
      <c r="B137" s="7" t="s">
        <v>335</v>
      </c>
      <c r="C137" s="394"/>
      <c r="D137" s="237"/>
      <c r="E137" s="155"/>
      <c r="F137" s="155"/>
      <c r="G137" s="155"/>
      <c r="H137" s="155"/>
      <c r="I137" s="155"/>
      <c r="J137" s="349">
        <f t="shared" si="29"/>
        <v>0</v>
      </c>
      <c r="K137" s="273">
        <f t="shared" si="30"/>
        <v>0</v>
      </c>
    </row>
    <row r="138" spans="1:11" ht="12" customHeight="1">
      <c r="A138" s="13" t="s">
        <v>56</v>
      </c>
      <c r="B138" s="7" t="s">
        <v>336</v>
      </c>
      <c r="C138" s="394"/>
      <c r="D138" s="237"/>
      <c r="E138" s="155"/>
      <c r="F138" s="155"/>
      <c r="G138" s="155"/>
      <c r="H138" s="155"/>
      <c r="I138" s="155"/>
      <c r="J138" s="349">
        <f t="shared" si="29"/>
        <v>0</v>
      </c>
      <c r="K138" s="273">
        <f t="shared" si="30"/>
        <v>0</v>
      </c>
    </row>
    <row r="139" spans="1:11" ht="12" customHeight="1">
      <c r="A139" s="13" t="s">
        <v>98</v>
      </c>
      <c r="B139" s="7" t="s">
        <v>337</v>
      </c>
      <c r="C139" s="394"/>
      <c r="D139" s="237"/>
      <c r="E139" s="155"/>
      <c r="F139" s="155"/>
      <c r="G139" s="155"/>
      <c r="H139" s="155"/>
      <c r="I139" s="155"/>
      <c r="J139" s="349">
        <f t="shared" si="29"/>
        <v>0</v>
      </c>
      <c r="K139" s="273">
        <f t="shared" si="30"/>
        <v>0</v>
      </c>
    </row>
    <row r="140" spans="1:11" ht="12" customHeight="1">
      <c r="A140" s="13" t="s">
        <v>99</v>
      </c>
      <c r="B140" s="7" t="s">
        <v>338</v>
      </c>
      <c r="C140" s="394"/>
      <c r="D140" s="237"/>
      <c r="E140" s="155"/>
      <c r="F140" s="155"/>
      <c r="G140" s="155"/>
      <c r="H140" s="155"/>
      <c r="I140" s="155"/>
      <c r="J140" s="349">
        <f t="shared" si="29"/>
        <v>0</v>
      </c>
      <c r="K140" s="273">
        <f t="shared" si="30"/>
        <v>0</v>
      </c>
    </row>
    <row r="141" spans="1:11" ht="12" customHeight="1" thickBot="1">
      <c r="A141" s="11" t="s">
        <v>100</v>
      </c>
      <c r="B141" s="7" t="s">
        <v>339</v>
      </c>
      <c r="C141" s="394"/>
      <c r="D141" s="237"/>
      <c r="E141" s="155"/>
      <c r="F141" s="155"/>
      <c r="G141" s="155"/>
      <c r="H141" s="155"/>
      <c r="I141" s="155"/>
      <c r="J141" s="349">
        <f t="shared" si="29"/>
        <v>0</v>
      </c>
      <c r="K141" s="273">
        <f t="shared" si="30"/>
        <v>0</v>
      </c>
    </row>
    <row r="142" spans="1:11" ht="12" customHeight="1" thickBot="1">
      <c r="A142" s="18" t="s">
        <v>10</v>
      </c>
      <c r="B142" s="51" t="s">
        <v>347</v>
      </c>
      <c r="C142" s="323">
        <f>+C143+C144+C145+C146</f>
        <v>10855627</v>
      </c>
      <c r="D142" s="239">
        <f t="shared" ref="D142:J142" si="32">+D143+D144+D145+D146</f>
        <v>0</v>
      </c>
      <c r="E142" s="160">
        <f t="shared" si="32"/>
        <v>0</v>
      </c>
      <c r="F142" s="160">
        <f t="shared" si="32"/>
        <v>0</v>
      </c>
      <c r="G142" s="160">
        <f t="shared" si="32"/>
        <v>0</v>
      </c>
      <c r="H142" s="160">
        <f t="shared" si="32"/>
        <v>0</v>
      </c>
      <c r="I142" s="160">
        <f t="shared" si="32"/>
        <v>0</v>
      </c>
      <c r="J142" s="160">
        <f t="shared" si="32"/>
        <v>0</v>
      </c>
      <c r="K142" s="196">
        <f>+K143+K144+K145+K146</f>
        <v>10855627</v>
      </c>
    </row>
    <row r="143" spans="1:11" ht="12" customHeight="1">
      <c r="A143" s="13" t="s">
        <v>57</v>
      </c>
      <c r="B143" s="7" t="s">
        <v>261</v>
      </c>
      <c r="C143" s="394"/>
      <c r="D143" s="237"/>
      <c r="E143" s="155"/>
      <c r="F143" s="155"/>
      <c r="G143" s="155"/>
      <c r="H143" s="155"/>
      <c r="I143" s="155"/>
      <c r="J143" s="349">
        <f t="shared" si="29"/>
        <v>0</v>
      </c>
      <c r="K143" s="273">
        <f t="shared" si="30"/>
        <v>0</v>
      </c>
    </row>
    <row r="144" spans="1:11" ht="12" customHeight="1">
      <c r="A144" s="13" t="s">
        <v>58</v>
      </c>
      <c r="B144" s="7" t="s">
        <v>262</v>
      </c>
      <c r="C144" s="394">
        <v>10855627</v>
      </c>
      <c r="D144" s="237"/>
      <c r="E144" s="155"/>
      <c r="F144" s="155"/>
      <c r="G144" s="155"/>
      <c r="H144" s="155"/>
      <c r="I144" s="155"/>
      <c r="J144" s="349">
        <f t="shared" si="29"/>
        <v>0</v>
      </c>
      <c r="K144" s="273">
        <f t="shared" si="30"/>
        <v>10855627</v>
      </c>
    </row>
    <row r="145" spans="1:15" ht="12" customHeight="1">
      <c r="A145" s="13" t="s">
        <v>178</v>
      </c>
      <c r="B145" s="7" t="s">
        <v>348</v>
      </c>
      <c r="C145" s="394"/>
      <c r="D145" s="237"/>
      <c r="E145" s="155"/>
      <c r="F145" s="155"/>
      <c r="G145" s="155"/>
      <c r="H145" s="155"/>
      <c r="I145" s="155"/>
      <c r="J145" s="349">
        <f t="shared" si="29"/>
        <v>0</v>
      </c>
      <c r="K145" s="273">
        <f t="shared" si="30"/>
        <v>0</v>
      </c>
    </row>
    <row r="146" spans="1:15" ht="12" customHeight="1" thickBot="1">
      <c r="A146" s="11" t="s">
        <v>179</v>
      </c>
      <c r="B146" s="5" t="s">
        <v>281</v>
      </c>
      <c r="C146" s="394"/>
      <c r="D146" s="237"/>
      <c r="E146" s="155"/>
      <c r="F146" s="155"/>
      <c r="G146" s="155"/>
      <c r="H146" s="155"/>
      <c r="I146" s="155"/>
      <c r="J146" s="349">
        <f t="shared" si="29"/>
        <v>0</v>
      </c>
      <c r="K146" s="273">
        <f t="shared" si="30"/>
        <v>0</v>
      </c>
    </row>
    <row r="147" spans="1:15" ht="12" customHeight="1" thickBot="1">
      <c r="A147" s="18" t="s">
        <v>11</v>
      </c>
      <c r="B147" s="51" t="s">
        <v>349</v>
      </c>
      <c r="C147" s="336">
        <f>SUM(C148:C152)</f>
        <v>0</v>
      </c>
      <c r="D147" s="240">
        <f t="shared" ref="D147:J147" si="33">SUM(D148:D152)</f>
        <v>0</v>
      </c>
      <c r="E147" s="230">
        <f t="shared" si="33"/>
        <v>0</v>
      </c>
      <c r="F147" s="230">
        <f t="shared" si="33"/>
        <v>0</v>
      </c>
      <c r="G147" s="230">
        <f t="shared" si="33"/>
        <v>0</v>
      </c>
      <c r="H147" s="230">
        <f t="shared" si="33"/>
        <v>0</v>
      </c>
      <c r="I147" s="230">
        <f t="shared" si="33"/>
        <v>0</v>
      </c>
      <c r="J147" s="230">
        <f t="shared" si="33"/>
        <v>0</v>
      </c>
      <c r="K147" s="225">
        <f>SUM(K148:K152)</f>
        <v>0</v>
      </c>
    </row>
    <row r="148" spans="1:15" ht="12" customHeight="1">
      <c r="A148" s="13" t="s">
        <v>59</v>
      </c>
      <c r="B148" s="7" t="s">
        <v>344</v>
      </c>
      <c r="C148" s="394"/>
      <c r="D148" s="237"/>
      <c r="E148" s="155"/>
      <c r="F148" s="155"/>
      <c r="G148" s="155"/>
      <c r="H148" s="155"/>
      <c r="I148" s="155"/>
      <c r="J148" s="349">
        <f t="shared" si="29"/>
        <v>0</v>
      </c>
      <c r="K148" s="273">
        <f t="shared" si="30"/>
        <v>0</v>
      </c>
    </row>
    <row r="149" spans="1:15" ht="12" customHeight="1">
      <c r="A149" s="13" t="s">
        <v>60</v>
      </c>
      <c r="B149" s="7" t="s">
        <v>351</v>
      </c>
      <c r="C149" s="394"/>
      <c r="D149" s="237"/>
      <c r="E149" s="155"/>
      <c r="F149" s="155"/>
      <c r="G149" s="155"/>
      <c r="H149" s="155"/>
      <c r="I149" s="155"/>
      <c r="J149" s="349">
        <f t="shared" si="29"/>
        <v>0</v>
      </c>
      <c r="K149" s="273">
        <f t="shared" si="30"/>
        <v>0</v>
      </c>
    </row>
    <row r="150" spans="1:15" ht="12" customHeight="1">
      <c r="A150" s="13" t="s">
        <v>190</v>
      </c>
      <c r="B150" s="7" t="s">
        <v>346</v>
      </c>
      <c r="C150" s="394"/>
      <c r="D150" s="237"/>
      <c r="E150" s="155"/>
      <c r="F150" s="155"/>
      <c r="G150" s="155"/>
      <c r="H150" s="155"/>
      <c r="I150" s="155"/>
      <c r="J150" s="349">
        <f t="shared" si="29"/>
        <v>0</v>
      </c>
      <c r="K150" s="273">
        <f t="shared" si="30"/>
        <v>0</v>
      </c>
    </row>
    <row r="151" spans="1:15" ht="12" customHeight="1">
      <c r="A151" s="13" t="s">
        <v>191</v>
      </c>
      <c r="B151" s="7" t="s">
        <v>352</v>
      </c>
      <c r="C151" s="394"/>
      <c r="D151" s="237"/>
      <c r="E151" s="155"/>
      <c r="F151" s="155"/>
      <c r="G151" s="155"/>
      <c r="H151" s="155"/>
      <c r="I151" s="155"/>
      <c r="J151" s="349">
        <f t="shared" si="29"/>
        <v>0</v>
      </c>
      <c r="K151" s="273">
        <f t="shared" si="30"/>
        <v>0</v>
      </c>
    </row>
    <row r="152" spans="1:15" ht="12" customHeight="1" thickBot="1">
      <c r="A152" s="13" t="s">
        <v>350</v>
      </c>
      <c r="B152" s="7" t="s">
        <v>353</v>
      </c>
      <c r="C152" s="394"/>
      <c r="D152" s="237"/>
      <c r="E152" s="157"/>
      <c r="F152" s="157"/>
      <c r="G152" s="157"/>
      <c r="H152" s="157"/>
      <c r="I152" s="157"/>
      <c r="J152" s="350">
        <f t="shared" si="29"/>
        <v>0</v>
      </c>
      <c r="K152" s="274">
        <f t="shared" si="30"/>
        <v>0</v>
      </c>
    </row>
    <row r="153" spans="1:15" ht="12" customHeight="1" thickBot="1">
      <c r="A153" s="18" t="s">
        <v>12</v>
      </c>
      <c r="B153" s="51" t="s">
        <v>354</v>
      </c>
      <c r="C153" s="396"/>
      <c r="D153" s="241"/>
      <c r="E153" s="231"/>
      <c r="F153" s="231"/>
      <c r="G153" s="231"/>
      <c r="H153" s="231"/>
      <c r="I153" s="231"/>
      <c r="J153" s="230">
        <f t="shared" si="29"/>
        <v>0</v>
      </c>
      <c r="K153" s="316">
        <f t="shared" si="30"/>
        <v>0</v>
      </c>
    </row>
    <row r="154" spans="1:15" ht="12" customHeight="1" thickBot="1">
      <c r="A154" s="18" t="s">
        <v>13</v>
      </c>
      <c r="B154" s="51" t="s">
        <v>355</v>
      </c>
      <c r="C154" s="396"/>
      <c r="D154" s="241"/>
      <c r="E154" s="317"/>
      <c r="F154" s="317"/>
      <c r="G154" s="317"/>
      <c r="H154" s="317"/>
      <c r="I154" s="317"/>
      <c r="J154" s="352">
        <f t="shared" si="29"/>
        <v>0</v>
      </c>
      <c r="K154" s="197">
        <f>C154+D154</f>
        <v>0</v>
      </c>
    </row>
    <row r="155" spans="1:15" ht="15" customHeight="1" thickBot="1">
      <c r="A155" s="18" t="s">
        <v>14</v>
      </c>
      <c r="B155" s="51" t="s">
        <v>357</v>
      </c>
      <c r="C155" s="337">
        <f>+C131+C135+C142+C147+C153+C154</f>
        <v>10855627</v>
      </c>
      <c r="D155" s="242">
        <f t="shared" ref="D155:J155" si="34">+D131+D135+D142+D147+D153+D154</f>
        <v>0</v>
      </c>
      <c r="E155" s="232">
        <f t="shared" si="34"/>
        <v>0</v>
      </c>
      <c r="F155" s="232">
        <f t="shared" si="34"/>
        <v>0</v>
      </c>
      <c r="G155" s="232">
        <f t="shared" si="34"/>
        <v>0</v>
      </c>
      <c r="H155" s="232">
        <f t="shared" si="34"/>
        <v>0</v>
      </c>
      <c r="I155" s="232">
        <f t="shared" si="34"/>
        <v>0</v>
      </c>
      <c r="J155" s="232">
        <f t="shared" si="34"/>
        <v>0</v>
      </c>
      <c r="K155" s="226">
        <f t="shared" si="30"/>
        <v>10855627</v>
      </c>
      <c r="L155" s="177"/>
      <c r="M155" s="178"/>
      <c r="N155" s="178"/>
      <c r="O155" s="178"/>
    </row>
    <row r="156" spans="1:15" s="167" customFormat="1" ht="12.95" customHeight="1" thickBot="1">
      <c r="A156" s="94" t="s">
        <v>15</v>
      </c>
      <c r="B156" s="141" t="s">
        <v>356</v>
      </c>
      <c r="C156" s="337">
        <f>+C130+C155</f>
        <v>1252935321</v>
      </c>
      <c r="D156" s="242">
        <f t="shared" ref="D156:K156" si="35">+D130+D155</f>
        <v>1323637</v>
      </c>
      <c r="E156" s="232">
        <f t="shared" si="35"/>
        <v>26640289</v>
      </c>
      <c r="F156" s="232">
        <f t="shared" si="35"/>
        <v>29020648</v>
      </c>
      <c r="G156" s="232">
        <f t="shared" si="35"/>
        <v>0</v>
      </c>
      <c r="H156" s="232">
        <f t="shared" si="35"/>
        <v>0</v>
      </c>
      <c r="I156" s="232">
        <f t="shared" si="35"/>
        <v>0</v>
      </c>
      <c r="J156" s="232">
        <f t="shared" si="35"/>
        <v>56984574</v>
      </c>
      <c r="K156" s="226">
        <f t="shared" si="35"/>
        <v>1309919895</v>
      </c>
    </row>
    <row r="157" spans="1:15" ht="7.5" customHeight="1"/>
    <row r="158" spans="1:15">
      <c r="A158" s="436" t="s">
        <v>263</v>
      </c>
      <c r="B158" s="436"/>
      <c r="C158" s="436"/>
      <c r="D158" s="436"/>
      <c r="E158" s="436"/>
      <c r="F158" s="436"/>
      <c r="G158" s="436"/>
      <c r="H158" s="436"/>
      <c r="I158" s="436"/>
      <c r="J158" s="436"/>
      <c r="K158" s="436"/>
    </row>
    <row r="159" spans="1:15" ht="15" customHeight="1" thickBot="1">
      <c r="A159" s="426" t="s">
        <v>86</v>
      </c>
      <c r="B159" s="426"/>
      <c r="C159" s="96"/>
      <c r="K159" s="96" t="str">
        <f>K91</f>
        <v>Forintban!</v>
      </c>
    </row>
    <row r="160" spans="1:15" ht="25.5" customHeight="1" thickBot="1">
      <c r="A160" s="18">
        <v>1</v>
      </c>
      <c r="B160" s="23" t="s">
        <v>358</v>
      </c>
      <c r="C160" s="234">
        <f>+C63-C130</f>
        <v>-509359850</v>
      </c>
      <c r="D160" s="154">
        <f t="shared" ref="D160:J160" si="36">+D63-D130</f>
        <v>0</v>
      </c>
      <c r="E160" s="154">
        <f t="shared" si="36"/>
        <v>9051083</v>
      </c>
      <c r="F160" s="154">
        <f t="shared" si="36"/>
        <v>0</v>
      </c>
      <c r="G160" s="154">
        <f t="shared" si="36"/>
        <v>0</v>
      </c>
      <c r="H160" s="154">
        <f t="shared" si="36"/>
        <v>0</v>
      </c>
      <c r="I160" s="154">
        <f t="shared" si="36"/>
        <v>0</v>
      </c>
      <c r="J160" s="154">
        <f t="shared" si="36"/>
        <v>9051083</v>
      </c>
      <c r="K160" s="90">
        <f>+K63-K130</f>
        <v>-500308767</v>
      </c>
    </row>
    <row r="161" spans="1:11" ht="32.25" customHeight="1" thickBot="1">
      <c r="A161" s="18" t="s">
        <v>6</v>
      </c>
      <c r="B161" s="23" t="s">
        <v>364</v>
      </c>
      <c r="C161" s="154">
        <f>+C87-C155</f>
        <v>509359850</v>
      </c>
      <c r="D161" s="154">
        <f t="shared" ref="D161:J161" si="37">+D87-D155</f>
        <v>0</v>
      </c>
      <c r="E161" s="154">
        <f t="shared" si="37"/>
        <v>-9051083</v>
      </c>
      <c r="F161" s="154">
        <f t="shared" si="37"/>
        <v>0</v>
      </c>
      <c r="G161" s="154">
        <f t="shared" si="37"/>
        <v>0</v>
      </c>
      <c r="H161" s="154">
        <f t="shared" si="37"/>
        <v>0</v>
      </c>
      <c r="I161" s="154">
        <f t="shared" si="37"/>
        <v>0</v>
      </c>
      <c r="J161" s="154">
        <f t="shared" si="37"/>
        <v>-9051083</v>
      </c>
      <c r="K161" s="90">
        <f>+K87-K155</f>
        <v>500308767</v>
      </c>
    </row>
  </sheetData>
  <sheetProtection selectLockedCells="1" selectUnlockedCells="1"/>
  <mergeCells count="12">
    <mergeCell ref="C92:K92"/>
    <mergeCell ref="A158:K158"/>
    <mergeCell ref="A1:K1"/>
    <mergeCell ref="A90:K90"/>
    <mergeCell ref="A2:B2"/>
    <mergeCell ref="A91:B91"/>
    <mergeCell ref="A159:B159"/>
    <mergeCell ref="A3:A4"/>
    <mergeCell ref="B3:B4"/>
    <mergeCell ref="C3:K3"/>
    <mergeCell ref="A92:A93"/>
    <mergeCell ref="B92:B93"/>
  </mergeCells>
  <phoneticPr fontId="0" type="noConversion"/>
  <printOptions horizontalCentered="1"/>
  <pageMargins left="0.78740157480314965" right="0.78740157480314965" top="1.4566929133858268" bottom="0.86614173228346458" header="0.78740157480314965" footer="0.59055118110236227"/>
  <pageSetup paperSize="8" scale="48" orientation="portrait" r:id="rId1"/>
  <headerFooter alignWithMargins="0">
    <oddHeader xml:space="preserve">&amp;C&amp;"Times New Roman CE,Félkövér"&amp;12Levelek Nagyközség Önkormányzat
2018. ÉVI KÖLTSÉGVETÉSÉNEK ÖSSZEVONT MÓDOSÍTOTT MÉRLEGE&amp;10
&amp;R&amp;"Times New Roman CE,Félkövér dőlt"&amp;11 1.1. melléklet </oddHeader>
  </headerFooter>
  <rowBreaks count="1" manualBreakCount="1">
    <brk id="89" max="10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sheetPr codeName="Munka3">
    <tabColor theme="5" tint="0.39997558519241921"/>
  </sheetPr>
  <dimension ref="A1:O161"/>
  <sheetViews>
    <sheetView zoomScaleNormal="100" zoomScaleSheetLayoutView="100" workbookViewId="0">
      <selection activeCell="C3" sqref="C3:K3"/>
    </sheetView>
  </sheetViews>
  <sheetFormatPr defaultRowHeight="15.75"/>
  <cols>
    <col min="1" max="1" width="9.5" style="142" customWidth="1"/>
    <col min="2" max="2" width="59.6640625" style="142" customWidth="1"/>
    <col min="3" max="3" width="21.83203125" style="143" customWidth="1"/>
    <col min="4" max="11" width="21.83203125" style="165" customWidth="1"/>
    <col min="12" max="16384" width="9.33203125" style="165"/>
  </cols>
  <sheetData>
    <row r="1" spans="1:11" ht="15.95" customHeight="1">
      <c r="A1" s="425" t="s">
        <v>3</v>
      </c>
      <c r="B1" s="425"/>
      <c r="C1" s="425"/>
      <c r="D1" s="425"/>
      <c r="E1" s="425"/>
      <c r="F1" s="425"/>
      <c r="G1" s="425"/>
      <c r="H1" s="425"/>
      <c r="I1" s="425"/>
      <c r="J1" s="425"/>
      <c r="K1" s="425"/>
    </row>
    <row r="2" spans="1:11" ht="15.95" customHeight="1" thickBot="1">
      <c r="A2" s="426" t="s">
        <v>84</v>
      </c>
      <c r="B2" s="426"/>
      <c r="C2" s="233"/>
      <c r="K2" s="233" t="s">
        <v>465</v>
      </c>
    </row>
    <row r="3" spans="1:11">
      <c r="A3" s="428" t="s">
        <v>49</v>
      </c>
      <c r="B3" s="430" t="s">
        <v>4</v>
      </c>
      <c r="C3" s="432" t="str">
        <f>+CONCATENATE(LEFT(ÖSSZEFÜGGÉSEK!A6,4),". évi")</f>
        <v>2018. évi</v>
      </c>
      <c r="D3" s="433"/>
      <c r="E3" s="434"/>
      <c r="F3" s="434"/>
      <c r="G3" s="434"/>
      <c r="H3" s="434"/>
      <c r="I3" s="434"/>
      <c r="J3" s="434"/>
      <c r="K3" s="435"/>
    </row>
    <row r="4" spans="1:11" ht="28.5" thickBot="1">
      <c r="A4" s="429"/>
      <c r="B4" s="431"/>
      <c r="C4" s="381" t="s">
        <v>401</v>
      </c>
      <c r="D4" s="363" t="s">
        <v>457</v>
      </c>
      <c r="E4" s="363" t="s">
        <v>472</v>
      </c>
      <c r="F4" s="363" t="s">
        <v>473</v>
      </c>
      <c r="G4" s="364" t="s">
        <v>474</v>
      </c>
      <c r="H4" s="364" t="s">
        <v>475</v>
      </c>
      <c r="I4" s="364" t="s">
        <v>476</v>
      </c>
      <c r="J4" s="364" t="s">
        <v>485</v>
      </c>
      <c r="K4" s="359" t="s">
        <v>518</v>
      </c>
    </row>
    <row r="5" spans="1:11" s="166" customFormat="1" ht="12" customHeight="1" thickBot="1">
      <c r="A5" s="162" t="s">
        <v>371</v>
      </c>
      <c r="B5" s="163" t="s">
        <v>372</v>
      </c>
      <c r="C5" s="163" t="s">
        <v>373</v>
      </c>
      <c r="D5" s="163" t="s">
        <v>375</v>
      </c>
      <c r="E5" s="304" t="s">
        <v>374</v>
      </c>
      <c r="F5" s="304" t="s">
        <v>376</v>
      </c>
      <c r="G5" s="304" t="s">
        <v>377</v>
      </c>
      <c r="H5" s="304" t="s">
        <v>378</v>
      </c>
      <c r="I5" s="304" t="s">
        <v>477</v>
      </c>
      <c r="J5" s="304" t="s">
        <v>487</v>
      </c>
      <c r="K5" s="361" t="s">
        <v>489</v>
      </c>
    </row>
    <row r="6" spans="1:11" s="167" customFormat="1" ht="12" customHeight="1" thickBot="1">
      <c r="A6" s="18" t="s">
        <v>5</v>
      </c>
      <c r="B6" s="19" t="s">
        <v>143</v>
      </c>
      <c r="C6" s="319">
        <f>+C7+C8+C9+C10+C11+C12</f>
        <v>295176323</v>
      </c>
      <c r="D6" s="154">
        <f t="shared" ref="D6:J6" si="0">+D7+D8+D9+D10+D11+D12</f>
        <v>0</v>
      </c>
      <c r="E6" s="154">
        <f t="shared" si="0"/>
        <v>4484584</v>
      </c>
      <c r="F6" s="154">
        <f t="shared" si="0"/>
        <v>20618200</v>
      </c>
      <c r="G6" s="154">
        <f t="shared" si="0"/>
        <v>0</v>
      </c>
      <c r="H6" s="154">
        <f t="shared" si="0"/>
        <v>0</v>
      </c>
      <c r="I6" s="154">
        <f t="shared" si="0"/>
        <v>0</v>
      </c>
      <c r="J6" s="154">
        <f t="shared" si="0"/>
        <v>25102784</v>
      </c>
      <c r="K6" s="90">
        <f>+K7+K8+K9+K10+K11+K12</f>
        <v>320279107</v>
      </c>
    </row>
    <row r="7" spans="1:11" s="167" customFormat="1" ht="12" customHeight="1">
      <c r="A7" s="13" t="s">
        <v>61</v>
      </c>
      <c r="B7" s="168" t="s">
        <v>144</v>
      </c>
      <c r="C7" s="382">
        <v>111142834</v>
      </c>
      <c r="D7" s="156"/>
      <c r="E7" s="156"/>
      <c r="F7" s="156"/>
      <c r="G7" s="156"/>
      <c r="H7" s="156"/>
      <c r="I7" s="156"/>
      <c r="J7" s="198">
        <f t="shared" ref="J7:J12" si="1">D7+E7+F7+G6:G7+H7+I7</f>
        <v>0</v>
      </c>
      <c r="K7" s="197">
        <f t="shared" ref="K7:K12" si="2">C7+J7</f>
        <v>111142834</v>
      </c>
    </row>
    <row r="8" spans="1:11" s="167" customFormat="1" ht="12" customHeight="1">
      <c r="A8" s="12" t="s">
        <v>62</v>
      </c>
      <c r="B8" s="169" t="s">
        <v>145</v>
      </c>
      <c r="C8" s="383">
        <v>67490033</v>
      </c>
      <c r="D8" s="155"/>
      <c r="E8" s="156"/>
      <c r="F8" s="156"/>
      <c r="G8" s="156"/>
      <c r="H8" s="156"/>
      <c r="I8" s="156"/>
      <c r="J8" s="198">
        <f t="shared" si="1"/>
        <v>0</v>
      </c>
      <c r="K8" s="197">
        <f t="shared" si="2"/>
        <v>67490033</v>
      </c>
    </row>
    <row r="9" spans="1:11" s="167" customFormat="1" ht="12" customHeight="1">
      <c r="A9" s="12" t="s">
        <v>63</v>
      </c>
      <c r="B9" s="169" t="s">
        <v>146</v>
      </c>
      <c r="C9" s="383">
        <v>112885626</v>
      </c>
      <c r="D9" s="155"/>
      <c r="E9" s="156">
        <v>1724483</v>
      </c>
      <c r="F9" s="156"/>
      <c r="G9" s="156"/>
      <c r="H9" s="156"/>
      <c r="I9" s="156"/>
      <c r="J9" s="198">
        <f t="shared" si="1"/>
        <v>1724483</v>
      </c>
      <c r="K9" s="197">
        <f t="shared" si="2"/>
        <v>114610109</v>
      </c>
    </row>
    <row r="10" spans="1:11" s="167" customFormat="1" ht="12" customHeight="1">
      <c r="A10" s="12" t="s">
        <v>64</v>
      </c>
      <c r="B10" s="169" t="s">
        <v>147</v>
      </c>
      <c r="C10" s="383">
        <v>3657830</v>
      </c>
      <c r="D10" s="155"/>
      <c r="E10" s="156">
        <v>146268</v>
      </c>
      <c r="F10" s="156"/>
      <c r="G10" s="156"/>
      <c r="H10" s="156"/>
      <c r="I10" s="156"/>
      <c r="J10" s="198">
        <f t="shared" si="1"/>
        <v>146268</v>
      </c>
      <c r="K10" s="197">
        <f t="shared" si="2"/>
        <v>3804098</v>
      </c>
    </row>
    <row r="11" spans="1:11" s="167" customFormat="1" ht="12" customHeight="1">
      <c r="A11" s="12" t="s">
        <v>81</v>
      </c>
      <c r="B11" s="92" t="s">
        <v>316</v>
      </c>
      <c r="C11" s="383"/>
      <c r="D11" s="155"/>
      <c r="E11" s="156">
        <v>2613833</v>
      </c>
      <c r="F11" s="156">
        <v>20618200</v>
      </c>
      <c r="G11" s="156"/>
      <c r="H11" s="156"/>
      <c r="I11" s="156"/>
      <c r="J11" s="198">
        <f t="shared" si="1"/>
        <v>23232033</v>
      </c>
      <c r="K11" s="197">
        <f t="shared" si="2"/>
        <v>23232033</v>
      </c>
    </row>
    <row r="12" spans="1:11" s="167" customFormat="1" ht="12" customHeight="1" thickBot="1">
      <c r="A12" s="14" t="s">
        <v>65</v>
      </c>
      <c r="B12" s="93" t="s">
        <v>317</v>
      </c>
      <c r="C12" s="383"/>
      <c r="D12" s="155"/>
      <c r="E12" s="156"/>
      <c r="F12" s="156"/>
      <c r="G12" s="156"/>
      <c r="H12" s="156"/>
      <c r="I12" s="156"/>
      <c r="J12" s="198">
        <f t="shared" si="1"/>
        <v>0</v>
      </c>
      <c r="K12" s="197">
        <f t="shared" si="2"/>
        <v>0</v>
      </c>
    </row>
    <row r="13" spans="1:11" s="167" customFormat="1" ht="24.75" customHeight="1" thickBot="1">
      <c r="A13" s="18" t="s">
        <v>6</v>
      </c>
      <c r="B13" s="91" t="s">
        <v>148</v>
      </c>
      <c r="C13" s="319">
        <f>+C14+C15+C16+C17+C18</f>
        <v>188992875</v>
      </c>
      <c r="D13" s="154">
        <f t="shared" ref="D13:J13" si="3">+D14+D15+D16+D17+D18</f>
        <v>1323637</v>
      </c>
      <c r="E13" s="154">
        <f t="shared" si="3"/>
        <v>30706788</v>
      </c>
      <c r="F13" s="154">
        <f t="shared" si="3"/>
        <v>0</v>
      </c>
      <c r="G13" s="154">
        <f t="shared" si="3"/>
        <v>0</v>
      </c>
      <c r="H13" s="154">
        <f t="shared" si="3"/>
        <v>0</v>
      </c>
      <c r="I13" s="154">
        <f t="shared" si="3"/>
        <v>0</v>
      </c>
      <c r="J13" s="154">
        <f t="shared" si="3"/>
        <v>32030425</v>
      </c>
      <c r="K13" s="90">
        <f>+K14+K15+K16+K17+K18</f>
        <v>221023300</v>
      </c>
    </row>
    <row r="14" spans="1:11" s="167" customFormat="1" ht="12" customHeight="1">
      <c r="A14" s="13" t="s">
        <v>67</v>
      </c>
      <c r="B14" s="168" t="s">
        <v>149</v>
      </c>
      <c r="C14" s="382"/>
      <c r="D14" s="156"/>
      <c r="E14" s="156"/>
      <c r="F14" s="156"/>
      <c r="G14" s="156"/>
      <c r="H14" s="156"/>
      <c r="I14" s="156"/>
      <c r="J14" s="198">
        <f t="shared" ref="J14:J19" si="4">D14+E14+F14+G13:G14+H14+I14</f>
        <v>0</v>
      </c>
      <c r="K14" s="197">
        <f t="shared" ref="K14:K62" si="5">C14+J14</f>
        <v>0</v>
      </c>
    </row>
    <row r="15" spans="1:11" s="167" customFormat="1" ht="12" customHeight="1">
      <c r="A15" s="12" t="s">
        <v>68</v>
      </c>
      <c r="B15" s="169" t="s">
        <v>150</v>
      </c>
      <c r="C15" s="383"/>
      <c r="D15" s="155"/>
      <c r="E15" s="156"/>
      <c r="F15" s="156"/>
      <c r="G15" s="156"/>
      <c r="H15" s="156"/>
      <c r="I15" s="156"/>
      <c r="J15" s="198">
        <f t="shared" si="4"/>
        <v>0</v>
      </c>
      <c r="K15" s="197">
        <f t="shared" si="5"/>
        <v>0</v>
      </c>
    </row>
    <row r="16" spans="1:11" s="167" customFormat="1" ht="12" customHeight="1">
      <c r="A16" s="12" t="s">
        <v>69</v>
      </c>
      <c r="B16" s="169" t="s">
        <v>309</v>
      </c>
      <c r="C16" s="383"/>
      <c r="D16" s="155"/>
      <c r="E16" s="156"/>
      <c r="F16" s="156"/>
      <c r="G16" s="156"/>
      <c r="H16" s="156"/>
      <c r="I16" s="156"/>
      <c r="J16" s="198">
        <f t="shared" si="4"/>
        <v>0</v>
      </c>
      <c r="K16" s="197">
        <f t="shared" si="5"/>
        <v>0</v>
      </c>
    </row>
    <row r="17" spans="1:11" s="167" customFormat="1" ht="12" customHeight="1">
      <c r="A17" s="12" t="s">
        <v>70</v>
      </c>
      <c r="B17" s="169" t="s">
        <v>310</v>
      </c>
      <c r="C17" s="383"/>
      <c r="D17" s="155"/>
      <c r="E17" s="156"/>
      <c r="F17" s="156"/>
      <c r="G17" s="156"/>
      <c r="H17" s="156"/>
      <c r="I17" s="156"/>
      <c r="J17" s="198">
        <f t="shared" si="4"/>
        <v>0</v>
      </c>
      <c r="K17" s="197">
        <f t="shared" si="5"/>
        <v>0</v>
      </c>
    </row>
    <row r="18" spans="1:11" s="167" customFormat="1" ht="12" customHeight="1">
      <c r="A18" s="12" t="s">
        <v>71</v>
      </c>
      <c r="B18" s="169" t="s">
        <v>151</v>
      </c>
      <c r="C18" s="383">
        <v>188992875</v>
      </c>
      <c r="D18" s="155">
        <v>1323637</v>
      </c>
      <c r="E18" s="156">
        <v>30706788</v>
      </c>
      <c r="F18" s="156"/>
      <c r="G18" s="156"/>
      <c r="H18" s="156"/>
      <c r="I18" s="156"/>
      <c r="J18" s="198">
        <f t="shared" si="4"/>
        <v>32030425</v>
      </c>
      <c r="K18" s="197">
        <f t="shared" si="5"/>
        <v>221023300</v>
      </c>
    </row>
    <row r="19" spans="1:11" s="167" customFormat="1" ht="12" customHeight="1" thickBot="1">
      <c r="A19" s="14" t="s">
        <v>77</v>
      </c>
      <c r="B19" s="93" t="s">
        <v>152</v>
      </c>
      <c r="C19" s="384"/>
      <c r="D19" s="157"/>
      <c r="E19" s="314"/>
      <c r="F19" s="314"/>
      <c r="G19" s="314"/>
      <c r="H19" s="314"/>
      <c r="I19" s="314"/>
      <c r="J19" s="198">
        <f t="shared" si="4"/>
        <v>0</v>
      </c>
      <c r="K19" s="197">
        <f t="shared" si="5"/>
        <v>0</v>
      </c>
    </row>
    <row r="20" spans="1:11" s="167" customFormat="1" ht="23.25" customHeight="1" thickBot="1">
      <c r="A20" s="18" t="s">
        <v>7</v>
      </c>
      <c r="B20" s="19" t="s">
        <v>153</v>
      </c>
      <c r="C20" s="319">
        <f>+C21+C22+C23+C24+C25</f>
        <v>164915859</v>
      </c>
      <c r="D20" s="154">
        <f t="shared" ref="D20:J20" si="6">+D21+D22+D23+D24+D25</f>
        <v>0</v>
      </c>
      <c r="E20" s="154">
        <f t="shared" si="6"/>
        <v>500000</v>
      </c>
      <c r="F20" s="154">
        <f t="shared" si="6"/>
        <v>0</v>
      </c>
      <c r="G20" s="154">
        <f t="shared" si="6"/>
        <v>0</v>
      </c>
      <c r="H20" s="154">
        <f t="shared" si="6"/>
        <v>0</v>
      </c>
      <c r="I20" s="154">
        <f t="shared" si="6"/>
        <v>0</v>
      </c>
      <c r="J20" s="154">
        <f t="shared" si="6"/>
        <v>500000</v>
      </c>
      <c r="K20" s="90">
        <f>+K21+K22+K23+K24+K25</f>
        <v>165415859</v>
      </c>
    </row>
    <row r="21" spans="1:11" s="167" customFormat="1" ht="12" customHeight="1">
      <c r="A21" s="13" t="s">
        <v>50</v>
      </c>
      <c r="B21" s="168" t="s">
        <v>154</v>
      </c>
      <c r="C21" s="382"/>
      <c r="D21" s="156"/>
      <c r="E21" s="156"/>
      <c r="F21" s="156"/>
      <c r="G21" s="156"/>
      <c r="H21" s="156"/>
      <c r="I21" s="156"/>
      <c r="J21" s="198">
        <f t="shared" ref="J21:J62" si="7">D21+E21+F21+G20:G21+H21+I21</f>
        <v>0</v>
      </c>
      <c r="K21" s="197">
        <f t="shared" si="5"/>
        <v>0</v>
      </c>
    </row>
    <row r="22" spans="1:11" s="167" customFormat="1" ht="12" customHeight="1">
      <c r="A22" s="12" t="s">
        <v>51</v>
      </c>
      <c r="B22" s="169" t="s">
        <v>155</v>
      </c>
      <c r="C22" s="383"/>
      <c r="D22" s="155"/>
      <c r="E22" s="156"/>
      <c r="F22" s="156"/>
      <c r="G22" s="156"/>
      <c r="H22" s="156"/>
      <c r="I22" s="156"/>
      <c r="J22" s="198">
        <f t="shared" si="7"/>
        <v>0</v>
      </c>
      <c r="K22" s="197">
        <f t="shared" si="5"/>
        <v>0</v>
      </c>
    </row>
    <row r="23" spans="1:11" s="167" customFormat="1" ht="12" customHeight="1">
      <c r="A23" s="12" t="s">
        <v>52</v>
      </c>
      <c r="B23" s="169" t="s">
        <v>311</v>
      </c>
      <c r="C23" s="383"/>
      <c r="D23" s="155"/>
      <c r="E23" s="156"/>
      <c r="F23" s="156"/>
      <c r="G23" s="156"/>
      <c r="H23" s="156"/>
      <c r="I23" s="156"/>
      <c r="J23" s="198">
        <f t="shared" si="7"/>
        <v>0</v>
      </c>
      <c r="K23" s="197">
        <f t="shared" si="5"/>
        <v>0</v>
      </c>
    </row>
    <row r="24" spans="1:11" s="167" customFormat="1" ht="12" customHeight="1">
      <c r="A24" s="12" t="s">
        <v>53</v>
      </c>
      <c r="B24" s="169" t="s">
        <v>312</v>
      </c>
      <c r="C24" s="383"/>
      <c r="D24" s="155"/>
      <c r="E24" s="156"/>
      <c r="F24" s="156"/>
      <c r="G24" s="156"/>
      <c r="H24" s="156"/>
      <c r="I24" s="156"/>
      <c r="J24" s="198">
        <f t="shared" si="7"/>
        <v>0</v>
      </c>
      <c r="K24" s="197">
        <f t="shared" si="5"/>
        <v>0</v>
      </c>
    </row>
    <row r="25" spans="1:11" s="167" customFormat="1" ht="12" customHeight="1">
      <c r="A25" s="12" t="s">
        <v>94</v>
      </c>
      <c r="B25" s="169" t="s">
        <v>156</v>
      </c>
      <c r="C25" s="383">
        <v>164915859</v>
      </c>
      <c r="D25" s="155"/>
      <c r="E25" s="156">
        <v>500000</v>
      </c>
      <c r="F25" s="156"/>
      <c r="G25" s="156"/>
      <c r="H25" s="156"/>
      <c r="I25" s="156"/>
      <c r="J25" s="198">
        <f t="shared" si="7"/>
        <v>500000</v>
      </c>
      <c r="K25" s="197">
        <f t="shared" si="5"/>
        <v>165415859</v>
      </c>
    </row>
    <row r="26" spans="1:11" s="167" customFormat="1" ht="12" customHeight="1" thickBot="1">
      <c r="A26" s="14" t="s">
        <v>95</v>
      </c>
      <c r="B26" s="170" t="s">
        <v>157</v>
      </c>
      <c r="C26" s="385"/>
      <c r="D26" s="157"/>
      <c r="E26" s="314"/>
      <c r="F26" s="314"/>
      <c r="G26" s="314"/>
      <c r="H26" s="314"/>
      <c r="I26" s="314"/>
      <c r="J26" s="343">
        <f t="shared" si="7"/>
        <v>0</v>
      </c>
      <c r="K26" s="197">
        <f t="shared" si="5"/>
        <v>0</v>
      </c>
    </row>
    <row r="27" spans="1:11" s="167" customFormat="1" ht="12" customHeight="1" thickBot="1">
      <c r="A27" s="18" t="s">
        <v>96</v>
      </c>
      <c r="B27" s="19" t="s">
        <v>455</v>
      </c>
      <c r="C27" s="323">
        <f>SUM(C28:C34)</f>
        <v>33561220</v>
      </c>
      <c r="D27" s="160">
        <f t="shared" ref="D27:J27" si="8">+D28+D29+D30+D31+D32+D33+D34</f>
        <v>0</v>
      </c>
      <c r="E27" s="160">
        <f t="shared" si="8"/>
        <v>0</v>
      </c>
      <c r="F27" s="160">
        <f t="shared" si="8"/>
        <v>0</v>
      </c>
      <c r="G27" s="160">
        <f t="shared" si="8"/>
        <v>0</v>
      </c>
      <c r="H27" s="160">
        <f t="shared" si="8"/>
        <v>0</v>
      </c>
      <c r="I27" s="160">
        <f t="shared" si="8"/>
        <v>0</v>
      </c>
      <c r="J27" s="160">
        <f t="shared" si="8"/>
        <v>0</v>
      </c>
      <c r="K27" s="196">
        <f>+K28+K29+K30+K31+K32+K33+K34</f>
        <v>33561220</v>
      </c>
    </row>
    <row r="28" spans="1:11" s="167" customFormat="1" ht="12" customHeight="1">
      <c r="A28" s="13" t="s">
        <v>158</v>
      </c>
      <c r="B28" s="168" t="s">
        <v>448</v>
      </c>
      <c r="C28" s="382"/>
      <c r="D28" s="198"/>
      <c r="E28" s="198"/>
      <c r="F28" s="198"/>
      <c r="G28" s="198"/>
      <c r="H28" s="198"/>
      <c r="I28" s="198"/>
      <c r="J28" s="198">
        <f t="shared" si="7"/>
        <v>0</v>
      </c>
      <c r="K28" s="197">
        <f t="shared" si="5"/>
        <v>0</v>
      </c>
    </row>
    <row r="29" spans="1:11" s="167" customFormat="1" ht="12" customHeight="1">
      <c r="A29" s="12" t="s">
        <v>159</v>
      </c>
      <c r="B29" s="169" t="s">
        <v>449</v>
      </c>
      <c r="C29" s="383"/>
      <c r="D29" s="155"/>
      <c r="E29" s="156"/>
      <c r="F29" s="156"/>
      <c r="G29" s="156"/>
      <c r="H29" s="156"/>
      <c r="I29" s="156"/>
      <c r="J29" s="198">
        <f t="shared" si="7"/>
        <v>0</v>
      </c>
      <c r="K29" s="197">
        <f t="shared" si="5"/>
        <v>0</v>
      </c>
    </row>
    <row r="30" spans="1:11" s="167" customFormat="1" ht="12" customHeight="1">
      <c r="A30" s="12" t="s">
        <v>160</v>
      </c>
      <c r="B30" s="169" t="s">
        <v>450</v>
      </c>
      <c r="C30" s="383">
        <v>17567220</v>
      </c>
      <c r="D30" s="155"/>
      <c r="E30" s="156"/>
      <c r="F30" s="156"/>
      <c r="G30" s="156"/>
      <c r="H30" s="156"/>
      <c r="I30" s="156"/>
      <c r="J30" s="198">
        <f t="shared" si="7"/>
        <v>0</v>
      </c>
      <c r="K30" s="197">
        <f t="shared" si="5"/>
        <v>17567220</v>
      </c>
    </row>
    <row r="31" spans="1:11" s="167" customFormat="1" ht="12" customHeight="1">
      <c r="A31" s="12" t="s">
        <v>161</v>
      </c>
      <c r="B31" s="169" t="s">
        <v>451</v>
      </c>
      <c r="C31" s="383">
        <v>1100000</v>
      </c>
      <c r="D31" s="155"/>
      <c r="E31" s="156"/>
      <c r="F31" s="156"/>
      <c r="G31" s="156"/>
      <c r="H31" s="156"/>
      <c r="I31" s="156"/>
      <c r="J31" s="198">
        <f t="shared" si="7"/>
        <v>0</v>
      </c>
      <c r="K31" s="197">
        <f t="shared" si="5"/>
        <v>1100000</v>
      </c>
    </row>
    <row r="32" spans="1:11" s="167" customFormat="1" ht="12" customHeight="1">
      <c r="A32" s="12" t="s">
        <v>452</v>
      </c>
      <c r="B32" s="169" t="s">
        <v>162</v>
      </c>
      <c r="C32" s="383">
        <v>6600000</v>
      </c>
      <c r="D32" s="155"/>
      <c r="E32" s="156"/>
      <c r="F32" s="156"/>
      <c r="G32" s="156"/>
      <c r="H32" s="156"/>
      <c r="I32" s="156"/>
      <c r="J32" s="198">
        <f t="shared" si="7"/>
        <v>0</v>
      </c>
      <c r="K32" s="197">
        <f t="shared" si="5"/>
        <v>6600000</v>
      </c>
    </row>
    <row r="33" spans="1:11" s="167" customFormat="1" ht="12" customHeight="1">
      <c r="A33" s="12" t="s">
        <v>453</v>
      </c>
      <c r="B33" s="169" t="s">
        <v>163</v>
      </c>
      <c r="C33" s="383">
        <v>7308000</v>
      </c>
      <c r="D33" s="155"/>
      <c r="E33" s="156"/>
      <c r="F33" s="156"/>
      <c r="G33" s="156"/>
      <c r="H33" s="156"/>
      <c r="I33" s="156"/>
      <c r="J33" s="198">
        <f t="shared" si="7"/>
        <v>0</v>
      </c>
      <c r="K33" s="197">
        <f t="shared" si="5"/>
        <v>7308000</v>
      </c>
    </row>
    <row r="34" spans="1:11" s="167" customFormat="1" ht="12" customHeight="1" thickBot="1">
      <c r="A34" s="14" t="s">
        <v>454</v>
      </c>
      <c r="B34" s="170" t="s">
        <v>164</v>
      </c>
      <c r="C34" s="384">
        <v>986000</v>
      </c>
      <c r="D34" s="157"/>
      <c r="E34" s="314"/>
      <c r="F34" s="314"/>
      <c r="G34" s="314"/>
      <c r="H34" s="314"/>
      <c r="I34" s="314"/>
      <c r="J34" s="343">
        <f t="shared" si="7"/>
        <v>0</v>
      </c>
      <c r="K34" s="197">
        <f t="shared" si="5"/>
        <v>986000</v>
      </c>
    </row>
    <row r="35" spans="1:11" s="167" customFormat="1" ht="12" customHeight="1" thickBot="1">
      <c r="A35" s="18" t="s">
        <v>9</v>
      </c>
      <c r="B35" s="19" t="s">
        <v>318</v>
      </c>
      <c r="C35" s="319">
        <f>SUM(C36:C46)</f>
        <v>42034532</v>
      </c>
      <c r="D35" s="154">
        <f t="shared" ref="D35:J35" si="9">SUM(D36:D46)</f>
        <v>0</v>
      </c>
      <c r="E35" s="154">
        <f t="shared" si="9"/>
        <v>0</v>
      </c>
      <c r="F35" s="154">
        <f t="shared" si="9"/>
        <v>7702448</v>
      </c>
      <c r="G35" s="154">
        <f t="shared" si="9"/>
        <v>0</v>
      </c>
      <c r="H35" s="154">
        <f t="shared" si="9"/>
        <v>0</v>
      </c>
      <c r="I35" s="154">
        <f t="shared" si="9"/>
        <v>0</v>
      </c>
      <c r="J35" s="154">
        <f t="shared" si="9"/>
        <v>7702448</v>
      </c>
      <c r="K35" s="90">
        <f>SUM(K36:K46)</f>
        <v>49736980</v>
      </c>
    </row>
    <row r="36" spans="1:11" s="167" customFormat="1" ht="12" customHeight="1">
      <c r="A36" s="13" t="s">
        <v>54</v>
      </c>
      <c r="B36" s="168" t="s">
        <v>167</v>
      </c>
      <c r="C36" s="382">
        <v>1500000</v>
      </c>
      <c r="D36" s="156"/>
      <c r="E36" s="156"/>
      <c r="F36" s="156">
        <v>7300000</v>
      </c>
      <c r="G36" s="156"/>
      <c r="H36" s="156"/>
      <c r="I36" s="156"/>
      <c r="J36" s="198">
        <f t="shared" si="7"/>
        <v>7300000</v>
      </c>
      <c r="K36" s="197">
        <f t="shared" si="5"/>
        <v>8800000</v>
      </c>
    </row>
    <row r="37" spans="1:11" s="167" customFormat="1" ht="12" customHeight="1">
      <c r="A37" s="12" t="s">
        <v>55</v>
      </c>
      <c r="B37" s="169" t="s">
        <v>168</v>
      </c>
      <c r="C37" s="383">
        <v>17220464</v>
      </c>
      <c r="D37" s="155"/>
      <c r="E37" s="156"/>
      <c r="F37" s="156">
        <v>702448</v>
      </c>
      <c r="G37" s="156"/>
      <c r="H37" s="156"/>
      <c r="I37" s="156"/>
      <c r="J37" s="198">
        <f t="shared" si="7"/>
        <v>702448</v>
      </c>
      <c r="K37" s="197">
        <f t="shared" si="5"/>
        <v>17922912</v>
      </c>
    </row>
    <row r="38" spans="1:11" s="167" customFormat="1" ht="12" customHeight="1">
      <c r="A38" s="12" t="s">
        <v>56</v>
      </c>
      <c r="B38" s="169" t="s">
        <v>169</v>
      </c>
      <c r="C38" s="383">
        <v>3600000</v>
      </c>
      <c r="D38" s="155"/>
      <c r="E38" s="156"/>
      <c r="F38" s="156">
        <v>3600000</v>
      </c>
      <c r="G38" s="156"/>
      <c r="H38" s="156"/>
      <c r="I38" s="156"/>
      <c r="J38" s="198">
        <f t="shared" si="7"/>
        <v>3600000</v>
      </c>
      <c r="K38" s="197">
        <f t="shared" si="5"/>
        <v>7200000</v>
      </c>
    </row>
    <row r="39" spans="1:11" s="167" customFormat="1" ht="12" customHeight="1">
      <c r="A39" s="12" t="s">
        <v>98</v>
      </c>
      <c r="B39" s="169" t="s">
        <v>170</v>
      </c>
      <c r="C39" s="383"/>
      <c r="D39" s="155"/>
      <c r="E39" s="156"/>
      <c r="F39" s="156"/>
      <c r="G39" s="156"/>
      <c r="H39" s="156"/>
      <c r="I39" s="156"/>
      <c r="J39" s="198">
        <f t="shared" si="7"/>
        <v>0</v>
      </c>
      <c r="K39" s="197">
        <f t="shared" si="5"/>
        <v>0</v>
      </c>
    </row>
    <row r="40" spans="1:11" s="167" customFormat="1" ht="12" customHeight="1">
      <c r="A40" s="12" t="s">
        <v>99</v>
      </c>
      <c r="B40" s="169" t="s">
        <v>171</v>
      </c>
      <c r="C40" s="383">
        <v>13690240</v>
      </c>
      <c r="D40" s="155"/>
      <c r="E40" s="156"/>
      <c r="F40" s="156">
        <v>-6000000</v>
      </c>
      <c r="G40" s="156"/>
      <c r="H40" s="156"/>
      <c r="I40" s="156"/>
      <c r="J40" s="198">
        <f t="shared" si="7"/>
        <v>-6000000</v>
      </c>
      <c r="K40" s="197">
        <f t="shared" si="5"/>
        <v>7690240</v>
      </c>
    </row>
    <row r="41" spans="1:11" s="167" customFormat="1" ht="12" customHeight="1">
      <c r="A41" s="12" t="s">
        <v>100</v>
      </c>
      <c r="B41" s="169" t="s">
        <v>172</v>
      </c>
      <c r="C41" s="383">
        <v>6023828</v>
      </c>
      <c r="D41" s="155"/>
      <c r="E41" s="156"/>
      <c r="F41" s="156">
        <v>2100000</v>
      </c>
      <c r="G41" s="156"/>
      <c r="H41" s="156"/>
      <c r="I41" s="156"/>
      <c r="J41" s="198">
        <f t="shared" si="7"/>
        <v>2100000</v>
      </c>
      <c r="K41" s="197">
        <f t="shared" si="5"/>
        <v>8123828</v>
      </c>
    </row>
    <row r="42" spans="1:11" s="167" customFormat="1" ht="12" customHeight="1">
      <c r="A42" s="12" t="s">
        <v>101</v>
      </c>
      <c r="B42" s="169" t="s">
        <v>173</v>
      </c>
      <c r="C42" s="383"/>
      <c r="D42" s="155"/>
      <c r="E42" s="156"/>
      <c r="F42" s="156"/>
      <c r="G42" s="156"/>
      <c r="H42" s="156"/>
      <c r="I42" s="156"/>
      <c r="J42" s="198">
        <f t="shared" si="7"/>
        <v>0</v>
      </c>
      <c r="K42" s="197">
        <f t="shared" si="5"/>
        <v>0</v>
      </c>
    </row>
    <row r="43" spans="1:11" s="167" customFormat="1" ht="12" customHeight="1">
      <c r="A43" s="12" t="s">
        <v>102</v>
      </c>
      <c r="B43" s="169" t="s">
        <v>456</v>
      </c>
      <c r="C43" s="383"/>
      <c r="D43" s="155"/>
      <c r="E43" s="156"/>
      <c r="F43" s="156"/>
      <c r="G43" s="156"/>
      <c r="H43" s="156"/>
      <c r="I43" s="156"/>
      <c r="J43" s="198">
        <f t="shared" si="7"/>
        <v>0</v>
      </c>
      <c r="K43" s="197">
        <f t="shared" si="5"/>
        <v>0</v>
      </c>
    </row>
    <row r="44" spans="1:11" s="167" customFormat="1" ht="12" customHeight="1">
      <c r="A44" s="12" t="s">
        <v>165</v>
      </c>
      <c r="B44" s="169" t="s">
        <v>175</v>
      </c>
      <c r="C44" s="386"/>
      <c r="D44" s="158"/>
      <c r="E44" s="209"/>
      <c r="F44" s="209"/>
      <c r="G44" s="209"/>
      <c r="H44" s="209"/>
      <c r="I44" s="209"/>
      <c r="J44" s="344">
        <f t="shared" si="7"/>
        <v>0</v>
      </c>
      <c r="K44" s="197">
        <f t="shared" si="5"/>
        <v>0</v>
      </c>
    </row>
    <row r="45" spans="1:11" s="167" customFormat="1" ht="12" customHeight="1">
      <c r="A45" s="14" t="s">
        <v>166</v>
      </c>
      <c r="B45" s="170" t="s">
        <v>320</v>
      </c>
      <c r="C45" s="387"/>
      <c r="D45" s="159"/>
      <c r="E45" s="315"/>
      <c r="F45" s="315"/>
      <c r="G45" s="315"/>
      <c r="H45" s="315"/>
      <c r="I45" s="315"/>
      <c r="J45" s="345">
        <f t="shared" si="7"/>
        <v>0</v>
      </c>
      <c r="K45" s="197">
        <f t="shared" si="5"/>
        <v>0</v>
      </c>
    </row>
    <row r="46" spans="1:11" s="167" customFormat="1" ht="12" customHeight="1" thickBot="1">
      <c r="A46" s="14" t="s">
        <v>319</v>
      </c>
      <c r="B46" s="93" t="s">
        <v>176</v>
      </c>
      <c r="C46" s="387"/>
      <c r="D46" s="159"/>
      <c r="E46" s="318"/>
      <c r="F46" s="318"/>
      <c r="G46" s="318"/>
      <c r="H46" s="318"/>
      <c r="I46" s="318"/>
      <c r="J46" s="346">
        <f t="shared" si="7"/>
        <v>0</v>
      </c>
      <c r="K46" s="197">
        <f t="shared" si="5"/>
        <v>0</v>
      </c>
    </row>
    <row r="47" spans="1:11" s="167" customFormat="1" ht="12" customHeight="1" thickBot="1">
      <c r="A47" s="18" t="s">
        <v>10</v>
      </c>
      <c r="B47" s="19" t="s">
        <v>177</v>
      </c>
      <c r="C47" s="319">
        <f>SUM(C48:C52)</f>
        <v>0</v>
      </c>
      <c r="D47" s="154">
        <f t="shared" ref="D47:J47" si="10">SUM(D48:D52)</f>
        <v>0</v>
      </c>
      <c r="E47" s="154">
        <f t="shared" si="10"/>
        <v>0</v>
      </c>
      <c r="F47" s="154">
        <f t="shared" si="10"/>
        <v>700000</v>
      </c>
      <c r="G47" s="154">
        <f t="shared" si="10"/>
        <v>0</v>
      </c>
      <c r="H47" s="154">
        <f t="shared" si="10"/>
        <v>0</v>
      </c>
      <c r="I47" s="154">
        <f t="shared" si="10"/>
        <v>0</v>
      </c>
      <c r="J47" s="154">
        <f t="shared" si="10"/>
        <v>700000</v>
      </c>
      <c r="K47" s="90">
        <f>SUM(K48:K52)</f>
        <v>700000</v>
      </c>
    </row>
    <row r="48" spans="1:11" s="167" customFormat="1" ht="12" customHeight="1">
      <c r="A48" s="13" t="s">
        <v>57</v>
      </c>
      <c r="B48" s="168" t="s">
        <v>181</v>
      </c>
      <c r="C48" s="388"/>
      <c r="D48" s="209"/>
      <c r="E48" s="209"/>
      <c r="F48" s="209"/>
      <c r="G48" s="209"/>
      <c r="H48" s="209"/>
      <c r="I48" s="209"/>
      <c r="J48" s="344">
        <f t="shared" si="7"/>
        <v>0</v>
      </c>
      <c r="K48" s="276">
        <f t="shared" si="5"/>
        <v>0</v>
      </c>
    </row>
    <row r="49" spans="1:11" s="167" customFormat="1" ht="12" customHeight="1">
      <c r="A49" s="12" t="s">
        <v>58</v>
      </c>
      <c r="B49" s="169" t="s">
        <v>182</v>
      </c>
      <c r="C49" s="386"/>
      <c r="D49" s="158"/>
      <c r="E49" s="209"/>
      <c r="F49" s="209">
        <v>700000</v>
      </c>
      <c r="G49" s="209"/>
      <c r="H49" s="209"/>
      <c r="I49" s="209"/>
      <c r="J49" s="344">
        <f t="shared" si="7"/>
        <v>700000</v>
      </c>
      <c r="K49" s="276">
        <f t="shared" si="5"/>
        <v>700000</v>
      </c>
    </row>
    <row r="50" spans="1:11" s="167" customFormat="1" ht="12" customHeight="1">
      <c r="A50" s="12" t="s">
        <v>178</v>
      </c>
      <c r="B50" s="169" t="s">
        <v>183</v>
      </c>
      <c r="C50" s="386"/>
      <c r="D50" s="158"/>
      <c r="E50" s="209"/>
      <c r="F50" s="209"/>
      <c r="G50" s="209"/>
      <c r="H50" s="209"/>
      <c r="I50" s="209"/>
      <c r="J50" s="344">
        <f t="shared" si="7"/>
        <v>0</v>
      </c>
      <c r="K50" s="276">
        <f t="shared" si="5"/>
        <v>0</v>
      </c>
    </row>
    <row r="51" spans="1:11" s="167" customFormat="1" ht="12" customHeight="1">
      <c r="A51" s="12" t="s">
        <v>179</v>
      </c>
      <c r="B51" s="169" t="s">
        <v>184</v>
      </c>
      <c r="C51" s="386"/>
      <c r="D51" s="158"/>
      <c r="E51" s="209"/>
      <c r="F51" s="209"/>
      <c r="G51" s="209"/>
      <c r="H51" s="209"/>
      <c r="I51" s="209"/>
      <c r="J51" s="344">
        <f t="shared" si="7"/>
        <v>0</v>
      </c>
      <c r="K51" s="276">
        <f t="shared" si="5"/>
        <v>0</v>
      </c>
    </row>
    <row r="52" spans="1:11" s="167" customFormat="1" ht="12" customHeight="1" thickBot="1">
      <c r="A52" s="14" t="s">
        <v>180</v>
      </c>
      <c r="B52" s="93" t="s">
        <v>185</v>
      </c>
      <c r="C52" s="387"/>
      <c r="D52" s="159"/>
      <c r="E52" s="315"/>
      <c r="F52" s="315"/>
      <c r="G52" s="315"/>
      <c r="H52" s="315"/>
      <c r="I52" s="315"/>
      <c r="J52" s="345">
        <f t="shared" si="7"/>
        <v>0</v>
      </c>
      <c r="K52" s="276">
        <f t="shared" si="5"/>
        <v>0</v>
      </c>
    </row>
    <row r="53" spans="1:11" s="167" customFormat="1" ht="12" customHeight="1" thickBot="1">
      <c r="A53" s="18" t="s">
        <v>103</v>
      </c>
      <c r="B53" s="19" t="s">
        <v>186</v>
      </c>
      <c r="C53" s="319">
        <f>SUM(C54:C56)</f>
        <v>2896255</v>
      </c>
      <c r="D53" s="154">
        <f t="shared" ref="D53:J53" si="11">SUM(D54:D56)</f>
        <v>0</v>
      </c>
      <c r="E53" s="154">
        <f t="shared" si="11"/>
        <v>0</v>
      </c>
      <c r="F53" s="154">
        <f t="shared" si="11"/>
        <v>0</v>
      </c>
      <c r="G53" s="154">
        <f t="shared" si="11"/>
        <v>0</v>
      </c>
      <c r="H53" s="154">
        <f t="shared" si="11"/>
        <v>0</v>
      </c>
      <c r="I53" s="154">
        <f t="shared" si="11"/>
        <v>0</v>
      </c>
      <c r="J53" s="154">
        <f t="shared" si="11"/>
        <v>0</v>
      </c>
      <c r="K53" s="90">
        <f>SUM(K54:K56)</f>
        <v>2896255</v>
      </c>
    </row>
    <row r="54" spans="1:11" s="167" customFormat="1" ht="12" customHeight="1">
      <c r="A54" s="13" t="s">
        <v>59</v>
      </c>
      <c r="B54" s="168" t="s">
        <v>187</v>
      </c>
      <c r="C54" s="382"/>
      <c r="D54" s="156"/>
      <c r="E54" s="156"/>
      <c r="F54" s="156"/>
      <c r="G54" s="156"/>
      <c r="H54" s="156"/>
      <c r="I54" s="156"/>
      <c r="J54" s="198">
        <f t="shared" si="7"/>
        <v>0</v>
      </c>
      <c r="K54" s="197">
        <f t="shared" si="5"/>
        <v>0</v>
      </c>
    </row>
    <row r="55" spans="1:11" s="167" customFormat="1" ht="12" customHeight="1">
      <c r="A55" s="12" t="s">
        <v>60</v>
      </c>
      <c r="B55" s="169" t="s">
        <v>313</v>
      </c>
      <c r="C55" s="383"/>
      <c r="D55" s="155"/>
      <c r="E55" s="156"/>
      <c r="F55" s="156"/>
      <c r="G55" s="156"/>
      <c r="H55" s="156"/>
      <c r="I55" s="156"/>
      <c r="J55" s="198">
        <f t="shared" si="7"/>
        <v>0</v>
      </c>
      <c r="K55" s="197">
        <f t="shared" si="5"/>
        <v>0</v>
      </c>
    </row>
    <row r="56" spans="1:11" s="167" customFormat="1" ht="12" customHeight="1">
      <c r="A56" s="12" t="s">
        <v>190</v>
      </c>
      <c r="B56" s="169" t="s">
        <v>188</v>
      </c>
      <c r="C56" s="383">
        <v>2896255</v>
      </c>
      <c r="D56" s="155"/>
      <c r="E56" s="156"/>
      <c r="F56" s="156"/>
      <c r="G56" s="156"/>
      <c r="H56" s="156"/>
      <c r="I56" s="156"/>
      <c r="J56" s="198">
        <f t="shared" si="7"/>
        <v>0</v>
      </c>
      <c r="K56" s="197">
        <f t="shared" si="5"/>
        <v>2896255</v>
      </c>
    </row>
    <row r="57" spans="1:11" s="167" customFormat="1" ht="12" customHeight="1" thickBot="1">
      <c r="A57" s="14" t="s">
        <v>191</v>
      </c>
      <c r="B57" s="93" t="s">
        <v>189</v>
      </c>
      <c r="C57" s="384"/>
      <c r="D57" s="157"/>
      <c r="E57" s="314"/>
      <c r="F57" s="314"/>
      <c r="G57" s="314"/>
      <c r="H57" s="314"/>
      <c r="I57" s="314"/>
      <c r="J57" s="343">
        <f t="shared" si="7"/>
        <v>0</v>
      </c>
      <c r="K57" s="197">
        <f t="shared" si="5"/>
        <v>0</v>
      </c>
    </row>
    <row r="58" spans="1:11" s="167" customFormat="1" ht="12" customHeight="1" thickBot="1">
      <c r="A58" s="18" t="s">
        <v>12</v>
      </c>
      <c r="B58" s="91" t="s">
        <v>192</v>
      </c>
      <c r="C58" s="319">
        <f>SUM(C59:C61)</f>
        <v>0</v>
      </c>
      <c r="D58" s="154">
        <f t="shared" ref="D58:J58" si="12">SUM(D59:D61)</f>
        <v>0</v>
      </c>
      <c r="E58" s="154">
        <f t="shared" si="12"/>
        <v>0</v>
      </c>
      <c r="F58" s="154">
        <f t="shared" si="12"/>
        <v>0</v>
      </c>
      <c r="G58" s="154">
        <f t="shared" si="12"/>
        <v>0</v>
      </c>
      <c r="H58" s="154">
        <f t="shared" si="12"/>
        <v>0</v>
      </c>
      <c r="I58" s="154">
        <f t="shared" si="12"/>
        <v>0</v>
      </c>
      <c r="J58" s="154">
        <f t="shared" si="12"/>
        <v>0</v>
      </c>
      <c r="K58" s="90">
        <f>SUM(K59:K61)</f>
        <v>0</v>
      </c>
    </row>
    <row r="59" spans="1:11" s="167" customFormat="1" ht="12" customHeight="1">
      <c r="A59" s="13" t="s">
        <v>104</v>
      </c>
      <c r="B59" s="168" t="s">
        <v>194</v>
      </c>
      <c r="C59" s="386"/>
      <c r="D59" s="158"/>
      <c r="E59" s="158"/>
      <c r="F59" s="158"/>
      <c r="G59" s="158"/>
      <c r="H59" s="158"/>
      <c r="I59" s="158"/>
      <c r="J59" s="347">
        <f t="shared" si="7"/>
        <v>0</v>
      </c>
      <c r="K59" s="275">
        <f t="shared" si="5"/>
        <v>0</v>
      </c>
    </row>
    <row r="60" spans="1:11" s="167" customFormat="1" ht="12" customHeight="1">
      <c r="A60" s="12" t="s">
        <v>105</v>
      </c>
      <c r="B60" s="169" t="s">
        <v>314</v>
      </c>
      <c r="C60" s="386"/>
      <c r="D60" s="158"/>
      <c r="E60" s="158"/>
      <c r="F60" s="158"/>
      <c r="G60" s="158"/>
      <c r="H60" s="158"/>
      <c r="I60" s="158"/>
      <c r="J60" s="347">
        <f t="shared" si="7"/>
        <v>0</v>
      </c>
      <c r="K60" s="275">
        <f t="shared" si="5"/>
        <v>0</v>
      </c>
    </row>
    <row r="61" spans="1:11" s="167" customFormat="1" ht="12" customHeight="1">
      <c r="A61" s="12" t="s">
        <v>125</v>
      </c>
      <c r="B61" s="169" t="s">
        <v>195</v>
      </c>
      <c r="C61" s="386"/>
      <c r="D61" s="158"/>
      <c r="E61" s="158"/>
      <c r="F61" s="158"/>
      <c r="G61" s="158"/>
      <c r="H61" s="158"/>
      <c r="I61" s="158"/>
      <c r="J61" s="347">
        <f t="shared" si="7"/>
        <v>0</v>
      </c>
      <c r="K61" s="275">
        <f t="shared" si="5"/>
        <v>0</v>
      </c>
    </row>
    <row r="62" spans="1:11" s="167" customFormat="1" ht="12" customHeight="1" thickBot="1">
      <c r="A62" s="14" t="s">
        <v>193</v>
      </c>
      <c r="B62" s="93" t="s">
        <v>196</v>
      </c>
      <c r="C62" s="386"/>
      <c r="D62" s="158"/>
      <c r="E62" s="158"/>
      <c r="F62" s="158"/>
      <c r="G62" s="158"/>
      <c r="H62" s="158"/>
      <c r="I62" s="158"/>
      <c r="J62" s="347">
        <f t="shared" si="7"/>
        <v>0</v>
      </c>
      <c r="K62" s="275">
        <f t="shared" si="5"/>
        <v>0</v>
      </c>
    </row>
    <row r="63" spans="1:11" s="167" customFormat="1" ht="12" customHeight="1" thickBot="1">
      <c r="A63" s="220" t="s">
        <v>360</v>
      </c>
      <c r="B63" s="19" t="s">
        <v>197</v>
      </c>
      <c r="C63" s="323">
        <f>+C6+C13+C20+C27+C35+C47+C53+C58</f>
        <v>727577064</v>
      </c>
      <c r="D63" s="160">
        <f t="shared" ref="D63:J63" si="13">+D6+D13+D20+D27+D35+D47+D53+D58</f>
        <v>1323637</v>
      </c>
      <c r="E63" s="160">
        <f t="shared" si="13"/>
        <v>35691372</v>
      </c>
      <c r="F63" s="160">
        <f t="shared" si="13"/>
        <v>29020648</v>
      </c>
      <c r="G63" s="160">
        <f t="shared" si="13"/>
        <v>0</v>
      </c>
      <c r="H63" s="160">
        <f t="shared" si="13"/>
        <v>0</v>
      </c>
      <c r="I63" s="160">
        <f t="shared" si="13"/>
        <v>0</v>
      </c>
      <c r="J63" s="160">
        <f t="shared" si="13"/>
        <v>66035657</v>
      </c>
      <c r="K63" s="196">
        <f>+K6+K13+K20+K27+K35+K47+K53+K58</f>
        <v>793612721</v>
      </c>
    </row>
    <row r="64" spans="1:11" s="167" customFormat="1" ht="12" customHeight="1" thickBot="1">
      <c r="A64" s="210" t="s">
        <v>198</v>
      </c>
      <c r="B64" s="91" t="s">
        <v>199</v>
      </c>
      <c r="C64" s="319">
        <f>SUM(C65:C67)</f>
        <v>0</v>
      </c>
      <c r="D64" s="154">
        <f t="shared" ref="D64:J64" si="14">SUM(D65:D67)</f>
        <v>0</v>
      </c>
      <c r="E64" s="154">
        <f t="shared" si="14"/>
        <v>0</v>
      </c>
      <c r="F64" s="154">
        <f t="shared" si="14"/>
        <v>0</v>
      </c>
      <c r="G64" s="154">
        <f t="shared" si="14"/>
        <v>0</v>
      </c>
      <c r="H64" s="154">
        <f t="shared" si="14"/>
        <v>0</v>
      </c>
      <c r="I64" s="154">
        <f t="shared" si="14"/>
        <v>0</v>
      </c>
      <c r="J64" s="154">
        <f t="shared" si="14"/>
        <v>0</v>
      </c>
      <c r="K64" s="90">
        <f>SUM(K65:K67)</f>
        <v>0</v>
      </c>
    </row>
    <row r="65" spans="1:11" s="167" customFormat="1" ht="12" customHeight="1">
      <c r="A65" s="13" t="s">
        <v>227</v>
      </c>
      <c r="B65" s="168" t="s">
        <v>200</v>
      </c>
      <c r="C65" s="386"/>
      <c r="D65" s="158"/>
      <c r="E65" s="158"/>
      <c r="F65" s="158"/>
      <c r="G65" s="158"/>
      <c r="H65" s="158"/>
      <c r="I65" s="158"/>
      <c r="J65" s="347">
        <f t="shared" ref="J65:J86" si="15">D65+E65+F65+G64:G65+H65+I65</f>
        <v>0</v>
      </c>
      <c r="K65" s="275">
        <f t="shared" ref="K65:K86" si="16">C65+J65</f>
        <v>0</v>
      </c>
    </row>
    <row r="66" spans="1:11" s="167" customFormat="1" ht="12" customHeight="1">
      <c r="A66" s="12" t="s">
        <v>236</v>
      </c>
      <c r="B66" s="169" t="s">
        <v>201</v>
      </c>
      <c r="C66" s="386"/>
      <c r="D66" s="158"/>
      <c r="E66" s="158"/>
      <c r="F66" s="158"/>
      <c r="G66" s="158"/>
      <c r="H66" s="158"/>
      <c r="I66" s="158"/>
      <c r="J66" s="347">
        <f t="shared" si="15"/>
        <v>0</v>
      </c>
      <c r="K66" s="275">
        <f t="shared" si="16"/>
        <v>0</v>
      </c>
    </row>
    <row r="67" spans="1:11" s="167" customFormat="1" ht="12" customHeight="1" thickBot="1">
      <c r="A67" s="14" t="s">
        <v>237</v>
      </c>
      <c r="B67" s="216" t="s">
        <v>345</v>
      </c>
      <c r="C67" s="386"/>
      <c r="D67" s="158"/>
      <c r="E67" s="158"/>
      <c r="F67" s="158"/>
      <c r="G67" s="158"/>
      <c r="H67" s="158"/>
      <c r="I67" s="158"/>
      <c r="J67" s="347">
        <f t="shared" si="15"/>
        <v>0</v>
      </c>
      <c r="K67" s="275">
        <f t="shared" si="16"/>
        <v>0</v>
      </c>
    </row>
    <row r="68" spans="1:11" s="167" customFormat="1" ht="12" customHeight="1" thickBot="1">
      <c r="A68" s="210" t="s">
        <v>203</v>
      </c>
      <c r="B68" s="91" t="s">
        <v>204</v>
      </c>
      <c r="C68" s="319">
        <f>SUM(C69:C72)</f>
        <v>0</v>
      </c>
      <c r="D68" s="154">
        <f t="shared" ref="D68:J68" si="17">SUM(D69:D72)</f>
        <v>0</v>
      </c>
      <c r="E68" s="154">
        <f t="shared" si="17"/>
        <v>0</v>
      </c>
      <c r="F68" s="154">
        <f t="shared" si="17"/>
        <v>0</v>
      </c>
      <c r="G68" s="154">
        <f t="shared" si="17"/>
        <v>0</v>
      </c>
      <c r="H68" s="154">
        <f t="shared" si="17"/>
        <v>0</v>
      </c>
      <c r="I68" s="154">
        <f t="shared" si="17"/>
        <v>0</v>
      </c>
      <c r="J68" s="154">
        <f t="shared" si="17"/>
        <v>0</v>
      </c>
      <c r="K68" s="90">
        <f>SUM(K69:K72)</f>
        <v>0</v>
      </c>
    </row>
    <row r="69" spans="1:11" s="167" customFormat="1" ht="12" customHeight="1">
      <c r="A69" s="13" t="s">
        <v>82</v>
      </c>
      <c r="B69" s="300" t="s">
        <v>205</v>
      </c>
      <c r="C69" s="386"/>
      <c r="D69" s="158"/>
      <c r="E69" s="158"/>
      <c r="F69" s="158"/>
      <c r="G69" s="158"/>
      <c r="H69" s="158"/>
      <c r="I69" s="158"/>
      <c r="J69" s="347">
        <f t="shared" si="15"/>
        <v>0</v>
      </c>
      <c r="K69" s="275">
        <f t="shared" si="16"/>
        <v>0</v>
      </c>
    </row>
    <row r="70" spans="1:11" s="167" customFormat="1" ht="12" customHeight="1">
      <c r="A70" s="12" t="s">
        <v>83</v>
      </c>
      <c r="B70" s="300" t="s">
        <v>469</v>
      </c>
      <c r="C70" s="386"/>
      <c r="D70" s="158"/>
      <c r="E70" s="158"/>
      <c r="F70" s="158"/>
      <c r="G70" s="158"/>
      <c r="H70" s="158"/>
      <c r="I70" s="158"/>
      <c r="J70" s="347">
        <f t="shared" si="15"/>
        <v>0</v>
      </c>
      <c r="K70" s="275">
        <f t="shared" si="16"/>
        <v>0</v>
      </c>
    </row>
    <row r="71" spans="1:11" s="167" customFormat="1" ht="12" customHeight="1">
      <c r="A71" s="12" t="s">
        <v>228</v>
      </c>
      <c r="B71" s="300" t="s">
        <v>206</v>
      </c>
      <c r="C71" s="386"/>
      <c r="D71" s="158"/>
      <c r="E71" s="158"/>
      <c r="F71" s="158"/>
      <c r="G71" s="158"/>
      <c r="H71" s="158"/>
      <c r="I71" s="158"/>
      <c r="J71" s="347">
        <f t="shared" si="15"/>
        <v>0</v>
      </c>
      <c r="K71" s="275">
        <f t="shared" si="16"/>
        <v>0</v>
      </c>
    </row>
    <row r="72" spans="1:11" s="167" customFormat="1" ht="12" customHeight="1" thickBot="1">
      <c r="A72" s="14" t="s">
        <v>229</v>
      </c>
      <c r="B72" s="301" t="s">
        <v>470</v>
      </c>
      <c r="C72" s="386"/>
      <c r="D72" s="158"/>
      <c r="E72" s="158"/>
      <c r="F72" s="158"/>
      <c r="G72" s="158"/>
      <c r="H72" s="158"/>
      <c r="I72" s="158"/>
      <c r="J72" s="347">
        <f t="shared" si="15"/>
        <v>0</v>
      </c>
      <c r="K72" s="275">
        <f t="shared" si="16"/>
        <v>0</v>
      </c>
    </row>
    <row r="73" spans="1:11" s="167" customFormat="1" ht="12" customHeight="1" thickBot="1">
      <c r="A73" s="210" t="s">
        <v>207</v>
      </c>
      <c r="B73" s="91" t="s">
        <v>208</v>
      </c>
      <c r="C73" s="319">
        <f>SUM(C74:C75)</f>
        <v>509359850</v>
      </c>
      <c r="D73" s="154">
        <f t="shared" ref="D73:J73" si="18">SUM(D74:D75)</f>
        <v>0</v>
      </c>
      <c r="E73" s="154">
        <f t="shared" si="18"/>
        <v>-9051083</v>
      </c>
      <c r="F73" s="154">
        <f t="shared" si="18"/>
        <v>0</v>
      </c>
      <c r="G73" s="154">
        <f t="shared" si="18"/>
        <v>0</v>
      </c>
      <c r="H73" s="154">
        <f t="shared" si="18"/>
        <v>0</v>
      </c>
      <c r="I73" s="154">
        <f t="shared" si="18"/>
        <v>0</v>
      </c>
      <c r="J73" s="154">
        <f t="shared" si="18"/>
        <v>-9051083</v>
      </c>
      <c r="K73" s="90">
        <f>SUM(K74:K75)</f>
        <v>500308767</v>
      </c>
    </row>
    <row r="74" spans="1:11" s="167" customFormat="1" ht="12" customHeight="1">
      <c r="A74" s="13" t="s">
        <v>230</v>
      </c>
      <c r="B74" s="168" t="s">
        <v>209</v>
      </c>
      <c r="C74" s="386">
        <v>509359850</v>
      </c>
      <c r="D74" s="158"/>
      <c r="E74" s="158">
        <v>-9051083</v>
      </c>
      <c r="F74" s="158"/>
      <c r="G74" s="158"/>
      <c r="H74" s="158"/>
      <c r="I74" s="158"/>
      <c r="J74" s="347">
        <f t="shared" si="15"/>
        <v>-9051083</v>
      </c>
      <c r="K74" s="275">
        <f t="shared" si="16"/>
        <v>500308767</v>
      </c>
    </row>
    <row r="75" spans="1:11" s="167" customFormat="1" ht="12" customHeight="1" thickBot="1">
      <c r="A75" s="14" t="s">
        <v>231</v>
      </c>
      <c r="B75" s="93" t="s">
        <v>210</v>
      </c>
      <c r="C75" s="386"/>
      <c r="D75" s="158"/>
      <c r="E75" s="158"/>
      <c r="F75" s="158"/>
      <c r="G75" s="158"/>
      <c r="H75" s="158"/>
      <c r="I75" s="158"/>
      <c r="J75" s="347">
        <f t="shared" si="15"/>
        <v>0</v>
      </c>
      <c r="K75" s="275">
        <f t="shared" si="16"/>
        <v>0</v>
      </c>
    </row>
    <row r="76" spans="1:11" s="167" customFormat="1" ht="12" customHeight="1" thickBot="1">
      <c r="A76" s="210" t="s">
        <v>211</v>
      </c>
      <c r="B76" s="91" t="s">
        <v>212</v>
      </c>
      <c r="C76" s="319">
        <f>SUM(C77:C79)</f>
        <v>10855627</v>
      </c>
      <c r="D76" s="154">
        <f t="shared" ref="D76:J76" si="19">SUM(D77:D79)</f>
        <v>0</v>
      </c>
      <c r="E76" s="154">
        <f t="shared" si="19"/>
        <v>0</v>
      </c>
      <c r="F76" s="154">
        <f t="shared" si="19"/>
        <v>0</v>
      </c>
      <c r="G76" s="154">
        <f t="shared" si="19"/>
        <v>0</v>
      </c>
      <c r="H76" s="154">
        <f t="shared" si="19"/>
        <v>0</v>
      </c>
      <c r="I76" s="154">
        <f t="shared" si="19"/>
        <v>0</v>
      </c>
      <c r="J76" s="154">
        <f t="shared" si="19"/>
        <v>0</v>
      </c>
      <c r="K76" s="90">
        <f>SUM(K77:K79)</f>
        <v>10855627</v>
      </c>
    </row>
    <row r="77" spans="1:11" s="167" customFormat="1" ht="12" customHeight="1">
      <c r="A77" s="13" t="s">
        <v>232</v>
      </c>
      <c r="B77" s="168" t="s">
        <v>213</v>
      </c>
      <c r="C77" s="386">
        <v>10855627</v>
      </c>
      <c r="D77" s="158"/>
      <c r="E77" s="158"/>
      <c r="F77" s="158"/>
      <c r="G77" s="158"/>
      <c r="H77" s="158"/>
      <c r="I77" s="158"/>
      <c r="J77" s="347">
        <f t="shared" si="15"/>
        <v>0</v>
      </c>
      <c r="K77" s="275">
        <f t="shared" si="16"/>
        <v>10855627</v>
      </c>
    </row>
    <row r="78" spans="1:11" s="167" customFormat="1" ht="12" customHeight="1">
      <c r="A78" s="12" t="s">
        <v>233</v>
      </c>
      <c r="B78" s="169" t="s">
        <v>214</v>
      </c>
      <c r="C78" s="386"/>
      <c r="D78" s="158"/>
      <c r="E78" s="158"/>
      <c r="F78" s="158"/>
      <c r="G78" s="158"/>
      <c r="H78" s="158"/>
      <c r="I78" s="158"/>
      <c r="J78" s="347">
        <f t="shared" si="15"/>
        <v>0</v>
      </c>
      <c r="K78" s="275">
        <f t="shared" si="16"/>
        <v>0</v>
      </c>
    </row>
    <row r="79" spans="1:11" s="167" customFormat="1" ht="12" customHeight="1" thickBot="1">
      <c r="A79" s="14" t="s">
        <v>234</v>
      </c>
      <c r="B79" s="93" t="s">
        <v>471</v>
      </c>
      <c r="C79" s="389"/>
      <c r="D79" s="158"/>
      <c r="E79" s="158"/>
      <c r="F79" s="158"/>
      <c r="G79" s="158"/>
      <c r="H79" s="158"/>
      <c r="I79" s="158"/>
      <c r="J79" s="347">
        <f t="shared" si="15"/>
        <v>0</v>
      </c>
      <c r="K79" s="275">
        <f t="shared" si="16"/>
        <v>0</v>
      </c>
    </row>
    <row r="80" spans="1:11" s="167" customFormat="1" ht="12" customHeight="1" thickBot="1">
      <c r="A80" s="210" t="s">
        <v>215</v>
      </c>
      <c r="B80" s="91" t="s">
        <v>235</v>
      </c>
      <c r="C80" s="319">
        <f>SUM(C81:C84)</f>
        <v>0</v>
      </c>
      <c r="D80" s="154">
        <f t="shared" ref="D80:J80" si="20">SUM(D81:D84)</f>
        <v>0</v>
      </c>
      <c r="E80" s="154">
        <f t="shared" si="20"/>
        <v>0</v>
      </c>
      <c r="F80" s="154">
        <f t="shared" si="20"/>
        <v>0</v>
      </c>
      <c r="G80" s="154">
        <f t="shared" si="20"/>
        <v>0</v>
      </c>
      <c r="H80" s="154">
        <f t="shared" si="20"/>
        <v>0</v>
      </c>
      <c r="I80" s="154">
        <f t="shared" si="20"/>
        <v>0</v>
      </c>
      <c r="J80" s="154">
        <f t="shared" si="20"/>
        <v>0</v>
      </c>
      <c r="K80" s="90">
        <f>SUM(K81:K84)</f>
        <v>0</v>
      </c>
    </row>
    <row r="81" spans="1:11" s="167" customFormat="1" ht="12" customHeight="1">
      <c r="A81" s="171" t="s">
        <v>216</v>
      </c>
      <c r="B81" s="168" t="s">
        <v>217</v>
      </c>
      <c r="C81" s="386"/>
      <c r="D81" s="158"/>
      <c r="E81" s="158"/>
      <c r="F81" s="158"/>
      <c r="G81" s="158"/>
      <c r="H81" s="158"/>
      <c r="I81" s="158"/>
      <c r="J81" s="347">
        <f t="shared" si="15"/>
        <v>0</v>
      </c>
      <c r="K81" s="275">
        <f t="shared" si="16"/>
        <v>0</v>
      </c>
    </row>
    <row r="82" spans="1:11" s="167" customFormat="1" ht="12" customHeight="1">
      <c r="A82" s="172" t="s">
        <v>218</v>
      </c>
      <c r="B82" s="169" t="s">
        <v>219</v>
      </c>
      <c r="C82" s="386"/>
      <c r="D82" s="158"/>
      <c r="E82" s="158"/>
      <c r="F82" s="158"/>
      <c r="G82" s="158"/>
      <c r="H82" s="158"/>
      <c r="I82" s="158"/>
      <c r="J82" s="347">
        <f t="shared" si="15"/>
        <v>0</v>
      </c>
      <c r="K82" s="275">
        <f t="shared" si="16"/>
        <v>0</v>
      </c>
    </row>
    <row r="83" spans="1:11" s="167" customFormat="1" ht="12" customHeight="1">
      <c r="A83" s="172" t="s">
        <v>220</v>
      </c>
      <c r="B83" s="169" t="s">
        <v>221</v>
      </c>
      <c r="C83" s="386"/>
      <c r="D83" s="158"/>
      <c r="E83" s="158"/>
      <c r="F83" s="158"/>
      <c r="G83" s="158"/>
      <c r="H83" s="158"/>
      <c r="I83" s="158"/>
      <c r="J83" s="347">
        <f t="shared" si="15"/>
        <v>0</v>
      </c>
      <c r="K83" s="275">
        <f t="shared" si="16"/>
        <v>0</v>
      </c>
    </row>
    <row r="84" spans="1:11" s="167" customFormat="1" ht="12" customHeight="1" thickBot="1">
      <c r="A84" s="173" t="s">
        <v>222</v>
      </c>
      <c r="B84" s="93" t="s">
        <v>223</v>
      </c>
      <c r="C84" s="386"/>
      <c r="D84" s="158"/>
      <c r="E84" s="158"/>
      <c r="F84" s="158"/>
      <c r="G84" s="158"/>
      <c r="H84" s="158"/>
      <c r="I84" s="158"/>
      <c r="J84" s="347">
        <f t="shared" si="15"/>
        <v>0</v>
      </c>
      <c r="K84" s="275">
        <f t="shared" si="16"/>
        <v>0</v>
      </c>
    </row>
    <row r="85" spans="1:11" s="167" customFormat="1" ht="12" customHeight="1" thickBot="1">
      <c r="A85" s="210" t="s">
        <v>224</v>
      </c>
      <c r="B85" s="91" t="s">
        <v>359</v>
      </c>
      <c r="C85" s="390"/>
      <c r="D85" s="212"/>
      <c r="E85" s="212"/>
      <c r="F85" s="212"/>
      <c r="G85" s="212"/>
      <c r="H85" s="212"/>
      <c r="I85" s="212"/>
      <c r="J85" s="154">
        <f t="shared" si="15"/>
        <v>0</v>
      </c>
      <c r="K85" s="90">
        <f t="shared" si="16"/>
        <v>0</v>
      </c>
    </row>
    <row r="86" spans="1:11" s="167" customFormat="1" ht="13.5" customHeight="1" thickBot="1">
      <c r="A86" s="210" t="s">
        <v>226</v>
      </c>
      <c r="B86" s="91" t="s">
        <v>225</v>
      </c>
      <c r="C86" s="390"/>
      <c r="D86" s="212"/>
      <c r="E86" s="212"/>
      <c r="F86" s="212"/>
      <c r="G86" s="212"/>
      <c r="H86" s="212"/>
      <c r="I86" s="212"/>
      <c r="J86" s="154">
        <f t="shared" si="15"/>
        <v>0</v>
      </c>
      <c r="K86" s="90">
        <f t="shared" si="16"/>
        <v>0</v>
      </c>
    </row>
    <row r="87" spans="1:11" s="167" customFormat="1" ht="15.75" customHeight="1" thickBot="1">
      <c r="A87" s="210" t="s">
        <v>238</v>
      </c>
      <c r="B87" s="174" t="s">
        <v>362</v>
      </c>
      <c r="C87" s="323">
        <f>+C64+C68+C73+C76+C80+C86+C85</f>
        <v>520215477</v>
      </c>
      <c r="D87" s="160">
        <f t="shared" ref="D87:J87" si="21">+D64+D68+D73+D76+D80+D86+D85</f>
        <v>0</v>
      </c>
      <c r="E87" s="160">
        <f t="shared" si="21"/>
        <v>-9051083</v>
      </c>
      <c r="F87" s="160">
        <f t="shared" si="21"/>
        <v>0</v>
      </c>
      <c r="G87" s="160">
        <f t="shared" si="21"/>
        <v>0</v>
      </c>
      <c r="H87" s="160">
        <f t="shared" si="21"/>
        <v>0</v>
      </c>
      <c r="I87" s="160">
        <f t="shared" si="21"/>
        <v>0</v>
      </c>
      <c r="J87" s="160">
        <f t="shared" si="21"/>
        <v>-9051083</v>
      </c>
      <c r="K87" s="196">
        <f>+K64+K68+K73+K76+K80+K86+K85</f>
        <v>511164394</v>
      </c>
    </row>
    <row r="88" spans="1:11" s="167" customFormat="1" ht="25.5" customHeight="1" thickBot="1">
      <c r="A88" s="211" t="s">
        <v>361</v>
      </c>
      <c r="B88" s="175" t="s">
        <v>363</v>
      </c>
      <c r="C88" s="323">
        <f>+C63+C87</f>
        <v>1247792541</v>
      </c>
      <c r="D88" s="160">
        <f t="shared" ref="D88:J88" si="22">+D63+D87</f>
        <v>1323637</v>
      </c>
      <c r="E88" s="160">
        <f t="shared" si="22"/>
        <v>26640289</v>
      </c>
      <c r="F88" s="160">
        <f t="shared" si="22"/>
        <v>29020648</v>
      </c>
      <c r="G88" s="160">
        <f t="shared" si="22"/>
        <v>0</v>
      </c>
      <c r="H88" s="160">
        <f t="shared" si="22"/>
        <v>0</v>
      </c>
      <c r="I88" s="160">
        <f t="shared" si="22"/>
        <v>0</v>
      </c>
      <c r="J88" s="160">
        <f t="shared" si="22"/>
        <v>56984574</v>
      </c>
      <c r="K88" s="196">
        <f>+K63+K87</f>
        <v>1304777115</v>
      </c>
    </row>
    <row r="89" spans="1:11" s="167" customFormat="1" ht="30.75" customHeight="1">
      <c r="A89" s="3"/>
      <c r="B89" s="4"/>
      <c r="C89" s="95"/>
    </row>
    <row r="90" spans="1:11" ht="16.5" customHeight="1">
      <c r="A90" s="425" t="s">
        <v>33</v>
      </c>
      <c r="B90" s="425"/>
      <c r="C90" s="425"/>
      <c r="D90" s="425"/>
      <c r="E90" s="425"/>
      <c r="F90" s="425"/>
      <c r="G90" s="425"/>
      <c r="H90" s="425"/>
      <c r="I90" s="425"/>
      <c r="J90" s="425"/>
      <c r="K90" s="425"/>
    </row>
    <row r="91" spans="1:11" s="176" customFormat="1" ht="16.5" customHeight="1" thickBot="1">
      <c r="A91" s="427" t="s">
        <v>85</v>
      </c>
      <c r="B91" s="427"/>
      <c r="C91" s="53"/>
      <c r="K91" s="53" t="str">
        <f>K2</f>
        <v>Forintban!</v>
      </c>
    </row>
    <row r="92" spans="1:11">
      <c r="A92" s="428" t="s">
        <v>49</v>
      </c>
      <c r="B92" s="430" t="s">
        <v>402</v>
      </c>
      <c r="C92" s="432" t="str">
        <f>+CONCATENATE(LEFT(ÖSSZEFÜGGÉSEK!A6,4),". évi")</f>
        <v>2018. évi</v>
      </c>
      <c r="D92" s="433"/>
      <c r="E92" s="434"/>
      <c r="F92" s="434"/>
      <c r="G92" s="434"/>
      <c r="H92" s="434"/>
      <c r="I92" s="434"/>
      <c r="J92" s="434"/>
      <c r="K92" s="435"/>
    </row>
    <row r="93" spans="1:11" ht="28.5" thickBot="1">
      <c r="A93" s="429"/>
      <c r="B93" s="431"/>
      <c r="C93" s="381" t="s">
        <v>401</v>
      </c>
      <c r="D93" s="363" t="s">
        <v>457</v>
      </c>
      <c r="E93" s="363" t="s">
        <v>472</v>
      </c>
      <c r="F93" s="363" t="s">
        <v>473</v>
      </c>
      <c r="G93" s="364" t="s">
        <v>474</v>
      </c>
      <c r="H93" s="364" t="s">
        <v>475</v>
      </c>
      <c r="I93" s="364" t="s">
        <v>476</v>
      </c>
      <c r="J93" s="364" t="s">
        <v>485</v>
      </c>
      <c r="K93" s="359" t="s">
        <v>518</v>
      </c>
    </row>
    <row r="94" spans="1:11" s="166" customFormat="1" ht="12" customHeight="1" thickBot="1">
      <c r="A94" s="25" t="s">
        <v>371</v>
      </c>
      <c r="B94" s="26" t="s">
        <v>372</v>
      </c>
      <c r="C94" s="26" t="s">
        <v>373</v>
      </c>
      <c r="D94" s="163" t="s">
        <v>375</v>
      </c>
      <c r="E94" s="304" t="s">
        <v>374</v>
      </c>
      <c r="F94" s="304" t="s">
        <v>376</v>
      </c>
      <c r="G94" s="304" t="s">
        <v>377</v>
      </c>
      <c r="H94" s="304" t="s">
        <v>378</v>
      </c>
      <c r="I94" s="304" t="s">
        <v>477</v>
      </c>
      <c r="J94" s="304" t="s">
        <v>487</v>
      </c>
      <c r="K94" s="362" t="s">
        <v>489</v>
      </c>
    </row>
    <row r="95" spans="1:11" ht="12" customHeight="1" thickBot="1">
      <c r="A95" s="20" t="s">
        <v>5</v>
      </c>
      <c r="B95" s="24" t="s">
        <v>321</v>
      </c>
      <c r="C95" s="333">
        <f>C96+C97+C98+C99+C100+C113</f>
        <v>571661586</v>
      </c>
      <c r="D95" s="153">
        <f t="shared" ref="D95:J95" si="23">D96+D97+D98+D99+D100+D113</f>
        <v>1323637</v>
      </c>
      <c r="E95" s="153">
        <f t="shared" si="23"/>
        <v>45664740</v>
      </c>
      <c r="F95" s="153">
        <f t="shared" si="23"/>
        <v>29978073</v>
      </c>
      <c r="G95" s="153">
        <f t="shared" si="23"/>
        <v>0</v>
      </c>
      <c r="H95" s="153">
        <f t="shared" si="23"/>
        <v>0</v>
      </c>
      <c r="I95" s="153">
        <f t="shared" si="23"/>
        <v>0</v>
      </c>
      <c r="J95" s="153">
        <f t="shared" si="23"/>
        <v>76966450</v>
      </c>
      <c r="K95" s="223">
        <f>K96+K97+K98+K99+K100+K113</f>
        <v>648628036</v>
      </c>
    </row>
    <row r="96" spans="1:11" ht="12" customHeight="1">
      <c r="A96" s="15" t="s">
        <v>61</v>
      </c>
      <c r="B96" s="8" t="s">
        <v>34</v>
      </c>
      <c r="C96" s="391">
        <v>291511064</v>
      </c>
      <c r="D96" s="227">
        <v>930000</v>
      </c>
      <c r="E96" s="227">
        <v>33094788</v>
      </c>
      <c r="F96" s="227">
        <v>3676700</v>
      </c>
      <c r="G96" s="227"/>
      <c r="H96" s="227"/>
      <c r="I96" s="227"/>
      <c r="J96" s="348">
        <f t="shared" ref="J96:J129" si="24">D96+E96+F96+G95:G96+H96+I96</f>
        <v>37701488</v>
      </c>
      <c r="K96" s="277">
        <f t="shared" ref="K96:K129" si="25">C96+J96</f>
        <v>329212552</v>
      </c>
    </row>
    <row r="97" spans="1:11" ht="12" customHeight="1">
      <c r="A97" s="12" t="s">
        <v>62</v>
      </c>
      <c r="B97" s="6" t="s">
        <v>106</v>
      </c>
      <c r="C97" s="383">
        <v>43063927</v>
      </c>
      <c r="D97" s="155">
        <v>185798</v>
      </c>
      <c r="E97" s="155">
        <v>4210266</v>
      </c>
      <c r="F97" s="155">
        <v>682583</v>
      </c>
      <c r="G97" s="155"/>
      <c r="H97" s="155"/>
      <c r="I97" s="155"/>
      <c r="J97" s="349">
        <f t="shared" si="24"/>
        <v>5078647</v>
      </c>
      <c r="K97" s="273">
        <f t="shared" si="25"/>
        <v>48142574</v>
      </c>
    </row>
    <row r="98" spans="1:11" ht="12" customHeight="1">
      <c r="A98" s="12" t="s">
        <v>63</v>
      </c>
      <c r="B98" s="6" t="s">
        <v>80</v>
      </c>
      <c r="C98" s="384">
        <v>153483682</v>
      </c>
      <c r="D98" s="157">
        <v>187058</v>
      </c>
      <c r="E98" s="157">
        <v>4600677</v>
      </c>
      <c r="F98" s="157">
        <v>19436741</v>
      </c>
      <c r="G98" s="157"/>
      <c r="H98" s="157"/>
      <c r="I98" s="157"/>
      <c r="J98" s="350">
        <f t="shared" si="24"/>
        <v>24224476</v>
      </c>
      <c r="K98" s="274">
        <f t="shared" si="25"/>
        <v>177708158</v>
      </c>
    </row>
    <row r="99" spans="1:11" ht="12" customHeight="1">
      <c r="A99" s="12" t="s">
        <v>64</v>
      </c>
      <c r="B99" s="9" t="s">
        <v>107</v>
      </c>
      <c r="C99" s="384">
        <v>36831000</v>
      </c>
      <c r="D99" s="157"/>
      <c r="E99" s="157">
        <v>1733550</v>
      </c>
      <c r="F99" s="157">
        <v>6202830</v>
      </c>
      <c r="G99" s="157"/>
      <c r="H99" s="157"/>
      <c r="I99" s="157"/>
      <c r="J99" s="350">
        <f t="shared" si="24"/>
        <v>7936380</v>
      </c>
      <c r="K99" s="274">
        <f t="shared" si="25"/>
        <v>44767380</v>
      </c>
    </row>
    <row r="100" spans="1:11" ht="12" customHeight="1">
      <c r="A100" s="12" t="s">
        <v>72</v>
      </c>
      <c r="B100" s="17" t="s">
        <v>108</v>
      </c>
      <c r="C100" s="384">
        <f>SUM(C101:C112)</f>
        <v>45771913</v>
      </c>
      <c r="D100" s="42">
        <v>20781</v>
      </c>
      <c r="E100" s="384">
        <f>SUM(E101:E112)</f>
        <v>2025459</v>
      </c>
      <c r="F100" s="157">
        <v>-20781</v>
      </c>
      <c r="G100" s="157"/>
      <c r="H100" s="157"/>
      <c r="I100" s="157"/>
      <c r="J100" s="350">
        <f t="shared" si="24"/>
        <v>2025459</v>
      </c>
      <c r="K100" s="274">
        <f t="shared" si="25"/>
        <v>47797372</v>
      </c>
    </row>
    <row r="101" spans="1:11" ht="12" customHeight="1">
      <c r="A101" s="12" t="s">
        <v>65</v>
      </c>
      <c r="B101" s="6" t="s">
        <v>326</v>
      </c>
      <c r="C101" s="384"/>
      <c r="D101" s="157"/>
      <c r="E101" s="157"/>
      <c r="F101" s="157"/>
      <c r="G101" s="157"/>
      <c r="H101" s="157"/>
      <c r="I101" s="157"/>
      <c r="J101" s="350">
        <f t="shared" si="24"/>
        <v>0</v>
      </c>
      <c r="K101" s="274">
        <f t="shared" si="25"/>
        <v>0</v>
      </c>
    </row>
    <row r="102" spans="1:11" ht="12" customHeight="1">
      <c r="A102" s="12" t="s">
        <v>66</v>
      </c>
      <c r="B102" s="57" t="s">
        <v>325</v>
      </c>
      <c r="C102" s="384"/>
      <c r="D102" s="157"/>
      <c r="E102" s="157"/>
      <c r="F102" s="157"/>
      <c r="G102" s="157"/>
      <c r="H102" s="157"/>
      <c r="I102" s="157"/>
      <c r="J102" s="350">
        <f t="shared" si="24"/>
        <v>0</v>
      </c>
      <c r="K102" s="274">
        <f t="shared" si="25"/>
        <v>0</v>
      </c>
    </row>
    <row r="103" spans="1:11" ht="12" customHeight="1">
      <c r="A103" s="12" t="s">
        <v>73</v>
      </c>
      <c r="B103" s="57" t="s">
        <v>324</v>
      </c>
      <c r="C103" s="384">
        <v>1268909</v>
      </c>
      <c r="D103" s="157"/>
      <c r="E103" s="157"/>
      <c r="F103" s="157"/>
      <c r="G103" s="157"/>
      <c r="H103" s="157"/>
      <c r="I103" s="157"/>
      <c r="J103" s="350">
        <f t="shared" si="24"/>
        <v>0</v>
      </c>
      <c r="K103" s="274">
        <f t="shared" si="25"/>
        <v>1268909</v>
      </c>
    </row>
    <row r="104" spans="1:11" ht="12" customHeight="1">
      <c r="A104" s="12" t="s">
        <v>74</v>
      </c>
      <c r="B104" s="55" t="s">
        <v>241</v>
      </c>
      <c r="C104" s="384"/>
      <c r="D104" s="157"/>
      <c r="E104" s="157"/>
      <c r="F104" s="157"/>
      <c r="G104" s="157"/>
      <c r="H104" s="157"/>
      <c r="I104" s="157"/>
      <c r="J104" s="350">
        <f t="shared" si="24"/>
        <v>0</v>
      </c>
      <c r="K104" s="274">
        <f t="shared" si="25"/>
        <v>0</v>
      </c>
    </row>
    <row r="105" spans="1:11" ht="12" customHeight="1">
      <c r="A105" s="12" t="s">
        <v>75</v>
      </c>
      <c r="B105" s="56" t="s">
        <v>242</v>
      </c>
      <c r="C105" s="384"/>
      <c r="D105" s="157"/>
      <c r="E105" s="157"/>
      <c r="F105" s="157"/>
      <c r="G105" s="157"/>
      <c r="H105" s="157"/>
      <c r="I105" s="157"/>
      <c r="J105" s="350">
        <f t="shared" si="24"/>
        <v>0</v>
      </c>
      <c r="K105" s="274">
        <f t="shared" si="25"/>
        <v>0</v>
      </c>
    </row>
    <row r="106" spans="1:11" ht="12" customHeight="1">
      <c r="A106" s="12" t="s">
        <v>76</v>
      </c>
      <c r="B106" s="56" t="s">
        <v>243</v>
      </c>
      <c r="C106" s="384"/>
      <c r="D106" s="157"/>
      <c r="E106" s="157"/>
      <c r="F106" s="157"/>
      <c r="G106" s="157"/>
      <c r="H106" s="157"/>
      <c r="I106" s="157"/>
      <c r="J106" s="350">
        <f t="shared" si="24"/>
        <v>0</v>
      </c>
      <c r="K106" s="274">
        <f t="shared" si="25"/>
        <v>0</v>
      </c>
    </row>
    <row r="107" spans="1:11" ht="12" customHeight="1">
      <c r="A107" s="12" t="s">
        <v>78</v>
      </c>
      <c r="B107" s="55" t="s">
        <v>244</v>
      </c>
      <c r="C107" s="384">
        <v>25303004</v>
      </c>
      <c r="D107" s="157"/>
      <c r="E107" s="157">
        <v>1725459</v>
      </c>
      <c r="F107" s="157"/>
      <c r="G107" s="157"/>
      <c r="H107" s="157"/>
      <c r="I107" s="157"/>
      <c r="J107" s="350">
        <f t="shared" si="24"/>
        <v>1725459</v>
      </c>
      <c r="K107" s="274">
        <f t="shared" si="25"/>
        <v>27028463</v>
      </c>
    </row>
    <row r="108" spans="1:11" ht="12" customHeight="1">
      <c r="A108" s="12" t="s">
        <v>109</v>
      </c>
      <c r="B108" s="55" t="s">
        <v>245</v>
      </c>
      <c r="C108" s="384"/>
      <c r="D108" s="157"/>
      <c r="E108" s="157"/>
      <c r="F108" s="157"/>
      <c r="G108" s="157"/>
      <c r="H108" s="157"/>
      <c r="I108" s="157"/>
      <c r="J108" s="350">
        <f t="shared" si="24"/>
        <v>0</v>
      </c>
      <c r="K108" s="274">
        <f t="shared" si="25"/>
        <v>0</v>
      </c>
    </row>
    <row r="109" spans="1:11" ht="12" customHeight="1">
      <c r="A109" s="12" t="s">
        <v>239</v>
      </c>
      <c r="B109" s="56" t="s">
        <v>246</v>
      </c>
      <c r="C109" s="384"/>
      <c r="D109" s="157"/>
      <c r="E109" s="157"/>
      <c r="F109" s="157"/>
      <c r="G109" s="157"/>
      <c r="H109" s="157"/>
      <c r="I109" s="157"/>
      <c r="J109" s="350">
        <f t="shared" si="24"/>
        <v>0</v>
      </c>
      <c r="K109" s="274">
        <f t="shared" si="25"/>
        <v>0</v>
      </c>
    </row>
    <row r="110" spans="1:11" ht="12" customHeight="1">
      <c r="A110" s="11" t="s">
        <v>240</v>
      </c>
      <c r="B110" s="57" t="s">
        <v>247</v>
      </c>
      <c r="C110" s="384"/>
      <c r="D110" s="157"/>
      <c r="E110" s="157"/>
      <c r="F110" s="157"/>
      <c r="G110" s="157"/>
      <c r="H110" s="157"/>
      <c r="I110" s="157"/>
      <c r="J110" s="350">
        <f t="shared" si="24"/>
        <v>0</v>
      </c>
      <c r="K110" s="274">
        <f t="shared" si="25"/>
        <v>0</v>
      </c>
    </row>
    <row r="111" spans="1:11" ht="12" customHeight="1">
      <c r="A111" s="12" t="s">
        <v>322</v>
      </c>
      <c r="B111" s="57" t="s">
        <v>248</v>
      </c>
      <c r="C111" s="384"/>
      <c r="D111" s="157"/>
      <c r="E111" s="157"/>
      <c r="F111" s="157"/>
      <c r="G111" s="157"/>
      <c r="H111" s="157"/>
      <c r="I111" s="157"/>
      <c r="J111" s="350">
        <f t="shared" si="24"/>
        <v>0</v>
      </c>
      <c r="K111" s="274">
        <f t="shared" si="25"/>
        <v>0</v>
      </c>
    </row>
    <row r="112" spans="1:11" ht="12" customHeight="1">
      <c r="A112" s="14" t="s">
        <v>323</v>
      </c>
      <c r="B112" s="57" t="s">
        <v>249</v>
      </c>
      <c r="C112" s="384">
        <v>19200000</v>
      </c>
      <c r="D112" s="157"/>
      <c r="E112" s="157">
        <v>300000</v>
      </c>
      <c r="F112" s="157"/>
      <c r="G112" s="157"/>
      <c r="H112" s="157"/>
      <c r="I112" s="157"/>
      <c r="J112" s="350">
        <f t="shared" si="24"/>
        <v>300000</v>
      </c>
      <c r="K112" s="274">
        <f t="shared" si="25"/>
        <v>19500000</v>
      </c>
    </row>
    <row r="113" spans="1:11" ht="12" customHeight="1">
      <c r="A113" s="12" t="s">
        <v>327</v>
      </c>
      <c r="B113" s="9" t="s">
        <v>35</v>
      </c>
      <c r="C113" s="383">
        <f>SUM(C114:C115)</f>
        <v>1000000</v>
      </c>
      <c r="D113" s="155"/>
      <c r="E113" s="155"/>
      <c r="F113" s="155"/>
      <c r="G113" s="155"/>
      <c r="H113" s="155"/>
      <c r="I113" s="155"/>
      <c r="J113" s="349">
        <f t="shared" si="24"/>
        <v>0</v>
      </c>
      <c r="K113" s="273">
        <f t="shared" si="25"/>
        <v>1000000</v>
      </c>
    </row>
    <row r="114" spans="1:11" ht="12" customHeight="1">
      <c r="A114" s="12" t="s">
        <v>328</v>
      </c>
      <c r="B114" s="6" t="s">
        <v>330</v>
      </c>
      <c r="C114" s="383">
        <v>500000</v>
      </c>
      <c r="D114" s="155"/>
      <c r="E114" s="155"/>
      <c r="F114" s="155"/>
      <c r="G114" s="155"/>
      <c r="H114" s="155"/>
      <c r="I114" s="155"/>
      <c r="J114" s="349">
        <f t="shared" si="24"/>
        <v>0</v>
      </c>
      <c r="K114" s="273">
        <f t="shared" si="25"/>
        <v>500000</v>
      </c>
    </row>
    <row r="115" spans="1:11" ht="12" customHeight="1" thickBot="1">
      <c r="A115" s="16" t="s">
        <v>329</v>
      </c>
      <c r="B115" s="219" t="s">
        <v>331</v>
      </c>
      <c r="C115" s="392">
        <v>500000</v>
      </c>
      <c r="D115" s="228"/>
      <c r="E115" s="228"/>
      <c r="F115" s="228"/>
      <c r="G115" s="228"/>
      <c r="H115" s="228"/>
      <c r="I115" s="228"/>
      <c r="J115" s="351">
        <f t="shared" si="24"/>
        <v>0</v>
      </c>
      <c r="K115" s="278">
        <f t="shared" si="25"/>
        <v>500000</v>
      </c>
    </row>
    <row r="116" spans="1:11" ht="12" customHeight="1" thickBot="1">
      <c r="A116" s="217" t="s">
        <v>6</v>
      </c>
      <c r="B116" s="218" t="s">
        <v>250</v>
      </c>
      <c r="C116" s="393">
        <f>+C117+C119+C121</f>
        <v>665275328</v>
      </c>
      <c r="D116" s="154">
        <f t="shared" ref="D116:J116" si="26">+D117+D119+D121</f>
        <v>0</v>
      </c>
      <c r="E116" s="229">
        <f t="shared" si="26"/>
        <v>-19024451</v>
      </c>
      <c r="F116" s="229">
        <f t="shared" si="26"/>
        <v>-957425</v>
      </c>
      <c r="G116" s="229">
        <f t="shared" si="26"/>
        <v>0</v>
      </c>
      <c r="H116" s="229">
        <f t="shared" si="26"/>
        <v>0</v>
      </c>
      <c r="I116" s="229">
        <f t="shared" si="26"/>
        <v>0</v>
      </c>
      <c r="J116" s="229">
        <f t="shared" si="26"/>
        <v>-19981876</v>
      </c>
      <c r="K116" s="224">
        <f>+K117+K119+K121</f>
        <v>645293452</v>
      </c>
    </row>
    <row r="117" spans="1:11" ht="12" customHeight="1">
      <c r="A117" s="13" t="s">
        <v>67</v>
      </c>
      <c r="B117" s="6" t="s">
        <v>124</v>
      </c>
      <c r="C117" s="382">
        <v>510091434</v>
      </c>
      <c r="D117" s="236"/>
      <c r="E117" s="156">
        <v>-16212676</v>
      </c>
      <c r="F117" s="156">
        <v>-3334884</v>
      </c>
      <c r="G117" s="156"/>
      <c r="H117" s="156"/>
      <c r="I117" s="156"/>
      <c r="J117" s="198">
        <f t="shared" si="24"/>
        <v>-19547560</v>
      </c>
      <c r="K117" s="197">
        <f t="shared" si="25"/>
        <v>490543874</v>
      </c>
    </row>
    <row r="118" spans="1:11" ht="12" customHeight="1">
      <c r="A118" s="13" t="s">
        <v>68</v>
      </c>
      <c r="B118" s="10" t="s">
        <v>254</v>
      </c>
      <c r="C118" s="382">
        <v>393345326</v>
      </c>
      <c r="D118" s="236"/>
      <c r="E118" s="156"/>
      <c r="F118" s="156"/>
      <c r="G118" s="156"/>
      <c r="H118" s="156"/>
      <c r="I118" s="156"/>
      <c r="J118" s="198">
        <f t="shared" si="24"/>
        <v>0</v>
      </c>
      <c r="K118" s="197">
        <f t="shared" si="25"/>
        <v>393345326</v>
      </c>
    </row>
    <row r="119" spans="1:11" ht="12" customHeight="1">
      <c r="A119" s="13" t="s">
        <v>69</v>
      </c>
      <c r="B119" s="10" t="s">
        <v>110</v>
      </c>
      <c r="C119" s="383">
        <v>155183894</v>
      </c>
      <c r="D119" s="237"/>
      <c r="E119" s="155">
        <v>-2811775</v>
      </c>
      <c r="F119" s="155">
        <v>2377459</v>
      </c>
      <c r="G119" s="155"/>
      <c r="H119" s="155"/>
      <c r="I119" s="155"/>
      <c r="J119" s="349">
        <f t="shared" si="24"/>
        <v>-434316</v>
      </c>
      <c r="K119" s="273">
        <f t="shared" si="25"/>
        <v>154749578</v>
      </c>
    </row>
    <row r="120" spans="1:11" ht="12" customHeight="1">
      <c r="A120" s="13" t="s">
        <v>70</v>
      </c>
      <c r="B120" s="10" t="s">
        <v>255</v>
      </c>
      <c r="C120" s="394">
        <v>121712648</v>
      </c>
      <c r="D120" s="237"/>
      <c r="E120" s="155"/>
      <c r="F120" s="155"/>
      <c r="G120" s="155"/>
      <c r="H120" s="155"/>
      <c r="I120" s="155"/>
      <c r="J120" s="349">
        <f t="shared" si="24"/>
        <v>0</v>
      </c>
      <c r="K120" s="273">
        <f t="shared" si="25"/>
        <v>121712648</v>
      </c>
    </row>
    <row r="121" spans="1:11" ht="12" customHeight="1">
      <c r="A121" s="13" t="s">
        <v>71</v>
      </c>
      <c r="B121" s="93" t="s">
        <v>126</v>
      </c>
      <c r="C121" s="394"/>
      <c r="D121" s="237"/>
      <c r="E121" s="155"/>
      <c r="F121" s="155"/>
      <c r="G121" s="155"/>
      <c r="H121" s="155"/>
      <c r="I121" s="155"/>
      <c r="J121" s="349">
        <f t="shared" si="24"/>
        <v>0</v>
      </c>
      <c r="K121" s="273">
        <f t="shared" si="25"/>
        <v>0</v>
      </c>
    </row>
    <row r="122" spans="1:11" ht="12" customHeight="1">
      <c r="A122" s="13" t="s">
        <v>77</v>
      </c>
      <c r="B122" s="92" t="s">
        <v>315</v>
      </c>
      <c r="C122" s="394"/>
      <c r="D122" s="237"/>
      <c r="E122" s="155"/>
      <c r="F122" s="155"/>
      <c r="G122" s="155"/>
      <c r="H122" s="155"/>
      <c r="I122" s="155"/>
      <c r="J122" s="349">
        <f t="shared" si="24"/>
        <v>0</v>
      </c>
      <c r="K122" s="273">
        <f t="shared" si="25"/>
        <v>0</v>
      </c>
    </row>
    <row r="123" spans="1:11" ht="12" customHeight="1">
      <c r="A123" s="13" t="s">
        <v>79</v>
      </c>
      <c r="B123" s="164" t="s">
        <v>260</v>
      </c>
      <c r="C123" s="394"/>
      <c r="D123" s="237"/>
      <c r="E123" s="155"/>
      <c r="F123" s="155"/>
      <c r="G123" s="155"/>
      <c r="H123" s="155"/>
      <c r="I123" s="155"/>
      <c r="J123" s="349">
        <f t="shared" si="24"/>
        <v>0</v>
      </c>
      <c r="K123" s="273">
        <f t="shared" si="25"/>
        <v>0</v>
      </c>
    </row>
    <row r="124" spans="1:11" ht="22.5">
      <c r="A124" s="13" t="s">
        <v>111</v>
      </c>
      <c r="B124" s="56" t="s">
        <v>243</v>
      </c>
      <c r="C124" s="394"/>
      <c r="D124" s="237"/>
      <c r="E124" s="155"/>
      <c r="F124" s="155"/>
      <c r="G124" s="155"/>
      <c r="H124" s="155"/>
      <c r="I124" s="155"/>
      <c r="J124" s="349">
        <f t="shared" si="24"/>
        <v>0</v>
      </c>
      <c r="K124" s="273">
        <f t="shared" si="25"/>
        <v>0</v>
      </c>
    </row>
    <row r="125" spans="1:11" ht="12" customHeight="1">
      <c r="A125" s="13" t="s">
        <v>112</v>
      </c>
      <c r="B125" s="56" t="s">
        <v>259</v>
      </c>
      <c r="C125" s="394"/>
      <c r="D125" s="237"/>
      <c r="E125" s="155"/>
      <c r="F125" s="155"/>
      <c r="G125" s="155"/>
      <c r="H125" s="155"/>
      <c r="I125" s="155"/>
      <c r="J125" s="349">
        <f t="shared" si="24"/>
        <v>0</v>
      </c>
      <c r="K125" s="273">
        <f t="shared" si="25"/>
        <v>0</v>
      </c>
    </row>
    <row r="126" spans="1:11" ht="12" customHeight="1">
      <c r="A126" s="13" t="s">
        <v>113</v>
      </c>
      <c r="B126" s="56" t="s">
        <v>258</v>
      </c>
      <c r="C126" s="394"/>
      <c r="D126" s="237"/>
      <c r="E126" s="155"/>
      <c r="F126" s="155"/>
      <c r="G126" s="155"/>
      <c r="H126" s="155"/>
      <c r="I126" s="155"/>
      <c r="J126" s="349">
        <f t="shared" si="24"/>
        <v>0</v>
      </c>
      <c r="K126" s="273">
        <f t="shared" si="25"/>
        <v>0</v>
      </c>
    </row>
    <row r="127" spans="1:11" ht="12" customHeight="1">
      <c r="A127" s="13" t="s">
        <v>251</v>
      </c>
      <c r="B127" s="56" t="s">
        <v>246</v>
      </c>
      <c r="C127" s="394"/>
      <c r="D127" s="237"/>
      <c r="E127" s="155"/>
      <c r="F127" s="155"/>
      <c r="G127" s="155"/>
      <c r="H127" s="155"/>
      <c r="I127" s="155"/>
      <c r="J127" s="349">
        <f t="shared" si="24"/>
        <v>0</v>
      </c>
      <c r="K127" s="273">
        <f t="shared" si="25"/>
        <v>0</v>
      </c>
    </row>
    <row r="128" spans="1:11" ht="12" customHeight="1">
      <c r="A128" s="13" t="s">
        <v>252</v>
      </c>
      <c r="B128" s="56" t="s">
        <v>257</v>
      </c>
      <c r="C128" s="394"/>
      <c r="D128" s="237"/>
      <c r="E128" s="155"/>
      <c r="F128" s="155"/>
      <c r="G128" s="155"/>
      <c r="H128" s="155"/>
      <c r="I128" s="155"/>
      <c r="J128" s="349">
        <f t="shared" si="24"/>
        <v>0</v>
      </c>
      <c r="K128" s="273">
        <f t="shared" si="25"/>
        <v>0</v>
      </c>
    </row>
    <row r="129" spans="1:11" ht="23.25" thickBot="1">
      <c r="A129" s="11" t="s">
        <v>253</v>
      </c>
      <c r="B129" s="56" t="s">
        <v>256</v>
      </c>
      <c r="C129" s="395"/>
      <c r="D129" s="238"/>
      <c r="E129" s="157"/>
      <c r="F129" s="157"/>
      <c r="G129" s="157"/>
      <c r="H129" s="157"/>
      <c r="I129" s="157"/>
      <c r="J129" s="350">
        <f t="shared" si="24"/>
        <v>0</v>
      </c>
      <c r="K129" s="274">
        <f t="shared" si="25"/>
        <v>0</v>
      </c>
    </row>
    <row r="130" spans="1:11" ht="12" customHeight="1" thickBot="1">
      <c r="A130" s="18" t="s">
        <v>7</v>
      </c>
      <c r="B130" s="51" t="s">
        <v>332</v>
      </c>
      <c r="C130" s="319">
        <f>+C95+C116</f>
        <v>1236936914</v>
      </c>
      <c r="D130" s="235">
        <f t="shared" ref="D130:J130" si="27">+D95+D116</f>
        <v>1323637</v>
      </c>
      <c r="E130" s="154">
        <f t="shared" si="27"/>
        <v>26640289</v>
      </c>
      <c r="F130" s="154">
        <f t="shared" si="27"/>
        <v>29020648</v>
      </c>
      <c r="G130" s="154">
        <f t="shared" si="27"/>
        <v>0</v>
      </c>
      <c r="H130" s="154">
        <f t="shared" si="27"/>
        <v>0</v>
      </c>
      <c r="I130" s="154">
        <f t="shared" si="27"/>
        <v>0</v>
      </c>
      <c r="J130" s="154">
        <f t="shared" si="27"/>
        <v>56984574</v>
      </c>
      <c r="K130" s="90">
        <f>+K95+K116</f>
        <v>1293921488</v>
      </c>
    </row>
    <row r="131" spans="1:11" ht="12" customHeight="1" thickBot="1">
      <c r="A131" s="18" t="s">
        <v>8</v>
      </c>
      <c r="B131" s="51" t="s">
        <v>403</v>
      </c>
      <c r="C131" s="319">
        <f>+C132+C133+C134</f>
        <v>0</v>
      </c>
      <c r="D131" s="235">
        <f t="shared" ref="D131:J131" si="28">+D132+D133+D134</f>
        <v>0</v>
      </c>
      <c r="E131" s="154">
        <f t="shared" si="28"/>
        <v>0</v>
      </c>
      <c r="F131" s="154">
        <f t="shared" si="28"/>
        <v>0</v>
      </c>
      <c r="G131" s="154">
        <f t="shared" si="28"/>
        <v>0</v>
      </c>
      <c r="H131" s="154">
        <f t="shared" si="28"/>
        <v>0</v>
      </c>
      <c r="I131" s="154">
        <f t="shared" si="28"/>
        <v>0</v>
      </c>
      <c r="J131" s="154">
        <f t="shared" si="28"/>
        <v>0</v>
      </c>
      <c r="K131" s="90">
        <f>+K132+K133+K134</f>
        <v>0</v>
      </c>
    </row>
    <row r="132" spans="1:11" ht="12" customHeight="1">
      <c r="A132" s="13" t="s">
        <v>158</v>
      </c>
      <c r="B132" s="10" t="s">
        <v>340</v>
      </c>
      <c r="C132" s="394"/>
      <c r="D132" s="237"/>
      <c r="E132" s="155"/>
      <c r="F132" s="155"/>
      <c r="G132" s="155"/>
      <c r="H132" s="155"/>
      <c r="I132" s="155"/>
      <c r="J132" s="349">
        <f t="shared" ref="J132:J154" si="29">D132+E132+F132+G131:G132+H132+I132</f>
        <v>0</v>
      </c>
      <c r="K132" s="273">
        <f t="shared" ref="K132:K155" si="30">C132+J132</f>
        <v>0</v>
      </c>
    </row>
    <row r="133" spans="1:11" ht="12" customHeight="1">
      <c r="A133" s="13" t="s">
        <v>159</v>
      </c>
      <c r="B133" s="10" t="s">
        <v>341</v>
      </c>
      <c r="C133" s="394"/>
      <c r="D133" s="237"/>
      <c r="E133" s="155"/>
      <c r="F133" s="155"/>
      <c r="G133" s="155"/>
      <c r="H133" s="155"/>
      <c r="I133" s="155"/>
      <c r="J133" s="349">
        <f t="shared" si="29"/>
        <v>0</v>
      </c>
      <c r="K133" s="273">
        <f t="shared" si="30"/>
        <v>0</v>
      </c>
    </row>
    <row r="134" spans="1:11" ht="12" customHeight="1" thickBot="1">
      <c r="A134" s="11" t="s">
        <v>160</v>
      </c>
      <c r="B134" s="10" t="s">
        <v>342</v>
      </c>
      <c r="C134" s="394"/>
      <c r="D134" s="237"/>
      <c r="E134" s="155"/>
      <c r="F134" s="155"/>
      <c r="G134" s="155"/>
      <c r="H134" s="155"/>
      <c r="I134" s="155"/>
      <c r="J134" s="349">
        <f t="shared" si="29"/>
        <v>0</v>
      </c>
      <c r="K134" s="273">
        <f t="shared" si="30"/>
        <v>0</v>
      </c>
    </row>
    <row r="135" spans="1:11" ht="12" customHeight="1" thickBot="1">
      <c r="A135" s="18" t="s">
        <v>9</v>
      </c>
      <c r="B135" s="51" t="s">
        <v>334</v>
      </c>
      <c r="C135" s="319">
        <f>SUM(C136:C141)</f>
        <v>0</v>
      </c>
      <c r="D135" s="235">
        <f t="shared" ref="D135:J135" si="31">SUM(D136:D141)</f>
        <v>0</v>
      </c>
      <c r="E135" s="154">
        <f t="shared" si="31"/>
        <v>0</v>
      </c>
      <c r="F135" s="154">
        <f t="shared" si="31"/>
        <v>0</v>
      </c>
      <c r="G135" s="154">
        <f t="shared" si="31"/>
        <v>0</v>
      </c>
      <c r="H135" s="154">
        <f t="shared" si="31"/>
        <v>0</v>
      </c>
      <c r="I135" s="154">
        <f t="shared" si="31"/>
        <v>0</v>
      </c>
      <c r="J135" s="154">
        <f t="shared" si="31"/>
        <v>0</v>
      </c>
      <c r="K135" s="90">
        <f>SUM(K136:K141)</f>
        <v>0</v>
      </c>
    </row>
    <row r="136" spans="1:11" ht="12" customHeight="1">
      <c r="A136" s="13" t="s">
        <v>54</v>
      </c>
      <c r="B136" s="7" t="s">
        <v>343</v>
      </c>
      <c r="C136" s="394"/>
      <c r="D136" s="237"/>
      <c r="E136" s="155"/>
      <c r="F136" s="155"/>
      <c r="G136" s="155"/>
      <c r="H136" s="155"/>
      <c r="I136" s="155"/>
      <c r="J136" s="349">
        <f t="shared" si="29"/>
        <v>0</v>
      </c>
      <c r="K136" s="273">
        <f t="shared" si="30"/>
        <v>0</v>
      </c>
    </row>
    <row r="137" spans="1:11" ht="12" customHeight="1">
      <c r="A137" s="13" t="s">
        <v>55</v>
      </c>
      <c r="B137" s="7" t="s">
        <v>335</v>
      </c>
      <c r="C137" s="394"/>
      <c r="D137" s="237"/>
      <c r="E137" s="155"/>
      <c r="F137" s="155"/>
      <c r="G137" s="155"/>
      <c r="H137" s="155"/>
      <c r="I137" s="155"/>
      <c r="J137" s="349">
        <f t="shared" si="29"/>
        <v>0</v>
      </c>
      <c r="K137" s="273">
        <f t="shared" si="30"/>
        <v>0</v>
      </c>
    </row>
    <row r="138" spans="1:11" ht="12" customHeight="1">
      <c r="A138" s="13" t="s">
        <v>56</v>
      </c>
      <c r="B138" s="7" t="s">
        <v>336</v>
      </c>
      <c r="C138" s="394"/>
      <c r="D138" s="237"/>
      <c r="E138" s="155"/>
      <c r="F138" s="155"/>
      <c r="G138" s="155"/>
      <c r="H138" s="155"/>
      <c r="I138" s="155"/>
      <c r="J138" s="349">
        <f t="shared" si="29"/>
        <v>0</v>
      </c>
      <c r="K138" s="273">
        <f t="shared" si="30"/>
        <v>0</v>
      </c>
    </row>
    <row r="139" spans="1:11" ht="12" customHeight="1">
      <c r="A139" s="13" t="s">
        <v>98</v>
      </c>
      <c r="B139" s="7" t="s">
        <v>337</v>
      </c>
      <c r="C139" s="394"/>
      <c r="D139" s="237"/>
      <c r="E139" s="155"/>
      <c r="F139" s="155"/>
      <c r="G139" s="155"/>
      <c r="H139" s="155"/>
      <c r="I139" s="155"/>
      <c r="J139" s="349">
        <f t="shared" si="29"/>
        <v>0</v>
      </c>
      <c r="K139" s="273">
        <f t="shared" si="30"/>
        <v>0</v>
      </c>
    </row>
    <row r="140" spans="1:11" ht="12" customHeight="1">
      <c r="A140" s="13" t="s">
        <v>99</v>
      </c>
      <c r="B140" s="7" t="s">
        <v>338</v>
      </c>
      <c r="C140" s="394"/>
      <c r="D140" s="237"/>
      <c r="E140" s="155"/>
      <c r="F140" s="155"/>
      <c r="G140" s="155"/>
      <c r="H140" s="155"/>
      <c r="I140" s="155"/>
      <c r="J140" s="349">
        <f t="shared" si="29"/>
        <v>0</v>
      </c>
      <c r="K140" s="273">
        <f t="shared" si="30"/>
        <v>0</v>
      </c>
    </row>
    <row r="141" spans="1:11" ht="12" customHeight="1" thickBot="1">
      <c r="A141" s="11" t="s">
        <v>100</v>
      </c>
      <c r="B141" s="7" t="s">
        <v>339</v>
      </c>
      <c r="C141" s="394"/>
      <c r="D141" s="237"/>
      <c r="E141" s="155"/>
      <c r="F141" s="155"/>
      <c r="G141" s="155"/>
      <c r="H141" s="155"/>
      <c r="I141" s="155"/>
      <c r="J141" s="349">
        <f t="shared" si="29"/>
        <v>0</v>
      </c>
      <c r="K141" s="273">
        <f t="shared" si="30"/>
        <v>0</v>
      </c>
    </row>
    <row r="142" spans="1:11" ht="12" customHeight="1" thickBot="1">
      <c r="A142" s="18" t="s">
        <v>10</v>
      </c>
      <c r="B142" s="51" t="s">
        <v>347</v>
      </c>
      <c r="C142" s="323">
        <f>+C143+C144+C145+C146</f>
        <v>10855627</v>
      </c>
      <c r="D142" s="239">
        <f t="shared" ref="D142:J142" si="32">+D143+D144+D145+D146</f>
        <v>0</v>
      </c>
      <c r="E142" s="160">
        <f t="shared" si="32"/>
        <v>0</v>
      </c>
      <c r="F142" s="160">
        <f t="shared" si="32"/>
        <v>0</v>
      </c>
      <c r="G142" s="160">
        <f t="shared" si="32"/>
        <v>0</v>
      </c>
      <c r="H142" s="160">
        <f t="shared" si="32"/>
        <v>0</v>
      </c>
      <c r="I142" s="160">
        <f t="shared" si="32"/>
        <v>0</v>
      </c>
      <c r="J142" s="160">
        <f t="shared" si="32"/>
        <v>0</v>
      </c>
      <c r="K142" s="196">
        <f>+K143+K144+K145+K146</f>
        <v>10855627</v>
      </c>
    </row>
    <row r="143" spans="1:11" ht="12" customHeight="1">
      <c r="A143" s="13" t="s">
        <v>57</v>
      </c>
      <c r="B143" s="7" t="s">
        <v>261</v>
      </c>
      <c r="C143" s="394"/>
      <c r="D143" s="237"/>
      <c r="E143" s="155"/>
      <c r="F143" s="155"/>
      <c r="G143" s="155"/>
      <c r="H143" s="155"/>
      <c r="I143" s="155"/>
      <c r="J143" s="349">
        <f t="shared" si="29"/>
        <v>0</v>
      </c>
      <c r="K143" s="273">
        <f t="shared" si="30"/>
        <v>0</v>
      </c>
    </row>
    <row r="144" spans="1:11" ht="12" customHeight="1">
      <c r="A144" s="13" t="s">
        <v>58</v>
      </c>
      <c r="B144" s="7" t="s">
        <v>262</v>
      </c>
      <c r="C144" s="394">
        <v>10855627</v>
      </c>
      <c r="D144" s="237"/>
      <c r="E144" s="155"/>
      <c r="F144" s="155"/>
      <c r="G144" s="155"/>
      <c r="H144" s="155"/>
      <c r="I144" s="155"/>
      <c r="J144" s="349">
        <f t="shared" si="29"/>
        <v>0</v>
      </c>
      <c r="K144" s="273">
        <f t="shared" si="30"/>
        <v>10855627</v>
      </c>
    </row>
    <row r="145" spans="1:15" ht="12" customHeight="1">
      <c r="A145" s="13" t="s">
        <v>178</v>
      </c>
      <c r="B145" s="7" t="s">
        <v>348</v>
      </c>
      <c r="C145" s="394"/>
      <c r="D145" s="237"/>
      <c r="E145" s="155"/>
      <c r="F145" s="155"/>
      <c r="G145" s="155"/>
      <c r="H145" s="155"/>
      <c r="I145" s="155"/>
      <c r="J145" s="349">
        <f t="shared" si="29"/>
        <v>0</v>
      </c>
      <c r="K145" s="273">
        <f t="shared" si="30"/>
        <v>0</v>
      </c>
    </row>
    <row r="146" spans="1:15" ht="12" customHeight="1" thickBot="1">
      <c r="A146" s="11" t="s">
        <v>179</v>
      </c>
      <c r="B146" s="5" t="s">
        <v>281</v>
      </c>
      <c r="C146" s="394"/>
      <c r="D146" s="237"/>
      <c r="E146" s="155"/>
      <c r="F146" s="155"/>
      <c r="G146" s="155"/>
      <c r="H146" s="155"/>
      <c r="I146" s="155"/>
      <c r="J146" s="349">
        <f t="shared" si="29"/>
        <v>0</v>
      </c>
      <c r="K146" s="273">
        <f t="shared" si="30"/>
        <v>0</v>
      </c>
    </row>
    <row r="147" spans="1:15" ht="12" customHeight="1" thickBot="1">
      <c r="A147" s="18" t="s">
        <v>11</v>
      </c>
      <c r="B147" s="51" t="s">
        <v>349</v>
      </c>
      <c r="C147" s="336">
        <f>SUM(C148:C152)</f>
        <v>0</v>
      </c>
      <c r="D147" s="240">
        <f t="shared" ref="D147:J147" si="33">SUM(D148:D152)</f>
        <v>0</v>
      </c>
      <c r="E147" s="230">
        <f t="shared" si="33"/>
        <v>0</v>
      </c>
      <c r="F147" s="230">
        <f t="shared" si="33"/>
        <v>0</v>
      </c>
      <c r="G147" s="230">
        <f t="shared" si="33"/>
        <v>0</v>
      </c>
      <c r="H147" s="230">
        <f t="shared" si="33"/>
        <v>0</v>
      </c>
      <c r="I147" s="230">
        <f t="shared" si="33"/>
        <v>0</v>
      </c>
      <c r="J147" s="230">
        <f t="shared" si="33"/>
        <v>0</v>
      </c>
      <c r="K147" s="225">
        <f>SUM(K148:K152)</f>
        <v>0</v>
      </c>
    </row>
    <row r="148" spans="1:15" ht="12" customHeight="1">
      <c r="A148" s="13" t="s">
        <v>59</v>
      </c>
      <c r="B148" s="7" t="s">
        <v>344</v>
      </c>
      <c r="C148" s="394"/>
      <c r="D148" s="237"/>
      <c r="E148" s="155"/>
      <c r="F148" s="155"/>
      <c r="G148" s="155"/>
      <c r="H148" s="155"/>
      <c r="I148" s="155"/>
      <c r="J148" s="349">
        <f t="shared" si="29"/>
        <v>0</v>
      </c>
      <c r="K148" s="273">
        <f t="shared" si="30"/>
        <v>0</v>
      </c>
    </row>
    <row r="149" spans="1:15" ht="12" customHeight="1">
      <c r="A149" s="13" t="s">
        <v>60</v>
      </c>
      <c r="B149" s="7" t="s">
        <v>351</v>
      </c>
      <c r="C149" s="394"/>
      <c r="D149" s="237"/>
      <c r="E149" s="155"/>
      <c r="F149" s="155"/>
      <c r="G149" s="155"/>
      <c r="H149" s="155"/>
      <c r="I149" s="155"/>
      <c r="J149" s="349">
        <f t="shared" si="29"/>
        <v>0</v>
      </c>
      <c r="K149" s="273">
        <f t="shared" si="30"/>
        <v>0</v>
      </c>
    </row>
    <row r="150" spans="1:15" ht="12" customHeight="1">
      <c r="A150" s="13" t="s">
        <v>190</v>
      </c>
      <c r="B150" s="7" t="s">
        <v>346</v>
      </c>
      <c r="C150" s="394"/>
      <c r="D150" s="237"/>
      <c r="E150" s="155"/>
      <c r="F150" s="155"/>
      <c r="G150" s="155"/>
      <c r="H150" s="155"/>
      <c r="I150" s="155"/>
      <c r="J150" s="349">
        <f t="shared" si="29"/>
        <v>0</v>
      </c>
      <c r="K150" s="273">
        <f t="shared" si="30"/>
        <v>0</v>
      </c>
    </row>
    <row r="151" spans="1:15" ht="12" customHeight="1">
      <c r="A151" s="13" t="s">
        <v>191</v>
      </c>
      <c r="B151" s="7" t="s">
        <v>352</v>
      </c>
      <c r="C151" s="394"/>
      <c r="D151" s="237"/>
      <c r="E151" s="155"/>
      <c r="F151" s="155"/>
      <c r="G151" s="155"/>
      <c r="H151" s="155"/>
      <c r="I151" s="155"/>
      <c r="J151" s="349">
        <f t="shared" si="29"/>
        <v>0</v>
      </c>
      <c r="K151" s="273">
        <f t="shared" si="30"/>
        <v>0</v>
      </c>
    </row>
    <row r="152" spans="1:15" ht="12" customHeight="1" thickBot="1">
      <c r="A152" s="13" t="s">
        <v>350</v>
      </c>
      <c r="B152" s="7" t="s">
        <v>353</v>
      </c>
      <c r="C152" s="394"/>
      <c r="D152" s="237"/>
      <c r="E152" s="157"/>
      <c r="F152" s="157"/>
      <c r="G152" s="157"/>
      <c r="H152" s="157"/>
      <c r="I152" s="157"/>
      <c r="J152" s="350">
        <f t="shared" si="29"/>
        <v>0</v>
      </c>
      <c r="K152" s="274">
        <f t="shared" si="30"/>
        <v>0</v>
      </c>
    </row>
    <row r="153" spans="1:15" ht="12" customHeight="1" thickBot="1">
      <c r="A153" s="18" t="s">
        <v>12</v>
      </c>
      <c r="B153" s="51" t="s">
        <v>354</v>
      </c>
      <c r="C153" s="396"/>
      <c r="D153" s="241"/>
      <c r="E153" s="231"/>
      <c r="F153" s="231"/>
      <c r="G153" s="231"/>
      <c r="H153" s="231"/>
      <c r="I153" s="231"/>
      <c r="J153" s="230">
        <f t="shared" si="29"/>
        <v>0</v>
      </c>
      <c r="K153" s="316">
        <f t="shared" si="30"/>
        <v>0</v>
      </c>
    </row>
    <row r="154" spans="1:15" ht="12" customHeight="1" thickBot="1">
      <c r="A154" s="18" t="s">
        <v>13</v>
      </c>
      <c r="B154" s="51" t="s">
        <v>355</v>
      </c>
      <c r="C154" s="396"/>
      <c r="D154" s="241"/>
      <c r="E154" s="317"/>
      <c r="F154" s="317"/>
      <c r="G154" s="317"/>
      <c r="H154" s="317"/>
      <c r="I154" s="317"/>
      <c r="J154" s="352">
        <f t="shared" si="29"/>
        <v>0</v>
      </c>
      <c r="K154" s="197">
        <f>C154+D154</f>
        <v>0</v>
      </c>
    </row>
    <row r="155" spans="1:15" ht="15" customHeight="1" thickBot="1">
      <c r="A155" s="18" t="s">
        <v>14</v>
      </c>
      <c r="B155" s="51" t="s">
        <v>357</v>
      </c>
      <c r="C155" s="337">
        <f>+C131+C135+C142+C147+C153+C154</f>
        <v>10855627</v>
      </c>
      <c r="D155" s="242">
        <f t="shared" ref="D155:J155" si="34">+D131+D135+D142+D147+D153+D154</f>
        <v>0</v>
      </c>
      <c r="E155" s="232">
        <f t="shared" si="34"/>
        <v>0</v>
      </c>
      <c r="F155" s="232">
        <f t="shared" si="34"/>
        <v>0</v>
      </c>
      <c r="G155" s="232">
        <f t="shared" si="34"/>
        <v>0</v>
      </c>
      <c r="H155" s="232">
        <f t="shared" si="34"/>
        <v>0</v>
      </c>
      <c r="I155" s="232">
        <f t="shared" si="34"/>
        <v>0</v>
      </c>
      <c r="J155" s="232">
        <f t="shared" si="34"/>
        <v>0</v>
      </c>
      <c r="K155" s="226">
        <f t="shared" si="30"/>
        <v>10855627</v>
      </c>
      <c r="L155" s="177"/>
      <c r="M155" s="178"/>
      <c r="N155" s="178"/>
      <c r="O155" s="178"/>
    </row>
    <row r="156" spans="1:15" s="167" customFormat="1" ht="12.95" customHeight="1" thickBot="1">
      <c r="A156" s="94" t="s">
        <v>15</v>
      </c>
      <c r="B156" s="141" t="s">
        <v>356</v>
      </c>
      <c r="C156" s="337">
        <f>+C130+C155</f>
        <v>1247792541</v>
      </c>
      <c r="D156" s="242">
        <f t="shared" ref="D156:K156" si="35">+D130+D155</f>
        <v>1323637</v>
      </c>
      <c r="E156" s="232">
        <f t="shared" si="35"/>
        <v>26640289</v>
      </c>
      <c r="F156" s="232">
        <f t="shared" si="35"/>
        <v>29020648</v>
      </c>
      <c r="G156" s="232">
        <f t="shared" si="35"/>
        <v>0</v>
      </c>
      <c r="H156" s="232">
        <f t="shared" si="35"/>
        <v>0</v>
      </c>
      <c r="I156" s="232">
        <f t="shared" si="35"/>
        <v>0</v>
      </c>
      <c r="J156" s="232">
        <f t="shared" si="35"/>
        <v>56984574</v>
      </c>
      <c r="K156" s="226">
        <f t="shared" si="35"/>
        <v>1304777115</v>
      </c>
    </row>
    <row r="157" spans="1:15" ht="7.5" customHeight="1"/>
    <row r="158" spans="1:15">
      <c r="A158" s="436" t="s">
        <v>263</v>
      </c>
      <c r="B158" s="436"/>
      <c r="C158" s="436"/>
      <c r="D158" s="436"/>
      <c r="E158" s="436"/>
      <c r="F158" s="436"/>
      <c r="G158" s="436"/>
      <c r="H158" s="436"/>
      <c r="I158" s="436"/>
      <c r="J158" s="436"/>
      <c r="K158" s="436"/>
    </row>
    <row r="159" spans="1:15" ht="15" customHeight="1" thickBot="1">
      <c r="A159" s="426" t="s">
        <v>86</v>
      </c>
      <c r="B159" s="426"/>
      <c r="C159" s="96"/>
      <c r="K159" s="96" t="str">
        <f>K91</f>
        <v>Forintban!</v>
      </c>
    </row>
    <row r="160" spans="1:15" ht="25.5" customHeight="1" thickBot="1">
      <c r="A160" s="18">
        <v>1</v>
      </c>
      <c r="B160" s="23" t="s">
        <v>358</v>
      </c>
      <c r="C160" s="234">
        <f>+C63-C130</f>
        <v>-509359850</v>
      </c>
      <c r="D160" s="154">
        <f t="shared" ref="D160:J160" si="36">+D63-D130</f>
        <v>0</v>
      </c>
      <c r="E160" s="154">
        <f t="shared" si="36"/>
        <v>9051083</v>
      </c>
      <c r="F160" s="154">
        <f t="shared" si="36"/>
        <v>0</v>
      </c>
      <c r="G160" s="154">
        <f t="shared" si="36"/>
        <v>0</v>
      </c>
      <c r="H160" s="154">
        <f t="shared" si="36"/>
        <v>0</v>
      </c>
      <c r="I160" s="154">
        <f t="shared" si="36"/>
        <v>0</v>
      </c>
      <c r="J160" s="154">
        <f t="shared" si="36"/>
        <v>9051083</v>
      </c>
      <c r="K160" s="90">
        <f>+K63-K130</f>
        <v>-500308767</v>
      </c>
    </row>
    <row r="161" spans="1:11" ht="32.25" customHeight="1" thickBot="1">
      <c r="A161" s="18" t="s">
        <v>6</v>
      </c>
      <c r="B161" s="23" t="s">
        <v>364</v>
      </c>
      <c r="C161" s="154">
        <f>+C87-C155</f>
        <v>509359850</v>
      </c>
      <c r="D161" s="154">
        <f t="shared" ref="D161:J161" si="37">+D87-D155</f>
        <v>0</v>
      </c>
      <c r="E161" s="154">
        <f t="shared" si="37"/>
        <v>-9051083</v>
      </c>
      <c r="F161" s="154">
        <f t="shared" si="37"/>
        <v>0</v>
      </c>
      <c r="G161" s="154">
        <f t="shared" si="37"/>
        <v>0</v>
      </c>
      <c r="H161" s="154">
        <f t="shared" si="37"/>
        <v>0</v>
      </c>
      <c r="I161" s="154">
        <f t="shared" si="37"/>
        <v>0</v>
      </c>
      <c r="J161" s="154">
        <f t="shared" si="37"/>
        <v>-9051083</v>
      </c>
      <c r="K161" s="90">
        <f>+K87-K155</f>
        <v>500308767</v>
      </c>
    </row>
  </sheetData>
  <mergeCells count="12">
    <mergeCell ref="A91:B91"/>
    <mergeCell ref="A92:A93"/>
    <mergeCell ref="B92:B93"/>
    <mergeCell ref="C92:K92"/>
    <mergeCell ref="A158:K158"/>
    <mergeCell ref="A159:B159"/>
    <mergeCell ref="A1:K1"/>
    <mergeCell ref="A2:B2"/>
    <mergeCell ref="A3:A4"/>
    <mergeCell ref="B3:B4"/>
    <mergeCell ref="C3:K3"/>
    <mergeCell ref="A90:K90"/>
  </mergeCells>
  <printOptions horizontalCentered="1"/>
  <pageMargins left="0.78740157480314965" right="0.78740157480314965" top="1.4566929133858268" bottom="0.86614173228346458" header="0.78740157480314965" footer="0.59055118110236227"/>
  <pageSetup paperSize="9" scale="55" fitToHeight="2" orientation="landscape" r:id="rId1"/>
  <headerFooter alignWithMargins="0">
    <oddHeader xml:space="preserve">&amp;C&amp;"Times New Roman CE,Félkövér"&amp;12
Levelek Nagyközség Önkormányzat
2018. ÉVI KÖLTSÉGVETÉS KÖTELEZŐ FELADATAINAK MÓDOSÍTOTT MÉRLEGE&amp;10
&amp;R&amp;"Times New Roman CE,Félkövér dőlt"&amp;11 1.2. melléklet </oddHeader>
  </headerFooter>
  <rowBreaks count="3" manualBreakCount="3">
    <brk id="67" max="10" man="1"/>
    <brk id="89" max="4" man="1"/>
    <brk id="157" max="10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sheetPr codeName="Munka7">
    <tabColor theme="5" tint="0.39997558519241921"/>
  </sheetPr>
  <dimension ref="A1:J33"/>
  <sheetViews>
    <sheetView topLeftCell="A7" zoomScale="130" zoomScaleNormal="130" zoomScaleSheetLayoutView="100" workbookViewId="0">
      <selection activeCell="D25" sqref="D25"/>
    </sheetView>
  </sheetViews>
  <sheetFormatPr defaultRowHeight="12.75"/>
  <cols>
    <col min="1" max="1" width="6.83203125" style="34" customWidth="1"/>
    <col min="2" max="2" width="48" style="60" customWidth="1"/>
    <col min="3" max="5" width="15.5" style="34" customWidth="1"/>
    <col min="6" max="6" width="55.1640625" style="34" customWidth="1"/>
    <col min="7" max="9" width="15.5" style="34" customWidth="1"/>
    <col min="10" max="10" width="4.83203125" style="34" customWidth="1"/>
    <col min="11" max="16384" width="9.33203125" style="34"/>
  </cols>
  <sheetData>
    <row r="1" spans="1:10" ht="39.75" customHeight="1">
      <c r="B1" s="103" t="s">
        <v>90</v>
      </c>
      <c r="C1" s="104"/>
      <c r="D1" s="104"/>
      <c r="E1" s="104"/>
      <c r="F1" s="104"/>
      <c r="G1" s="104"/>
      <c r="H1" s="104"/>
      <c r="I1" s="104"/>
      <c r="J1" s="439" t="s">
        <v>404</v>
      </c>
    </row>
    <row r="2" spans="1:10" ht="14.25" thickBot="1">
      <c r="G2" s="105"/>
      <c r="H2" s="105"/>
      <c r="I2" s="368" t="s">
        <v>465</v>
      </c>
      <c r="J2" s="439"/>
    </row>
    <row r="3" spans="1:10" ht="18" customHeight="1" thickBot="1">
      <c r="A3" s="437" t="s">
        <v>49</v>
      </c>
      <c r="B3" s="106" t="s">
        <v>37</v>
      </c>
      <c r="C3" s="107"/>
      <c r="D3" s="243"/>
      <c r="E3" s="243"/>
      <c r="F3" s="106" t="s">
        <v>38</v>
      </c>
      <c r="G3" s="108"/>
      <c r="H3" s="246"/>
      <c r="I3" s="247"/>
      <c r="J3" s="439"/>
    </row>
    <row r="4" spans="1:10" s="109" customFormat="1" ht="42.75" customHeight="1" thickBot="1">
      <c r="A4" s="438"/>
      <c r="B4" s="61" t="s">
        <v>42</v>
      </c>
      <c r="C4" s="62" t="str">
        <f>+CONCATENATE('1.1.sz.mell.'!C3," eredeti előirányzat")</f>
        <v>2018. évi eredeti előirányzat</v>
      </c>
      <c r="D4" s="365" t="s">
        <v>527</v>
      </c>
      <c r="E4" s="365" t="str">
        <f>+CONCATENATE(LEFT('1.1.sz.mell.'!C3,4),". …….. Módisítás után" )</f>
        <v>2018. …….. Módisítás után</v>
      </c>
      <c r="F4" s="61" t="s">
        <v>42</v>
      </c>
      <c r="G4" s="62" t="str">
        <f>+C4</f>
        <v>2018. évi eredeti előirányzat</v>
      </c>
      <c r="H4" s="366" t="str">
        <f>+D4</f>
        <v>Halmozott módosítás 2018. 10.30-ig</v>
      </c>
      <c r="I4" s="367" t="str">
        <f>+E4</f>
        <v>2018. …….. Módisítás után</v>
      </c>
      <c r="J4" s="439"/>
    </row>
    <row r="5" spans="1:10" s="113" customFormat="1" ht="12" customHeight="1" thickBot="1">
      <c r="A5" s="110" t="s">
        <v>371</v>
      </c>
      <c r="B5" s="111" t="s">
        <v>372</v>
      </c>
      <c r="C5" s="112" t="s">
        <v>373</v>
      </c>
      <c r="D5" s="244" t="s">
        <v>375</v>
      </c>
      <c r="E5" s="244" t="s">
        <v>462</v>
      </c>
      <c r="F5" s="111" t="s">
        <v>405</v>
      </c>
      <c r="G5" s="112" t="s">
        <v>377</v>
      </c>
      <c r="H5" s="112" t="s">
        <v>378</v>
      </c>
      <c r="I5" s="296" t="s">
        <v>463</v>
      </c>
      <c r="J5" s="439"/>
    </row>
    <row r="6" spans="1:10" ht="12.95" customHeight="1">
      <c r="A6" s="114" t="s">
        <v>5</v>
      </c>
      <c r="B6" s="115" t="s">
        <v>264</v>
      </c>
      <c r="C6" s="97">
        <v>295176323</v>
      </c>
      <c r="D6" s="97">
        <v>25102784</v>
      </c>
      <c r="E6" s="280">
        <f>C6+D6</f>
        <v>320279107</v>
      </c>
      <c r="F6" s="115" t="s">
        <v>43</v>
      </c>
      <c r="G6" s="397">
        <v>294805064</v>
      </c>
      <c r="H6" s="97">
        <v>37701488</v>
      </c>
      <c r="I6" s="284">
        <f>G6+H6</f>
        <v>332506552</v>
      </c>
      <c r="J6" s="439"/>
    </row>
    <row r="7" spans="1:10" ht="12.95" customHeight="1">
      <c r="A7" s="116" t="s">
        <v>6</v>
      </c>
      <c r="B7" s="117" t="s">
        <v>265</v>
      </c>
      <c r="C7" s="98">
        <v>191152875</v>
      </c>
      <c r="D7" s="98">
        <v>32030425</v>
      </c>
      <c r="E7" s="280">
        <f t="shared" ref="E7:E16" si="0">C7+D7</f>
        <v>223183300</v>
      </c>
      <c r="F7" s="117" t="s">
        <v>106</v>
      </c>
      <c r="G7" s="398">
        <v>43712707</v>
      </c>
      <c r="H7" s="98">
        <v>5078647</v>
      </c>
      <c r="I7" s="284">
        <f t="shared" ref="I7:I17" si="1">G7+H7</f>
        <v>48791354</v>
      </c>
      <c r="J7" s="439"/>
    </row>
    <row r="8" spans="1:10" ht="12.95" customHeight="1">
      <c r="A8" s="116" t="s">
        <v>7</v>
      </c>
      <c r="B8" s="117" t="s">
        <v>286</v>
      </c>
      <c r="C8" s="98"/>
      <c r="D8" s="98"/>
      <c r="E8" s="280">
        <f t="shared" si="0"/>
        <v>0</v>
      </c>
      <c r="F8" s="117" t="s">
        <v>129</v>
      </c>
      <c r="G8" s="398">
        <v>154683682</v>
      </c>
      <c r="H8" s="98">
        <v>24224476</v>
      </c>
      <c r="I8" s="284">
        <f t="shared" si="1"/>
        <v>178908158</v>
      </c>
      <c r="J8" s="439"/>
    </row>
    <row r="9" spans="1:10" ht="12.95" customHeight="1">
      <c r="A9" s="116" t="s">
        <v>8</v>
      </c>
      <c r="B9" s="117" t="s">
        <v>97</v>
      </c>
      <c r="C9" s="98">
        <v>35844000</v>
      </c>
      <c r="D9" s="98"/>
      <c r="E9" s="280">
        <f t="shared" si="0"/>
        <v>35844000</v>
      </c>
      <c r="F9" s="117" t="s">
        <v>107</v>
      </c>
      <c r="G9" s="398">
        <v>36831000</v>
      </c>
      <c r="H9" s="98">
        <v>7936380</v>
      </c>
      <c r="I9" s="284">
        <f t="shared" si="1"/>
        <v>44767380</v>
      </c>
      <c r="J9" s="439"/>
    </row>
    <row r="10" spans="1:10" ht="12.95" customHeight="1">
      <c r="A10" s="116" t="s">
        <v>9</v>
      </c>
      <c r="B10" s="118" t="s">
        <v>308</v>
      </c>
      <c r="C10" s="98">
        <v>42034532</v>
      </c>
      <c r="D10" s="98">
        <v>7702448</v>
      </c>
      <c r="E10" s="280">
        <f t="shared" si="0"/>
        <v>49736980</v>
      </c>
      <c r="F10" s="117" t="s">
        <v>108</v>
      </c>
      <c r="G10" s="398">
        <v>45771913</v>
      </c>
      <c r="H10" s="98">
        <v>2025459</v>
      </c>
      <c r="I10" s="284">
        <f t="shared" si="1"/>
        <v>47797372</v>
      </c>
      <c r="J10" s="439"/>
    </row>
    <row r="11" spans="1:10" ht="12.95" customHeight="1">
      <c r="A11" s="116" t="s">
        <v>10</v>
      </c>
      <c r="B11" s="117" t="s">
        <v>266</v>
      </c>
      <c r="C11" s="99">
        <v>3596255</v>
      </c>
      <c r="D11" s="99"/>
      <c r="E11" s="280">
        <f t="shared" si="0"/>
        <v>3596255</v>
      </c>
      <c r="F11" s="117" t="s">
        <v>35</v>
      </c>
      <c r="G11" s="398">
        <v>1000000</v>
      </c>
      <c r="H11" s="98"/>
      <c r="I11" s="284">
        <f t="shared" si="1"/>
        <v>1000000</v>
      </c>
      <c r="J11" s="439"/>
    </row>
    <row r="12" spans="1:10" ht="12.95" customHeight="1">
      <c r="A12" s="116" t="s">
        <v>11</v>
      </c>
      <c r="B12" s="117" t="s">
        <v>365</v>
      </c>
      <c r="C12" s="98"/>
      <c r="D12" s="98"/>
      <c r="E12" s="280">
        <f t="shared" si="0"/>
        <v>0</v>
      </c>
      <c r="F12" s="30"/>
      <c r="G12" s="398"/>
      <c r="H12" s="98"/>
      <c r="I12" s="284">
        <f t="shared" si="1"/>
        <v>0</v>
      </c>
      <c r="J12" s="439"/>
    </row>
    <row r="13" spans="1:10" ht="12.95" customHeight="1">
      <c r="A13" s="116" t="s">
        <v>12</v>
      </c>
      <c r="B13" s="30"/>
      <c r="C13" s="98"/>
      <c r="D13" s="98"/>
      <c r="E13" s="280">
        <f t="shared" si="0"/>
        <v>0</v>
      </c>
      <c r="F13" s="30"/>
      <c r="G13" s="398"/>
      <c r="H13" s="98"/>
      <c r="I13" s="284">
        <f t="shared" si="1"/>
        <v>0</v>
      </c>
      <c r="J13" s="439"/>
    </row>
    <row r="14" spans="1:10" ht="12.95" customHeight="1">
      <c r="A14" s="116" t="s">
        <v>13</v>
      </c>
      <c r="B14" s="179"/>
      <c r="C14" s="99"/>
      <c r="D14" s="99"/>
      <c r="E14" s="280">
        <f t="shared" si="0"/>
        <v>0</v>
      </c>
      <c r="F14" s="30"/>
      <c r="G14" s="398"/>
      <c r="H14" s="98"/>
      <c r="I14" s="284">
        <f t="shared" si="1"/>
        <v>0</v>
      </c>
      <c r="J14" s="439"/>
    </row>
    <row r="15" spans="1:10" ht="12.95" customHeight="1">
      <c r="A15" s="116" t="s">
        <v>14</v>
      </c>
      <c r="B15" s="30"/>
      <c r="C15" s="98"/>
      <c r="D15" s="98"/>
      <c r="E15" s="280">
        <f t="shared" si="0"/>
        <v>0</v>
      </c>
      <c r="F15" s="30"/>
      <c r="G15" s="398"/>
      <c r="H15" s="98"/>
      <c r="I15" s="284">
        <f t="shared" si="1"/>
        <v>0</v>
      </c>
      <c r="J15" s="439"/>
    </row>
    <row r="16" spans="1:10" ht="12.95" customHeight="1">
      <c r="A16" s="116" t="s">
        <v>15</v>
      </c>
      <c r="B16" s="30"/>
      <c r="C16" s="98"/>
      <c r="D16" s="98"/>
      <c r="E16" s="280">
        <f t="shared" si="0"/>
        <v>0</v>
      </c>
      <c r="F16" s="30"/>
      <c r="G16" s="398"/>
      <c r="H16" s="98"/>
      <c r="I16" s="284">
        <f t="shared" si="1"/>
        <v>0</v>
      </c>
      <c r="J16" s="439"/>
    </row>
    <row r="17" spans="1:10" ht="12.95" customHeight="1" thickBot="1">
      <c r="A17" s="116" t="s">
        <v>16</v>
      </c>
      <c r="B17" s="36"/>
      <c r="C17" s="100"/>
      <c r="D17" s="100"/>
      <c r="E17" s="281"/>
      <c r="F17" s="30"/>
      <c r="G17" s="399"/>
      <c r="H17" s="100"/>
      <c r="I17" s="284">
        <f t="shared" si="1"/>
        <v>0</v>
      </c>
      <c r="J17" s="439"/>
    </row>
    <row r="18" spans="1:10" ht="21.75" thickBot="1">
      <c r="A18" s="119" t="s">
        <v>17</v>
      </c>
      <c r="B18" s="52" t="s">
        <v>366</v>
      </c>
      <c r="C18" s="101">
        <f>SUM(C6:C17)</f>
        <v>567803985</v>
      </c>
      <c r="D18" s="101">
        <f>SUM(D6:D17)</f>
        <v>64835657</v>
      </c>
      <c r="E18" s="101">
        <f>SUM(E6:E17)</f>
        <v>632639642</v>
      </c>
      <c r="F18" s="52" t="s">
        <v>272</v>
      </c>
      <c r="G18" s="400">
        <f>SUM(G6:G17)</f>
        <v>576804366</v>
      </c>
      <c r="H18" s="101">
        <f>SUM(H6:H17)</f>
        <v>76966450</v>
      </c>
      <c r="I18" s="135">
        <f>SUM(I6:I17)</f>
        <v>653770816</v>
      </c>
      <c r="J18" s="439"/>
    </row>
    <row r="19" spans="1:10" ht="12.95" customHeight="1">
      <c r="A19" s="120" t="s">
        <v>18</v>
      </c>
      <c r="B19" s="121" t="s">
        <v>269</v>
      </c>
      <c r="C19" s="221">
        <f>+C20+C21+C22+C23</f>
        <v>19856008</v>
      </c>
      <c r="D19" s="221">
        <f>+D20+D21+D22+D23</f>
        <v>12130793</v>
      </c>
      <c r="E19" s="221">
        <f>+E20+E21+E22+E23</f>
        <v>31986801</v>
      </c>
      <c r="F19" s="122" t="s">
        <v>114</v>
      </c>
      <c r="G19" s="401"/>
      <c r="H19" s="102"/>
      <c r="I19" s="285">
        <f>G19+H19</f>
        <v>0</v>
      </c>
      <c r="J19" s="439"/>
    </row>
    <row r="20" spans="1:10" ht="12.95" customHeight="1">
      <c r="A20" s="123" t="s">
        <v>19</v>
      </c>
      <c r="B20" s="122" t="s">
        <v>122</v>
      </c>
      <c r="C20" s="42">
        <v>9000381</v>
      </c>
      <c r="D20" s="42">
        <v>12130793</v>
      </c>
      <c r="E20" s="282">
        <f>C20+D20</f>
        <v>21131174</v>
      </c>
      <c r="F20" s="122" t="s">
        <v>271</v>
      </c>
      <c r="G20" s="402"/>
      <c r="H20" s="42"/>
      <c r="I20" s="286">
        <f t="shared" ref="I20:I28" si="2">G20+H20</f>
        <v>0</v>
      </c>
      <c r="J20" s="439"/>
    </row>
    <row r="21" spans="1:10" ht="12.95" customHeight="1">
      <c r="A21" s="123" t="s">
        <v>20</v>
      </c>
      <c r="B21" s="122" t="s">
        <v>123</v>
      </c>
      <c r="C21" s="42"/>
      <c r="D21" s="42"/>
      <c r="E21" s="282">
        <f>C21+D21</f>
        <v>0</v>
      </c>
      <c r="F21" s="122" t="s">
        <v>88</v>
      </c>
      <c r="G21" s="402"/>
      <c r="H21" s="42"/>
      <c r="I21" s="286">
        <f t="shared" si="2"/>
        <v>0</v>
      </c>
      <c r="J21" s="439"/>
    </row>
    <row r="22" spans="1:10" ht="12.95" customHeight="1">
      <c r="A22" s="123" t="s">
        <v>21</v>
      </c>
      <c r="B22" s="122" t="s">
        <v>127</v>
      </c>
      <c r="C22" s="42"/>
      <c r="D22" s="42"/>
      <c r="E22" s="282">
        <f>C22+D22</f>
        <v>0</v>
      </c>
      <c r="F22" s="122" t="s">
        <v>89</v>
      </c>
      <c r="G22" s="402"/>
      <c r="H22" s="42"/>
      <c r="I22" s="286">
        <f t="shared" si="2"/>
        <v>0</v>
      </c>
      <c r="J22" s="439"/>
    </row>
    <row r="23" spans="1:10" ht="12.95" customHeight="1">
      <c r="A23" s="123" t="s">
        <v>22</v>
      </c>
      <c r="B23" s="122" t="s">
        <v>128</v>
      </c>
      <c r="C23" s="42">
        <v>10855627</v>
      </c>
      <c r="D23" s="42"/>
      <c r="E23" s="282">
        <f>C23+D23</f>
        <v>10855627</v>
      </c>
      <c r="F23" s="121" t="s">
        <v>130</v>
      </c>
      <c r="G23" s="402"/>
      <c r="H23" s="42"/>
      <c r="I23" s="286">
        <f t="shared" si="2"/>
        <v>0</v>
      </c>
      <c r="J23" s="439"/>
    </row>
    <row r="24" spans="1:10" ht="12.95" customHeight="1">
      <c r="A24" s="123" t="s">
        <v>23</v>
      </c>
      <c r="B24" s="122" t="s">
        <v>270</v>
      </c>
      <c r="C24" s="124">
        <f>+C25+C26</f>
        <v>0</v>
      </c>
      <c r="D24" s="124">
        <f>+D25+D26</f>
        <v>0</v>
      </c>
      <c r="E24" s="124">
        <f>+E25+E26</f>
        <v>0</v>
      </c>
      <c r="F24" s="122" t="s">
        <v>115</v>
      </c>
      <c r="G24" s="402"/>
      <c r="H24" s="42"/>
      <c r="I24" s="286">
        <f t="shared" si="2"/>
        <v>0</v>
      </c>
      <c r="J24" s="439"/>
    </row>
    <row r="25" spans="1:10" ht="12.95" customHeight="1">
      <c r="A25" s="120" t="s">
        <v>24</v>
      </c>
      <c r="B25" s="121" t="s">
        <v>267</v>
      </c>
      <c r="C25" s="102"/>
      <c r="D25" s="102"/>
      <c r="E25" s="283">
        <f>C25+D25</f>
        <v>0</v>
      </c>
      <c r="F25" s="115" t="s">
        <v>348</v>
      </c>
      <c r="G25" s="401"/>
      <c r="H25" s="102"/>
      <c r="I25" s="285">
        <f t="shared" si="2"/>
        <v>0</v>
      </c>
      <c r="J25" s="439"/>
    </row>
    <row r="26" spans="1:10" ht="12.95" customHeight="1">
      <c r="A26" s="123" t="s">
        <v>25</v>
      </c>
      <c r="B26" s="122" t="s">
        <v>268</v>
      </c>
      <c r="C26" s="42"/>
      <c r="D26" s="42"/>
      <c r="E26" s="282">
        <f>C26+D26</f>
        <v>0</v>
      </c>
      <c r="F26" s="117" t="s">
        <v>354</v>
      </c>
      <c r="G26" s="402"/>
      <c r="H26" s="42"/>
      <c r="I26" s="286">
        <f t="shared" si="2"/>
        <v>0</v>
      </c>
      <c r="J26" s="439"/>
    </row>
    <row r="27" spans="1:10" ht="12.95" customHeight="1">
      <c r="A27" s="116" t="s">
        <v>26</v>
      </c>
      <c r="B27" s="122" t="s">
        <v>460</v>
      </c>
      <c r="C27" s="42"/>
      <c r="D27" s="42"/>
      <c r="E27" s="282">
        <f>C27+D27</f>
        <v>0</v>
      </c>
      <c r="F27" s="117" t="s">
        <v>355</v>
      </c>
      <c r="G27" s="402"/>
      <c r="H27" s="42"/>
      <c r="I27" s="286">
        <f t="shared" si="2"/>
        <v>0</v>
      </c>
      <c r="J27" s="439"/>
    </row>
    <row r="28" spans="1:10" ht="12.95" customHeight="1" thickBot="1">
      <c r="A28" s="150" t="s">
        <v>27</v>
      </c>
      <c r="B28" s="121" t="s">
        <v>225</v>
      </c>
      <c r="C28" s="102"/>
      <c r="D28" s="102"/>
      <c r="E28" s="283">
        <f>C28+D28</f>
        <v>0</v>
      </c>
      <c r="F28" s="181"/>
      <c r="G28" s="401">
        <v>10855627</v>
      </c>
      <c r="H28" s="102"/>
      <c r="I28" s="285">
        <f t="shared" si="2"/>
        <v>10855627</v>
      </c>
      <c r="J28" s="439"/>
    </row>
    <row r="29" spans="1:10" ht="24" customHeight="1" thickBot="1">
      <c r="A29" s="119" t="s">
        <v>28</v>
      </c>
      <c r="B29" s="52" t="s">
        <v>367</v>
      </c>
      <c r="C29" s="101">
        <f>+C19+C24+C27+C28</f>
        <v>19856008</v>
      </c>
      <c r="D29" s="101">
        <f>+D19+D24+D27+D28</f>
        <v>12130793</v>
      </c>
      <c r="E29" s="245">
        <f>+E19+E24+E27+E28</f>
        <v>31986801</v>
      </c>
      <c r="F29" s="52" t="s">
        <v>369</v>
      </c>
      <c r="G29" s="400">
        <f>SUM(G19:G28)</f>
        <v>10855627</v>
      </c>
      <c r="H29" s="101">
        <f>SUM(H19:H28)</f>
        <v>0</v>
      </c>
      <c r="I29" s="135">
        <f>SUM(I19:I28)</f>
        <v>10855627</v>
      </c>
      <c r="J29" s="439"/>
    </row>
    <row r="30" spans="1:10" ht="13.5" thickBot="1">
      <c r="A30" s="119" t="s">
        <v>29</v>
      </c>
      <c r="B30" s="125" t="s">
        <v>368</v>
      </c>
      <c r="C30" s="297">
        <f>+C18+C29</f>
        <v>587659993</v>
      </c>
      <c r="D30" s="297">
        <f>+D18+D29</f>
        <v>76966450</v>
      </c>
      <c r="E30" s="298">
        <f>+E18+E29</f>
        <v>664626443</v>
      </c>
      <c r="F30" s="125" t="s">
        <v>370</v>
      </c>
      <c r="G30" s="403">
        <f>+G18+G29</f>
        <v>587659993</v>
      </c>
      <c r="H30" s="297">
        <f>+H18+H29</f>
        <v>76966450</v>
      </c>
      <c r="I30" s="298">
        <f>+I18+I29</f>
        <v>664626443</v>
      </c>
      <c r="J30" s="439"/>
    </row>
    <row r="31" spans="1:10" ht="13.5" thickBot="1">
      <c r="A31" s="119" t="s">
        <v>30</v>
      </c>
      <c r="B31" s="125" t="s">
        <v>92</v>
      </c>
      <c r="C31" s="297">
        <f>IF(C18-G18&lt;0,G18-C18,"-")</f>
        <v>9000381</v>
      </c>
      <c r="D31" s="297">
        <f>IF(D18-H18&lt;0,H18-D18,"-")</f>
        <v>12130793</v>
      </c>
      <c r="E31" s="298">
        <f>IF(E18-I18&lt;0,I18-E18,"-")</f>
        <v>21131174</v>
      </c>
      <c r="F31" s="125" t="s">
        <v>93</v>
      </c>
      <c r="G31" s="297" t="str">
        <f>IF(C18-G18&gt;0,C18-G18,"-")</f>
        <v>-</v>
      </c>
      <c r="H31" s="297" t="str">
        <f>IF(D18-H18&gt;0,D18-H18,"-")</f>
        <v>-</v>
      </c>
      <c r="I31" s="298" t="str">
        <f>IF(E18-I18&gt;0,E18-I18,"-")</f>
        <v>-</v>
      </c>
      <c r="J31" s="439"/>
    </row>
    <row r="32" spans="1:10" ht="13.5" thickBot="1">
      <c r="A32" s="119" t="s">
        <v>31</v>
      </c>
      <c r="B32" s="125" t="s">
        <v>466</v>
      </c>
      <c r="C32" s="297" t="str">
        <f>IF(C30-G30&lt;0,G30-C30,"-")</f>
        <v>-</v>
      </c>
      <c r="D32" s="297" t="str">
        <f>IF(D30-H30&lt;0,H30-D30,"-")</f>
        <v>-</v>
      </c>
      <c r="E32" s="297" t="str">
        <f>IF(E30-I30&lt;0,I30-E30,"-")</f>
        <v>-</v>
      </c>
      <c r="F32" s="125" t="s">
        <v>467</v>
      </c>
      <c r="G32" s="297" t="str">
        <f>IF(C30-G30&gt;0,C30-G30,"-")</f>
        <v>-</v>
      </c>
      <c r="H32" s="297" t="str">
        <f>IF(D30-H30&gt;0,D30-H30,"-")</f>
        <v>-</v>
      </c>
      <c r="I32" s="299" t="str">
        <f>IF(E30-I30&gt;0,E30-I30,"-")</f>
        <v>-</v>
      </c>
      <c r="J32" s="439"/>
    </row>
    <row r="33" spans="2:6" ht="18.75">
      <c r="B33" s="440"/>
      <c r="C33" s="440"/>
      <c r="D33" s="440"/>
      <c r="E33" s="440"/>
      <c r="F33" s="440"/>
    </row>
  </sheetData>
  <mergeCells count="3">
    <mergeCell ref="A3:A4"/>
    <mergeCell ref="J1:J32"/>
    <mergeCell ref="B33:F33"/>
  </mergeCells>
  <phoneticPr fontId="0" type="noConversion"/>
  <printOptions horizontalCentered="1"/>
  <pageMargins left="0.33" right="0.48" top="0.9055118110236221" bottom="0.5" header="0.6692913385826772" footer="0.28000000000000003"/>
  <pageSetup paperSize="9" scale="72" orientation="landscape" verticalDpi="300" r:id="rId1"/>
  <headerFooter alignWithMargins="0">
    <oddHeader xml:space="preserve">&amp;R&amp;"Times New Roman CE,Félkövér dőlt"&amp;11 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codeName="Munka8">
    <tabColor theme="5" tint="0.39997558519241921"/>
  </sheetPr>
  <dimension ref="A1:J33"/>
  <sheetViews>
    <sheetView topLeftCell="A28" zoomScaleNormal="100" zoomScaleSheetLayoutView="115" workbookViewId="0">
      <selection activeCell="D22" sqref="D22"/>
    </sheetView>
  </sheetViews>
  <sheetFormatPr defaultRowHeight="12.75"/>
  <cols>
    <col min="1" max="1" width="6.83203125" style="34" customWidth="1"/>
    <col min="2" max="2" width="49.83203125" style="60" customWidth="1"/>
    <col min="3" max="5" width="15.5" style="34" customWidth="1"/>
    <col min="6" max="6" width="49.83203125" style="34" customWidth="1"/>
    <col min="7" max="9" width="15.5" style="34" customWidth="1"/>
    <col min="10" max="10" width="4.83203125" style="34" customWidth="1"/>
    <col min="11" max="16384" width="9.33203125" style="34"/>
  </cols>
  <sheetData>
    <row r="1" spans="1:10" ht="31.5">
      <c r="B1" s="103" t="s">
        <v>91</v>
      </c>
      <c r="C1" s="104"/>
      <c r="D1" s="104"/>
      <c r="E1" s="104"/>
      <c r="F1" s="104"/>
      <c r="G1" s="104"/>
      <c r="H1" s="104"/>
      <c r="I1" s="104"/>
      <c r="J1" s="439" t="s">
        <v>406</v>
      </c>
    </row>
    <row r="2" spans="1:10" ht="14.25" thickBot="1">
      <c r="G2" s="105"/>
      <c r="H2" s="105"/>
      <c r="I2" s="105" t="str">
        <f>'2.1.sz.mell  '!I2</f>
        <v>Forintban!</v>
      </c>
      <c r="J2" s="439"/>
    </row>
    <row r="3" spans="1:10" ht="13.5" customHeight="1" thickBot="1">
      <c r="A3" s="437" t="s">
        <v>49</v>
      </c>
      <c r="B3" s="106" t="s">
        <v>37</v>
      </c>
      <c r="C3" s="107"/>
      <c r="D3" s="243"/>
      <c r="E3" s="243"/>
      <c r="F3" s="106" t="s">
        <v>38</v>
      </c>
      <c r="G3" s="108"/>
      <c r="H3" s="246"/>
      <c r="I3" s="247"/>
      <c r="J3" s="439"/>
    </row>
    <row r="4" spans="1:10" s="109" customFormat="1" ht="36.75" thickBot="1">
      <c r="A4" s="438"/>
      <c r="B4" s="61" t="s">
        <v>42</v>
      </c>
      <c r="C4" s="62" t="str">
        <f>+CONCATENATE('1.1.sz.mell.'!C3," eredeti előirányzat")</f>
        <v>2018. évi eredeti előirányzat</v>
      </c>
      <c r="D4" s="365" t="s">
        <v>517</v>
      </c>
      <c r="E4" s="365" t="str">
        <f>+CONCATENATE(LEFT('1.1.sz.mell.'!C3,4),". …….. Módisítás után" )</f>
        <v>2018. …….. Módisítás után</v>
      </c>
      <c r="F4" s="61" t="s">
        <v>42</v>
      </c>
      <c r="G4" s="62" t="str">
        <f>+C4</f>
        <v>2018. évi eredeti előirányzat</v>
      </c>
      <c r="H4" s="366" t="str">
        <f>+D4</f>
        <v>Halmozott módosítás 2018. 07.31-ig</v>
      </c>
      <c r="I4" s="367" t="str">
        <f>+E4</f>
        <v>2018. …….. Módisítás után</v>
      </c>
      <c r="J4" s="439"/>
    </row>
    <row r="5" spans="1:10" s="109" customFormat="1" ht="13.5" thickBot="1">
      <c r="A5" s="110" t="s">
        <v>371</v>
      </c>
      <c r="B5" s="111" t="s">
        <v>372</v>
      </c>
      <c r="C5" s="112" t="s">
        <v>373</v>
      </c>
      <c r="D5" s="244" t="s">
        <v>375</v>
      </c>
      <c r="E5" s="244" t="s">
        <v>462</v>
      </c>
      <c r="F5" s="111" t="s">
        <v>405</v>
      </c>
      <c r="G5" s="112" t="s">
        <v>377</v>
      </c>
      <c r="H5" s="112" t="s">
        <v>378</v>
      </c>
      <c r="I5" s="296" t="s">
        <v>463</v>
      </c>
      <c r="J5" s="439"/>
    </row>
    <row r="6" spans="1:10" ht="12.95" customHeight="1">
      <c r="A6" s="114" t="s">
        <v>5</v>
      </c>
      <c r="B6" s="115" t="s">
        <v>273</v>
      </c>
      <c r="C6" s="97">
        <v>164915859</v>
      </c>
      <c r="D6" s="97">
        <v>500000</v>
      </c>
      <c r="E6" s="280">
        <f>C6+D6</f>
        <v>165415859</v>
      </c>
      <c r="F6" s="115" t="s">
        <v>124</v>
      </c>
      <c r="G6" s="397">
        <v>510091434</v>
      </c>
      <c r="H6" s="250">
        <v>-19547560</v>
      </c>
      <c r="I6" s="287">
        <f>G6+H6</f>
        <v>490543874</v>
      </c>
      <c r="J6" s="439"/>
    </row>
    <row r="7" spans="1:10">
      <c r="A7" s="116" t="s">
        <v>6</v>
      </c>
      <c r="B7" s="117" t="s">
        <v>274</v>
      </c>
      <c r="C7" s="98"/>
      <c r="D7" s="98"/>
      <c r="E7" s="280">
        <f t="shared" ref="E7:E16" si="0">C7+D7</f>
        <v>0</v>
      </c>
      <c r="F7" s="117" t="s">
        <v>279</v>
      </c>
      <c r="G7" s="398">
        <v>393345326</v>
      </c>
      <c r="H7" s="98"/>
      <c r="I7" s="288">
        <f t="shared" ref="I7:I29" si="1">G7+H7</f>
        <v>393345326</v>
      </c>
      <c r="J7" s="439"/>
    </row>
    <row r="8" spans="1:10" ht="12.95" customHeight="1">
      <c r="A8" s="116" t="s">
        <v>7</v>
      </c>
      <c r="B8" s="117" t="s">
        <v>1</v>
      </c>
      <c r="C8" s="98"/>
      <c r="D8" s="98">
        <v>700000</v>
      </c>
      <c r="E8" s="280">
        <f t="shared" si="0"/>
        <v>700000</v>
      </c>
      <c r="F8" s="117" t="s">
        <v>110</v>
      </c>
      <c r="G8" s="398">
        <v>155183894</v>
      </c>
      <c r="H8" s="98">
        <v>-434316</v>
      </c>
      <c r="I8" s="288">
        <f t="shared" si="1"/>
        <v>154749578</v>
      </c>
      <c r="J8" s="439"/>
    </row>
    <row r="9" spans="1:10" ht="12.95" customHeight="1">
      <c r="A9" s="116" t="s">
        <v>8</v>
      </c>
      <c r="B9" s="117" t="s">
        <v>275</v>
      </c>
      <c r="C9" s="98"/>
      <c r="D9" s="98"/>
      <c r="E9" s="280">
        <f t="shared" si="0"/>
        <v>0</v>
      </c>
      <c r="F9" s="117" t="s">
        <v>280</v>
      </c>
      <c r="G9" s="398">
        <v>121712648</v>
      </c>
      <c r="H9" s="98"/>
      <c r="I9" s="288">
        <f t="shared" si="1"/>
        <v>121712648</v>
      </c>
      <c r="J9" s="439"/>
    </row>
    <row r="10" spans="1:10" ht="12.75" customHeight="1">
      <c r="A10" s="116" t="s">
        <v>9</v>
      </c>
      <c r="B10" s="117" t="s">
        <v>276</v>
      </c>
      <c r="C10" s="98"/>
      <c r="D10" s="98"/>
      <c r="E10" s="280">
        <f t="shared" si="0"/>
        <v>0</v>
      </c>
      <c r="F10" s="117" t="s">
        <v>126</v>
      </c>
      <c r="G10" s="398"/>
      <c r="H10" s="98"/>
      <c r="I10" s="288">
        <f t="shared" si="1"/>
        <v>0</v>
      </c>
      <c r="J10" s="439"/>
    </row>
    <row r="11" spans="1:10" ht="12.95" customHeight="1">
      <c r="A11" s="116" t="s">
        <v>10</v>
      </c>
      <c r="B11" s="117" t="s">
        <v>277</v>
      </c>
      <c r="C11" s="99"/>
      <c r="D11" s="99"/>
      <c r="E11" s="280">
        <f t="shared" si="0"/>
        <v>0</v>
      </c>
      <c r="F11" s="182"/>
      <c r="G11" s="398"/>
      <c r="H11" s="98"/>
      <c r="I11" s="288">
        <f t="shared" si="1"/>
        <v>0</v>
      </c>
      <c r="J11" s="439"/>
    </row>
    <row r="12" spans="1:10" ht="12.95" customHeight="1">
      <c r="A12" s="116" t="s">
        <v>11</v>
      </c>
      <c r="B12" s="30"/>
      <c r="C12" s="98"/>
      <c r="D12" s="98"/>
      <c r="E12" s="280">
        <f t="shared" si="0"/>
        <v>0</v>
      </c>
      <c r="F12" s="182"/>
      <c r="G12" s="398"/>
      <c r="H12" s="98"/>
      <c r="I12" s="288">
        <f t="shared" si="1"/>
        <v>0</v>
      </c>
      <c r="J12" s="439"/>
    </row>
    <row r="13" spans="1:10" ht="12.95" customHeight="1">
      <c r="A13" s="116" t="s">
        <v>12</v>
      </c>
      <c r="B13" s="30"/>
      <c r="C13" s="98"/>
      <c r="D13" s="98"/>
      <c r="E13" s="280">
        <f t="shared" si="0"/>
        <v>0</v>
      </c>
      <c r="F13" s="183"/>
      <c r="G13" s="398"/>
      <c r="H13" s="98"/>
      <c r="I13" s="288">
        <f t="shared" si="1"/>
        <v>0</v>
      </c>
      <c r="J13" s="439"/>
    </row>
    <row r="14" spans="1:10" ht="12.95" customHeight="1">
      <c r="A14" s="116" t="s">
        <v>13</v>
      </c>
      <c r="B14" s="180"/>
      <c r="C14" s="99"/>
      <c r="D14" s="99"/>
      <c r="E14" s="280">
        <f t="shared" si="0"/>
        <v>0</v>
      </c>
      <c r="F14" s="182"/>
      <c r="G14" s="398"/>
      <c r="H14" s="98"/>
      <c r="I14" s="288">
        <f t="shared" si="1"/>
        <v>0</v>
      </c>
      <c r="J14" s="439"/>
    </row>
    <row r="15" spans="1:10">
      <c r="A15" s="116" t="s">
        <v>14</v>
      </c>
      <c r="B15" s="30"/>
      <c r="C15" s="99"/>
      <c r="D15" s="99"/>
      <c r="E15" s="280">
        <f t="shared" si="0"/>
        <v>0</v>
      </c>
      <c r="F15" s="182"/>
      <c r="G15" s="398"/>
      <c r="H15" s="98"/>
      <c r="I15" s="288">
        <f t="shared" si="1"/>
        <v>0</v>
      </c>
      <c r="J15" s="439"/>
    </row>
    <row r="16" spans="1:10" ht="12.95" customHeight="1" thickBot="1">
      <c r="A16" s="150" t="s">
        <v>15</v>
      </c>
      <c r="B16" s="181"/>
      <c r="C16" s="152"/>
      <c r="D16" s="152"/>
      <c r="E16" s="280">
        <f t="shared" si="0"/>
        <v>0</v>
      </c>
      <c r="F16" s="151" t="s">
        <v>35</v>
      </c>
      <c r="G16" s="404"/>
      <c r="H16" s="248"/>
      <c r="I16" s="289">
        <f t="shared" si="1"/>
        <v>0</v>
      </c>
      <c r="J16" s="439"/>
    </row>
    <row r="17" spans="1:10" ht="15.95" customHeight="1" thickBot="1">
      <c r="A17" s="119" t="s">
        <v>16</v>
      </c>
      <c r="B17" s="52" t="s">
        <v>287</v>
      </c>
      <c r="C17" s="101">
        <f>+C6+C8+C9+C11+C12+C13+C14+C15+C16</f>
        <v>164915859</v>
      </c>
      <c r="D17" s="101">
        <f>+D6+D8+D9+D11+D12+D13+D14+D15+D16</f>
        <v>1200000</v>
      </c>
      <c r="E17" s="101">
        <f>+E6+E8+E9+E11+E12+E13+E14+E15+E16</f>
        <v>166115859</v>
      </c>
      <c r="F17" s="52" t="s">
        <v>288</v>
      </c>
      <c r="G17" s="400">
        <f>+G6+G8+G10+G11+G12+G13+G14+G15+G16</f>
        <v>665275328</v>
      </c>
      <c r="H17" s="101">
        <f>+H6+H8+H10+H11+H12+H13+H14+H15+H16</f>
        <v>-19981876</v>
      </c>
      <c r="I17" s="135">
        <f>+I6+I8+I10+I11+I12+I13+I14+I15+I16</f>
        <v>645293452</v>
      </c>
      <c r="J17" s="439"/>
    </row>
    <row r="18" spans="1:10" ht="12.95" customHeight="1">
      <c r="A18" s="114" t="s">
        <v>17</v>
      </c>
      <c r="B18" s="127" t="s">
        <v>142</v>
      </c>
      <c r="C18" s="134">
        <f>SUM(C19:C23)</f>
        <v>500359469</v>
      </c>
      <c r="D18" s="134">
        <f>+D19+D20+D21+D22+D23</f>
        <v>-21181876</v>
      </c>
      <c r="E18" s="134">
        <f>+E19+E20+E21+E22+E23</f>
        <v>479177593</v>
      </c>
      <c r="F18" s="122" t="s">
        <v>114</v>
      </c>
      <c r="G18" s="405"/>
      <c r="H18" s="249"/>
      <c r="I18" s="290">
        <f t="shared" si="1"/>
        <v>0</v>
      </c>
      <c r="J18" s="439"/>
    </row>
    <row r="19" spans="1:10" ht="12.95" customHeight="1">
      <c r="A19" s="116" t="s">
        <v>18</v>
      </c>
      <c r="B19" s="128" t="s">
        <v>131</v>
      </c>
      <c r="C19" s="42">
        <v>500359469</v>
      </c>
      <c r="D19" s="42">
        <v>-21181876</v>
      </c>
      <c r="E19" s="282">
        <f t="shared" ref="E19:E29" si="2">C19+D19</f>
        <v>479177593</v>
      </c>
      <c r="F19" s="122" t="s">
        <v>117</v>
      </c>
      <c r="G19" s="402"/>
      <c r="H19" s="42"/>
      <c r="I19" s="286">
        <f t="shared" si="1"/>
        <v>0</v>
      </c>
      <c r="J19" s="439"/>
    </row>
    <row r="20" spans="1:10" ht="12.95" customHeight="1">
      <c r="A20" s="114" t="s">
        <v>19</v>
      </c>
      <c r="B20" s="128" t="s">
        <v>132</v>
      </c>
      <c r="C20" s="42"/>
      <c r="D20" s="42"/>
      <c r="E20" s="282">
        <f t="shared" si="2"/>
        <v>0</v>
      </c>
      <c r="F20" s="122" t="s">
        <v>88</v>
      </c>
      <c r="G20" s="402"/>
      <c r="H20" s="42"/>
      <c r="I20" s="286">
        <f t="shared" si="1"/>
        <v>0</v>
      </c>
      <c r="J20" s="439"/>
    </row>
    <row r="21" spans="1:10" ht="12.95" customHeight="1">
      <c r="A21" s="116" t="s">
        <v>20</v>
      </c>
      <c r="B21" s="128" t="s">
        <v>133</v>
      </c>
      <c r="C21" s="42"/>
      <c r="D21" s="42"/>
      <c r="E21" s="282">
        <f t="shared" si="2"/>
        <v>0</v>
      </c>
      <c r="F21" s="122" t="s">
        <v>89</v>
      </c>
      <c r="G21" s="402"/>
      <c r="H21" s="42"/>
      <c r="I21" s="286">
        <f t="shared" si="1"/>
        <v>0</v>
      </c>
      <c r="J21" s="439"/>
    </row>
    <row r="22" spans="1:10" ht="12.95" customHeight="1">
      <c r="A22" s="114" t="s">
        <v>21</v>
      </c>
      <c r="B22" s="128" t="s">
        <v>134</v>
      </c>
      <c r="C22" s="42"/>
      <c r="D22" s="42"/>
      <c r="E22" s="282">
        <f t="shared" si="2"/>
        <v>0</v>
      </c>
      <c r="F22" s="121" t="s">
        <v>130</v>
      </c>
      <c r="G22" s="402"/>
      <c r="H22" s="42"/>
      <c r="I22" s="286">
        <f t="shared" si="1"/>
        <v>0</v>
      </c>
      <c r="J22" s="439"/>
    </row>
    <row r="23" spans="1:10" ht="12.95" customHeight="1">
      <c r="A23" s="116" t="s">
        <v>22</v>
      </c>
      <c r="B23" s="129" t="s">
        <v>135</v>
      </c>
      <c r="C23" s="42"/>
      <c r="D23" s="42"/>
      <c r="E23" s="282">
        <f t="shared" si="2"/>
        <v>0</v>
      </c>
      <c r="F23" s="122" t="s">
        <v>118</v>
      </c>
      <c r="G23" s="402"/>
      <c r="H23" s="42"/>
      <c r="I23" s="286">
        <f t="shared" si="1"/>
        <v>0</v>
      </c>
      <c r="J23" s="439"/>
    </row>
    <row r="24" spans="1:10" ht="12.95" customHeight="1">
      <c r="A24" s="114" t="s">
        <v>23</v>
      </c>
      <c r="B24" s="130" t="s">
        <v>136</v>
      </c>
      <c r="C24" s="124">
        <f>+C25+C26+C27+C28+C29</f>
        <v>0</v>
      </c>
      <c r="D24" s="124">
        <f>+D25+D26+D27+D28+D29</f>
        <v>0</v>
      </c>
      <c r="E24" s="124">
        <f>+E25+E26+E27+E28+E29</f>
        <v>0</v>
      </c>
      <c r="F24" s="131" t="s">
        <v>116</v>
      </c>
      <c r="G24" s="402"/>
      <c r="H24" s="42"/>
      <c r="I24" s="286">
        <f t="shared" si="1"/>
        <v>0</v>
      </c>
      <c r="J24" s="439"/>
    </row>
    <row r="25" spans="1:10" ht="12.95" customHeight="1">
      <c r="A25" s="116" t="s">
        <v>24</v>
      </c>
      <c r="B25" s="129" t="s">
        <v>137</v>
      </c>
      <c r="C25" s="42"/>
      <c r="D25" s="42"/>
      <c r="E25" s="282">
        <f t="shared" si="2"/>
        <v>0</v>
      </c>
      <c r="F25" s="131" t="s">
        <v>281</v>
      </c>
      <c r="G25" s="402"/>
      <c r="H25" s="42"/>
      <c r="I25" s="286">
        <f t="shared" si="1"/>
        <v>0</v>
      </c>
      <c r="J25" s="439"/>
    </row>
    <row r="26" spans="1:10" ht="12.95" customHeight="1">
      <c r="A26" s="114" t="s">
        <v>25</v>
      </c>
      <c r="B26" s="129" t="s">
        <v>138</v>
      </c>
      <c r="C26" s="42"/>
      <c r="D26" s="42"/>
      <c r="E26" s="282">
        <f t="shared" si="2"/>
        <v>0</v>
      </c>
      <c r="F26" s="126"/>
      <c r="G26" s="402"/>
      <c r="H26" s="42"/>
      <c r="I26" s="286">
        <f t="shared" si="1"/>
        <v>0</v>
      </c>
      <c r="J26" s="439"/>
    </row>
    <row r="27" spans="1:10" ht="12.95" customHeight="1">
      <c r="A27" s="116" t="s">
        <v>26</v>
      </c>
      <c r="B27" s="128" t="s">
        <v>139</v>
      </c>
      <c r="C27" s="42"/>
      <c r="D27" s="42"/>
      <c r="E27" s="282">
        <f t="shared" si="2"/>
        <v>0</v>
      </c>
      <c r="F27" s="50"/>
      <c r="G27" s="402"/>
      <c r="H27" s="42"/>
      <c r="I27" s="286">
        <f t="shared" si="1"/>
        <v>0</v>
      </c>
      <c r="J27" s="439"/>
    </row>
    <row r="28" spans="1:10" ht="12.95" customHeight="1">
      <c r="A28" s="114" t="s">
        <v>27</v>
      </c>
      <c r="B28" s="132" t="s">
        <v>140</v>
      </c>
      <c r="C28" s="42"/>
      <c r="D28" s="42"/>
      <c r="E28" s="282">
        <f t="shared" si="2"/>
        <v>0</v>
      </c>
      <c r="F28" s="30"/>
      <c r="G28" s="402"/>
      <c r="H28" s="42"/>
      <c r="I28" s="286">
        <f t="shared" si="1"/>
        <v>0</v>
      </c>
      <c r="J28" s="439"/>
    </row>
    <row r="29" spans="1:10" ht="12.95" customHeight="1" thickBot="1">
      <c r="A29" s="116" t="s">
        <v>28</v>
      </c>
      <c r="B29" s="133" t="s">
        <v>141</v>
      </c>
      <c r="C29" s="42"/>
      <c r="D29" s="42"/>
      <c r="E29" s="282">
        <f t="shared" si="2"/>
        <v>0</v>
      </c>
      <c r="F29" s="50"/>
      <c r="G29" s="402"/>
      <c r="H29" s="42"/>
      <c r="I29" s="286">
        <f t="shared" si="1"/>
        <v>0</v>
      </c>
      <c r="J29" s="439"/>
    </row>
    <row r="30" spans="1:10" ht="21.75" customHeight="1" thickBot="1">
      <c r="A30" s="119" t="s">
        <v>29</v>
      </c>
      <c r="B30" s="52" t="s">
        <v>278</v>
      </c>
      <c r="C30" s="101">
        <f>+C18+C24</f>
        <v>500359469</v>
      </c>
      <c r="D30" s="101">
        <f>+D18+D24</f>
        <v>-21181876</v>
      </c>
      <c r="E30" s="101">
        <f>+E18+E24</f>
        <v>479177593</v>
      </c>
      <c r="F30" s="52" t="s">
        <v>282</v>
      </c>
      <c r="G30" s="400">
        <f>SUM(G18:G29)</f>
        <v>0</v>
      </c>
      <c r="H30" s="101">
        <f>SUM(H18:H29)</f>
        <v>0</v>
      </c>
      <c r="I30" s="135">
        <f>SUM(I18:I29)</f>
        <v>0</v>
      </c>
      <c r="J30" s="439"/>
    </row>
    <row r="31" spans="1:10" ht="13.5" thickBot="1">
      <c r="A31" s="119" t="s">
        <v>30</v>
      </c>
      <c r="B31" s="125" t="s">
        <v>283</v>
      </c>
      <c r="C31" s="297">
        <f>+C17+C30</f>
        <v>665275328</v>
      </c>
      <c r="D31" s="297">
        <f>+D17+D30</f>
        <v>-19981876</v>
      </c>
      <c r="E31" s="298">
        <f>+E17+E30</f>
        <v>645293452</v>
      </c>
      <c r="F31" s="125" t="s">
        <v>284</v>
      </c>
      <c r="G31" s="297">
        <f>+G17+G30</f>
        <v>665275328</v>
      </c>
      <c r="H31" s="297">
        <f>+H17+H30</f>
        <v>-19981876</v>
      </c>
      <c r="I31" s="298">
        <f>+I17+I30</f>
        <v>645293452</v>
      </c>
      <c r="J31" s="439"/>
    </row>
    <row r="32" spans="1:10" ht="13.5" thickBot="1">
      <c r="A32" s="119" t="s">
        <v>31</v>
      </c>
      <c r="B32" s="125" t="s">
        <v>92</v>
      </c>
      <c r="C32" s="297">
        <f>IF(C17-G17&lt;0,G17-C17,"-")</f>
        <v>500359469</v>
      </c>
      <c r="D32" s="297" t="str">
        <f>IF(D17-H17&lt;0,H17-D17,"-")</f>
        <v>-</v>
      </c>
      <c r="E32" s="298">
        <f>IF(E17-I17&lt;0,I17-E17,"-")</f>
        <v>479177593</v>
      </c>
      <c r="F32" s="125" t="s">
        <v>93</v>
      </c>
      <c r="G32" s="297" t="str">
        <f>IF(C17-G17&gt;0,C17-G17,"-")</f>
        <v>-</v>
      </c>
      <c r="H32" s="297">
        <f>IF(D17-H17&gt;0,D17-H17,"-")</f>
        <v>21181876</v>
      </c>
      <c r="I32" s="298" t="str">
        <f>IF(E17-I17&gt;0,E17-I17,"-")</f>
        <v>-</v>
      </c>
      <c r="J32" s="439"/>
    </row>
    <row r="33" spans="1:10" ht="13.5" thickBot="1">
      <c r="A33" s="119" t="s">
        <v>32</v>
      </c>
      <c r="B33" s="125" t="s">
        <v>466</v>
      </c>
      <c r="C33" s="297" t="str">
        <f>IF(C31-G31&lt;0,G31-C31,"-")</f>
        <v>-</v>
      </c>
      <c r="D33" s="297" t="str">
        <f>IF(D31-H31&lt;0,H31-D31,"-")</f>
        <v>-</v>
      </c>
      <c r="E33" s="297" t="str">
        <f>IF(E31-I31&lt;0,I31-E31,"-")</f>
        <v>-</v>
      </c>
      <c r="F33" s="125" t="s">
        <v>467</v>
      </c>
      <c r="G33" s="297" t="str">
        <f>IF(C31-G31&gt;0,C31-G31,"-")</f>
        <v>-</v>
      </c>
      <c r="H33" s="297" t="str">
        <f>IF(D31-H31&gt;0,D31-H31,"-")</f>
        <v>-</v>
      </c>
      <c r="I33" s="299" t="str">
        <f>IF(E31-I31&gt;0,E31-I31,"-")</f>
        <v>-</v>
      </c>
      <c r="J33" s="439"/>
    </row>
  </sheetData>
  <mergeCells count="2">
    <mergeCell ref="A3:A4"/>
    <mergeCell ref="J1:J33"/>
  </mergeCells>
  <phoneticPr fontId="0" type="noConversion"/>
  <printOptions horizontalCentered="1"/>
  <pageMargins left="0.78740157480314965" right="0.78740157480314965" top="0.47244094488188981" bottom="0.78740157480314965" header="0.47244094488188981" footer="0.78740157480314965"/>
  <pageSetup paperSize="9" scale="60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 codeName="Munka9">
    <tabColor rgb="FF92D050"/>
    <pageSetUpPr fitToPage="1"/>
  </sheetPr>
  <dimension ref="A1:E38"/>
  <sheetViews>
    <sheetView workbookViewId="0">
      <selection activeCell="J10" sqref="J10"/>
    </sheetView>
  </sheetViews>
  <sheetFormatPr defaultRowHeight="12.75"/>
  <cols>
    <col min="1" max="1" width="46.33203125" customWidth="1"/>
    <col min="2" max="2" width="13.83203125" customWidth="1"/>
    <col min="3" max="3" width="66.1640625" customWidth="1"/>
    <col min="4" max="5" width="13.83203125" customWidth="1"/>
  </cols>
  <sheetData>
    <row r="1" spans="1:5" ht="18.75">
      <c r="A1" s="251" t="s">
        <v>461</v>
      </c>
      <c r="B1" s="68"/>
      <c r="C1" s="68"/>
      <c r="D1" s="68"/>
      <c r="E1" s="252" t="s">
        <v>87</v>
      </c>
    </row>
    <row r="2" spans="1:5">
      <c r="A2" s="68"/>
      <c r="B2" s="68"/>
      <c r="C2" s="68"/>
      <c r="D2" s="68"/>
      <c r="E2" s="68"/>
    </row>
    <row r="3" spans="1:5">
      <c r="A3" s="253"/>
      <c r="B3" s="254"/>
      <c r="C3" s="253"/>
      <c r="D3" s="255"/>
      <c r="E3" s="254"/>
    </row>
    <row r="4" spans="1:5" ht="15.75">
      <c r="A4" s="70" t="str">
        <f>+ÖSSZEFÜGGÉSEK!A6</f>
        <v>2018. évi eredeti előirányzat BEVÉTELEK</v>
      </c>
      <c r="B4" s="256"/>
      <c r="C4" s="257"/>
      <c r="D4" s="255"/>
      <c r="E4" s="254"/>
    </row>
    <row r="5" spans="1:5">
      <c r="A5" s="253"/>
      <c r="B5" s="254"/>
      <c r="C5" s="253"/>
      <c r="D5" s="255"/>
      <c r="E5" s="254"/>
    </row>
    <row r="6" spans="1:5">
      <c r="A6" s="253" t="s">
        <v>428</v>
      </c>
      <c r="B6" s="254">
        <f>+'1.1.sz.mell.'!C63</f>
        <v>732719844</v>
      </c>
      <c r="C6" s="253" t="s">
        <v>407</v>
      </c>
      <c r="D6" s="255">
        <f>+'2.1.sz.mell  '!C18+'2.2.sz.mell  '!C17</f>
        <v>732719844</v>
      </c>
      <c r="E6" s="254">
        <f>+B6-D6</f>
        <v>0</v>
      </c>
    </row>
    <row r="7" spans="1:5">
      <c r="A7" s="253" t="s">
        <v>444</v>
      </c>
      <c r="B7" s="254">
        <f>+'1.1.sz.mell.'!C87</f>
        <v>520215477</v>
      </c>
      <c r="C7" s="253" t="s">
        <v>413</v>
      </c>
      <c r="D7" s="255">
        <f>+'2.1.sz.mell  '!C29+'2.2.sz.mell  '!C30</f>
        <v>520215477</v>
      </c>
      <c r="E7" s="254">
        <f>+B7-D7</f>
        <v>0</v>
      </c>
    </row>
    <row r="8" spans="1:5">
      <c r="A8" s="253" t="s">
        <v>445</v>
      </c>
      <c r="B8" s="254">
        <f>+'1.1.sz.mell.'!C88</f>
        <v>1252935321</v>
      </c>
      <c r="C8" s="253" t="s">
        <v>414</v>
      </c>
      <c r="D8" s="255">
        <f>+'2.1.sz.mell  '!C30+'2.2.sz.mell  '!C31</f>
        <v>1252935321</v>
      </c>
      <c r="E8" s="254">
        <f>+B8-D8</f>
        <v>0</v>
      </c>
    </row>
    <row r="9" spans="1:5">
      <c r="A9" s="253"/>
      <c r="B9" s="254"/>
      <c r="C9" s="253"/>
      <c r="D9" s="255"/>
      <c r="E9" s="254"/>
    </row>
    <row r="10" spans="1:5" ht="15.75">
      <c r="A10" s="70" t="str">
        <f>+ÖSSZEFÜGGÉSEK!A13</f>
        <v>2018. évi előirányzat módosítások BEVÉTELEK</v>
      </c>
      <c r="B10" s="256"/>
      <c r="C10" s="257"/>
      <c r="D10" s="255"/>
      <c r="E10" s="254"/>
    </row>
    <row r="11" spans="1:5">
      <c r="A11" s="253"/>
      <c r="B11" s="254"/>
      <c r="C11" s="253"/>
      <c r="D11" s="255"/>
      <c r="E11" s="254"/>
    </row>
    <row r="12" spans="1:5">
      <c r="A12" s="253" t="s">
        <v>429</v>
      </c>
      <c r="B12" s="254">
        <f>+'1.1.sz.mell.'!J63</f>
        <v>66035657</v>
      </c>
      <c r="C12" s="253" t="s">
        <v>408</v>
      </c>
      <c r="D12" s="255">
        <f>+'2.1.sz.mell  '!D18+'2.2.sz.mell  '!D17</f>
        <v>66035657</v>
      </c>
      <c r="E12" s="254">
        <f>+B12-D12</f>
        <v>0</v>
      </c>
    </row>
    <row r="13" spans="1:5">
      <c r="A13" s="253" t="s">
        <v>430</v>
      </c>
      <c r="B13" s="254">
        <f>+'1.1.sz.mell.'!J87</f>
        <v>-9051083</v>
      </c>
      <c r="C13" s="253" t="s">
        <v>415</v>
      </c>
      <c r="D13" s="255">
        <f>+'2.1.sz.mell  '!D29+'2.2.sz.mell  '!D30</f>
        <v>-9051083</v>
      </c>
      <c r="E13" s="254">
        <f>+B13-D13</f>
        <v>0</v>
      </c>
    </row>
    <row r="14" spans="1:5">
      <c r="A14" s="253" t="s">
        <v>431</v>
      </c>
      <c r="B14" s="254">
        <f>+'1.1.sz.mell.'!J88</f>
        <v>56984574</v>
      </c>
      <c r="C14" s="253" t="s">
        <v>416</v>
      </c>
      <c r="D14" s="255">
        <f>+'2.1.sz.mell  '!D30+'2.2.sz.mell  '!D31</f>
        <v>56984574</v>
      </c>
      <c r="E14" s="254">
        <f>+B14-D14</f>
        <v>0</v>
      </c>
    </row>
    <row r="15" spans="1:5">
      <c r="A15" s="253"/>
      <c r="B15" s="254"/>
      <c r="C15" s="253"/>
      <c r="D15" s="255"/>
      <c r="E15" s="254"/>
    </row>
    <row r="16" spans="1:5" ht="14.25">
      <c r="A16" s="258" t="str">
        <f>+ÖSSZEFÜGGÉSEK!A19</f>
        <v>2018. módosítás utáni módosított előrirányzatok BEVÉTELEK</v>
      </c>
      <c r="B16" s="69"/>
      <c r="C16" s="257"/>
      <c r="D16" s="255"/>
      <c r="E16" s="254"/>
    </row>
    <row r="17" spans="1:5">
      <c r="A17" s="253"/>
      <c r="B17" s="254"/>
      <c r="C17" s="253"/>
      <c r="D17" s="255"/>
      <c r="E17" s="254"/>
    </row>
    <row r="18" spans="1:5">
      <c r="A18" s="253" t="s">
        <v>432</v>
      </c>
      <c r="B18" s="254">
        <f>+'1.1.sz.mell.'!K63</f>
        <v>798755501</v>
      </c>
      <c r="C18" s="253" t="s">
        <v>409</v>
      </c>
      <c r="D18" s="255">
        <f>+'2.1.sz.mell  '!E18+'2.2.sz.mell  '!E17</f>
        <v>798755501</v>
      </c>
      <c r="E18" s="254">
        <f>+B18-D18</f>
        <v>0</v>
      </c>
    </row>
    <row r="19" spans="1:5">
      <c r="A19" s="253" t="s">
        <v>433</v>
      </c>
      <c r="B19" s="254">
        <f>+'1.1.sz.mell.'!K87</f>
        <v>511164394</v>
      </c>
      <c r="C19" s="253" t="s">
        <v>417</v>
      </c>
      <c r="D19" s="255">
        <f>+'2.1.sz.mell  '!E29+'2.2.sz.mell  '!E30</f>
        <v>511164394</v>
      </c>
      <c r="E19" s="254">
        <f>+B19-D19</f>
        <v>0</v>
      </c>
    </row>
    <row r="20" spans="1:5">
      <c r="A20" s="253" t="s">
        <v>434</v>
      </c>
      <c r="B20" s="254">
        <f>+'1.1.sz.mell.'!K88</f>
        <v>1309919895</v>
      </c>
      <c r="C20" s="253" t="s">
        <v>418</v>
      </c>
      <c r="D20" s="255">
        <f>+'2.1.sz.mell  '!E30+'2.2.sz.mell  '!E31</f>
        <v>1309919895</v>
      </c>
      <c r="E20" s="254">
        <f>+B20-D20</f>
        <v>0</v>
      </c>
    </row>
    <row r="21" spans="1:5">
      <c r="A21" s="253"/>
      <c r="B21" s="254"/>
      <c r="C21" s="253"/>
      <c r="D21" s="255"/>
      <c r="E21" s="254"/>
    </row>
    <row r="22" spans="1:5" ht="15.75">
      <c r="A22" s="70" t="str">
        <f>+ÖSSZEFÜGGÉSEK!A25</f>
        <v>2018. évi eredeti előirányzat KIADÁSOK</v>
      </c>
      <c r="B22" s="256"/>
      <c r="C22" s="257"/>
      <c r="D22" s="255"/>
      <c r="E22" s="254"/>
    </row>
    <row r="23" spans="1:5">
      <c r="A23" s="253"/>
      <c r="B23" s="254"/>
      <c r="C23" s="253"/>
      <c r="D23" s="255"/>
      <c r="E23" s="254"/>
    </row>
    <row r="24" spans="1:5">
      <c r="A24" s="253" t="s">
        <v>446</v>
      </c>
      <c r="B24" s="254">
        <f>+'1.1.sz.mell.'!C130</f>
        <v>1242079694</v>
      </c>
      <c r="C24" s="253" t="s">
        <v>410</v>
      </c>
      <c r="D24" s="255">
        <f>+'2.1.sz.mell  '!G18+'2.2.sz.mell  '!G17</f>
        <v>1242079694</v>
      </c>
      <c r="E24" s="254">
        <f>+B24-D24</f>
        <v>0</v>
      </c>
    </row>
    <row r="25" spans="1:5">
      <c r="A25" s="253" t="s">
        <v>436</v>
      </c>
      <c r="B25" s="254">
        <f>+'1.1.sz.mell.'!C155</f>
        <v>10855627</v>
      </c>
      <c r="C25" s="253" t="s">
        <v>419</v>
      </c>
      <c r="D25" s="255">
        <f>+'2.1.sz.mell  '!G29+'2.2.sz.mell  '!G30</f>
        <v>10855627</v>
      </c>
      <c r="E25" s="254">
        <f>+B25-D25</f>
        <v>0</v>
      </c>
    </row>
    <row r="26" spans="1:5">
      <c r="A26" s="253" t="s">
        <v>437</v>
      </c>
      <c r="B26" s="254">
        <f>+'1.1.sz.mell.'!C156</f>
        <v>1252935321</v>
      </c>
      <c r="C26" s="253" t="s">
        <v>420</v>
      </c>
      <c r="D26" s="255">
        <f>+'2.1.sz.mell  '!G30+'2.2.sz.mell  '!G31</f>
        <v>1252935321</v>
      </c>
      <c r="E26" s="254">
        <f>+B26-D26</f>
        <v>0</v>
      </c>
    </row>
    <row r="27" spans="1:5">
      <c r="A27" s="253"/>
      <c r="B27" s="254"/>
      <c r="C27" s="253"/>
      <c r="D27" s="255"/>
      <c r="E27" s="254"/>
    </row>
    <row r="28" spans="1:5" ht="15.75">
      <c r="A28" s="70" t="str">
        <f>+ÖSSZEFÜGGÉSEK!A31</f>
        <v>2018. évi előirányzat módosítások KIADÁSOK</v>
      </c>
      <c r="B28" s="256"/>
      <c r="C28" s="257"/>
      <c r="D28" s="255"/>
      <c r="E28" s="254"/>
    </row>
    <row r="29" spans="1:5">
      <c r="A29" s="253"/>
      <c r="B29" s="254"/>
      <c r="C29" s="253"/>
      <c r="D29" s="255"/>
      <c r="E29" s="254"/>
    </row>
    <row r="30" spans="1:5">
      <c r="A30" s="253" t="s">
        <v>438</v>
      </c>
      <c r="B30" s="254">
        <f>+'1.1.sz.mell.'!J130</f>
        <v>56984574</v>
      </c>
      <c r="C30" s="253" t="s">
        <v>411</v>
      </c>
      <c r="D30" s="255">
        <f>+'2.1.sz.mell  '!H18+'2.2.sz.mell  '!H17</f>
        <v>56984574</v>
      </c>
      <c r="E30" s="254">
        <f>+B30-D30</f>
        <v>0</v>
      </c>
    </row>
    <row r="31" spans="1:5">
      <c r="A31" s="253" t="s">
        <v>439</v>
      </c>
      <c r="B31" s="254">
        <f>+'1.1.sz.mell.'!J155</f>
        <v>0</v>
      </c>
      <c r="C31" s="253" t="s">
        <v>421</v>
      </c>
      <c r="D31" s="255">
        <f>+'2.1.sz.mell  '!H29+'2.2.sz.mell  '!H30</f>
        <v>0</v>
      </c>
      <c r="E31" s="254">
        <f>+B31-D31</f>
        <v>0</v>
      </c>
    </row>
    <row r="32" spans="1:5">
      <c r="A32" s="253" t="s">
        <v>440</v>
      </c>
      <c r="B32" s="254">
        <f>+'1.1.sz.mell.'!J156</f>
        <v>56984574</v>
      </c>
      <c r="C32" s="253" t="s">
        <v>422</v>
      </c>
      <c r="D32" s="255">
        <f>+'2.1.sz.mell  '!H30+'2.2.sz.mell  '!H31</f>
        <v>56984574</v>
      </c>
      <c r="E32" s="254">
        <f>+B32-D32</f>
        <v>0</v>
      </c>
    </row>
    <row r="33" spans="1:5">
      <c r="A33" s="253"/>
      <c r="B33" s="254"/>
      <c r="C33" s="253"/>
      <c r="D33" s="255"/>
      <c r="E33" s="254"/>
    </row>
    <row r="34" spans="1:5" ht="15.75">
      <c r="A34" s="259" t="str">
        <f>+ÖSSZEFÜGGÉSEK!A37</f>
        <v>2018. módosítás utáni módosított előirányzatok KIADÁSOK</v>
      </c>
      <c r="B34" s="256"/>
      <c r="C34" s="257"/>
      <c r="D34" s="255"/>
      <c r="E34" s="254"/>
    </row>
    <row r="35" spans="1:5">
      <c r="A35" s="253"/>
      <c r="B35" s="254"/>
      <c r="C35" s="253"/>
      <c r="D35" s="255"/>
      <c r="E35" s="254"/>
    </row>
    <row r="36" spans="1:5">
      <c r="A36" s="253" t="s">
        <v>441</v>
      </c>
      <c r="B36" s="254">
        <f>+'1.1.sz.mell.'!K130</f>
        <v>1299064268</v>
      </c>
      <c r="C36" s="253" t="s">
        <v>412</v>
      </c>
      <c r="D36" s="255">
        <f>+'2.1.sz.mell  '!I18+'2.2.sz.mell  '!I17</f>
        <v>1299064268</v>
      </c>
      <c r="E36" s="254">
        <f>+B36-D36</f>
        <v>0</v>
      </c>
    </row>
    <row r="37" spans="1:5">
      <c r="A37" s="253" t="s">
        <v>442</v>
      </c>
      <c r="B37" s="254">
        <f>+'1.1.sz.mell.'!K155</f>
        <v>10855627</v>
      </c>
      <c r="C37" s="253" t="s">
        <v>423</v>
      </c>
      <c r="D37" s="255">
        <f>+'2.1.sz.mell  '!I29+'2.2.sz.mell  '!I30</f>
        <v>10855627</v>
      </c>
      <c r="E37" s="254">
        <f>+B37-D37</f>
        <v>0</v>
      </c>
    </row>
    <row r="38" spans="1:5">
      <c r="A38" s="253" t="s">
        <v>447</v>
      </c>
      <c r="B38" s="254">
        <f>+'1.1.sz.mell.'!K156</f>
        <v>1309919895</v>
      </c>
      <c r="C38" s="253" t="s">
        <v>424</v>
      </c>
      <c r="D38" s="255">
        <f>+'2.1.sz.mell  '!I30+'2.2.sz.mell  '!I31</f>
        <v>1309919895</v>
      </c>
      <c r="E38" s="254">
        <f>+B38-D38</f>
        <v>0</v>
      </c>
    </row>
  </sheetData>
  <sheetProtection sheet="1"/>
  <phoneticPr fontId="25" type="noConversion"/>
  <conditionalFormatting sqref="E3:E15">
    <cfRule type="cellIs" dxfId="1" priority="2" stopIfTrue="1" operator="notEqual">
      <formula>0</formula>
    </cfRule>
  </conditionalFormatting>
  <conditionalFormatting sqref="E3:E38">
    <cfRule type="cellIs" dxfId="0" priority="1" stopIfTrue="1" operator="notEqual">
      <formula>0</formula>
    </cfRule>
  </conditionalFormatting>
  <pageMargins left="0.79" right="0.56999999999999995" top="0.88" bottom="0.66" header="0.5" footer="0.5"/>
  <pageSetup paperSize="9" scale="95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 codeName="Munka10">
    <tabColor theme="5" tint="0.39997558519241921"/>
  </sheetPr>
  <dimension ref="A1:J23"/>
  <sheetViews>
    <sheetView zoomScale="140" zoomScaleNormal="140" workbookViewId="0">
      <selection activeCell="B3" sqref="B3"/>
    </sheetView>
  </sheetViews>
  <sheetFormatPr defaultRowHeight="12.75"/>
  <cols>
    <col min="1" max="1" width="38.83203125" style="28" customWidth="1"/>
    <col min="2" max="9" width="15.83203125" style="27" customWidth="1"/>
    <col min="10" max="10" width="15.83203125" style="34" customWidth="1"/>
    <col min="11" max="12" width="12.83203125" style="27" customWidth="1"/>
    <col min="13" max="13" width="13.83203125" style="27" customWidth="1"/>
    <col min="14" max="16384" width="9.33203125" style="27"/>
  </cols>
  <sheetData>
    <row r="1" spans="1:10" ht="25.5" customHeight="1">
      <c r="A1" s="441" t="s">
        <v>528</v>
      </c>
      <c r="B1" s="441"/>
      <c r="C1" s="441"/>
      <c r="D1" s="441"/>
      <c r="E1" s="441"/>
      <c r="F1" s="441"/>
      <c r="G1" s="441"/>
      <c r="H1" s="441"/>
      <c r="I1" s="441"/>
      <c r="J1" s="441"/>
    </row>
    <row r="2" spans="1:10" ht="22.5" customHeight="1" thickBot="1">
      <c r="A2" s="60"/>
      <c r="B2" s="34"/>
      <c r="C2" s="34"/>
      <c r="D2" s="34"/>
      <c r="E2" s="34"/>
      <c r="F2" s="34"/>
      <c r="G2" s="34"/>
      <c r="H2" s="34"/>
      <c r="I2" s="34"/>
      <c r="J2" s="31" t="str">
        <f>'2.2.sz.mell  '!I2</f>
        <v>Forintban!</v>
      </c>
    </row>
    <row r="3" spans="1:10" s="29" customFormat="1" ht="44.25" customHeight="1" thickBot="1">
      <c r="A3" s="61" t="s">
        <v>45</v>
      </c>
      <c r="B3" s="62" t="s">
        <v>46</v>
      </c>
      <c r="C3" s="62" t="s">
        <v>47</v>
      </c>
      <c r="D3" s="62" t="str">
        <f>+CONCATENATE("Felhasználás   ",LEFT(ÖSSZEFÜGGÉSEK!A6,4)-1,". XII. 31-ig")</f>
        <v>Felhasználás   2017. XII. 31-ig</v>
      </c>
      <c r="E3" s="62" t="str">
        <f>+CONCATENATE(LEFT(ÖSSZEFÜGGÉSEK!A6,4),". évi",CHAR(10),"eredeti előirányzat")</f>
        <v>2018. évi
eredeti előirányzat</v>
      </c>
      <c r="F3" s="366" t="s">
        <v>484</v>
      </c>
      <c r="G3" s="366" t="s">
        <v>514</v>
      </c>
      <c r="H3" s="366" t="s">
        <v>519</v>
      </c>
      <c r="I3" s="366" t="s">
        <v>491</v>
      </c>
      <c r="J3" s="369" t="s">
        <v>486</v>
      </c>
    </row>
    <row r="4" spans="1:10" s="34" customFormat="1" ht="12" customHeight="1" thickBot="1">
      <c r="A4" s="32" t="s">
        <v>371</v>
      </c>
      <c r="B4" s="33" t="s">
        <v>372</v>
      </c>
      <c r="C4" s="33" t="s">
        <v>373</v>
      </c>
      <c r="D4" s="33" t="s">
        <v>375</v>
      </c>
      <c r="E4" s="33" t="s">
        <v>374</v>
      </c>
      <c r="F4" s="33" t="s">
        <v>376</v>
      </c>
      <c r="G4" s="33" t="s">
        <v>377</v>
      </c>
      <c r="H4" s="33" t="s">
        <v>378</v>
      </c>
      <c r="I4" s="33" t="s">
        <v>522</v>
      </c>
      <c r="J4" s="370" t="s">
        <v>521</v>
      </c>
    </row>
    <row r="5" spans="1:10" ht="26.25" customHeight="1">
      <c r="A5" s="406" t="s">
        <v>497</v>
      </c>
      <c r="B5" s="407">
        <v>5850000</v>
      </c>
      <c r="C5" s="214" t="s">
        <v>498</v>
      </c>
      <c r="D5" s="407">
        <v>3217500</v>
      </c>
      <c r="E5" s="407">
        <v>2632500</v>
      </c>
      <c r="F5" s="21"/>
      <c r="G5" s="21"/>
      <c r="H5" s="21"/>
      <c r="I5" s="360">
        <f>F5+G5</f>
        <v>0</v>
      </c>
      <c r="J5" s="35">
        <f>E5+I5</f>
        <v>2632500</v>
      </c>
    </row>
    <row r="6" spans="1:10" ht="15.95" customHeight="1">
      <c r="A6" s="406" t="s">
        <v>499</v>
      </c>
      <c r="B6" s="407">
        <v>7000000</v>
      </c>
      <c r="C6" s="214" t="s">
        <v>500</v>
      </c>
      <c r="D6" s="407">
        <v>3738768</v>
      </c>
      <c r="E6" s="407">
        <v>3261232</v>
      </c>
      <c r="F6" s="21"/>
      <c r="G6" s="21">
        <v>-3096800</v>
      </c>
      <c r="H6" s="21"/>
      <c r="I6" s="360">
        <f>F6+G6</f>
        <v>-3096800</v>
      </c>
      <c r="J6" s="35">
        <f>E6+I6</f>
        <v>164432</v>
      </c>
    </row>
    <row r="7" spans="1:10" ht="15.95" customHeight="1">
      <c r="A7" s="406" t="s">
        <v>501</v>
      </c>
      <c r="B7" s="407">
        <v>300000000</v>
      </c>
      <c r="C7" s="214" t="s">
        <v>500</v>
      </c>
      <c r="D7" s="407">
        <v>17213394</v>
      </c>
      <c r="E7" s="407">
        <v>282786606</v>
      </c>
      <c r="F7" s="21"/>
      <c r="G7" s="21">
        <v>-10870000</v>
      </c>
      <c r="H7" s="21"/>
      <c r="I7" s="360">
        <f>F7+G7</f>
        <v>-10870000</v>
      </c>
      <c r="J7" s="35">
        <f t="shared" ref="J7:J22" si="0">E7+I7</f>
        <v>271916606</v>
      </c>
    </row>
    <row r="8" spans="1:10" ht="15.95" customHeight="1">
      <c r="A8" s="408" t="s">
        <v>502</v>
      </c>
      <c r="B8" s="407">
        <v>99914326</v>
      </c>
      <c r="C8" s="214" t="s">
        <v>503</v>
      </c>
      <c r="D8" s="407">
        <v>0</v>
      </c>
      <c r="E8" s="407">
        <v>99914326</v>
      </c>
      <c r="F8" s="21"/>
      <c r="G8" s="21">
        <v>-1945876</v>
      </c>
      <c r="H8" s="21"/>
      <c r="I8" s="360">
        <f t="shared" ref="I8:I22" si="1">F8+G8</f>
        <v>-1945876</v>
      </c>
      <c r="J8" s="35">
        <f t="shared" si="0"/>
        <v>97968450</v>
      </c>
    </row>
    <row r="9" spans="1:10" ht="15.95" customHeight="1">
      <c r="A9" s="28" t="s">
        <v>504</v>
      </c>
      <c r="B9" s="407">
        <v>4998720</v>
      </c>
      <c r="C9" s="214" t="s">
        <v>503</v>
      </c>
      <c r="D9" s="407">
        <v>0</v>
      </c>
      <c r="E9" s="407">
        <v>4998720</v>
      </c>
      <c r="F9" s="21"/>
      <c r="G9" s="21"/>
      <c r="H9" s="21"/>
      <c r="I9" s="360">
        <f t="shared" si="1"/>
        <v>0</v>
      </c>
      <c r="J9" s="35">
        <f t="shared" si="0"/>
        <v>4998720</v>
      </c>
    </row>
    <row r="10" spans="1:10" ht="15.95" customHeight="1">
      <c r="A10" s="406" t="s">
        <v>505</v>
      </c>
      <c r="B10" s="407">
        <v>3250000</v>
      </c>
      <c r="C10" s="214" t="s">
        <v>503</v>
      </c>
      <c r="D10" s="407"/>
      <c r="E10" s="407">
        <v>3250000</v>
      </c>
      <c r="F10" s="21"/>
      <c r="G10" s="21"/>
      <c r="H10" s="21"/>
      <c r="I10" s="360">
        <f t="shared" si="1"/>
        <v>0</v>
      </c>
      <c r="J10" s="35">
        <f t="shared" si="0"/>
        <v>3250000</v>
      </c>
    </row>
    <row r="11" spans="1:10" ht="24.75" customHeight="1">
      <c r="A11" s="409" t="s">
        <v>506</v>
      </c>
      <c r="B11" s="407">
        <v>105530000</v>
      </c>
      <c r="C11" s="214" t="s">
        <v>500</v>
      </c>
      <c r="D11" s="407">
        <v>0</v>
      </c>
      <c r="E11" s="407">
        <v>105530000</v>
      </c>
      <c r="F11" s="21"/>
      <c r="G11" s="21">
        <v>-300000</v>
      </c>
      <c r="H11" s="21">
        <v>-4805972</v>
      </c>
      <c r="I11" s="360">
        <f>SUM(G11:H11)</f>
        <v>-5105972</v>
      </c>
      <c r="J11" s="35">
        <f t="shared" si="0"/>
        <v>100424028</v>
      </c>
    </row>
    <row r="12" spans="1:10" ht="27" customHeight="1">
      <c r="A12" s="409" t="s">
        <v>507</v>
      </c>
      <c r="B12" s="407">
        <v>4718050</v>
      </c>
      <c r="C12" s="214" t="s">
        <v>503</v>
      </c>
      <c r="D12" s="407"/>
      <c r="E12" s="407">
        <v>4718050</v>
      </c>
      <c r="F12" s="21"/>
      <c r="G12" s="21"/>
      <c r="H12" s="21"/>
      <c r="I12" s="360">
        <f t="shared" si="1"/>
        <v>0</v>
      </c>
      <c r="J12" s="35">
        <f t="shared" si="0"/>
        <v>4718050</v>
      </c>
    </row>
    <row r="13" spans="1:10" ht="15.95" customHeight="1">
      <c r="A13" s="409" t="s">
        <v>508</v>
      </c>
      <c r="B13" s="407">
        <v>3000000</v>
      </c>
      <c r="C13" s="214" t="s">
        <v>503</v>
      </c>
      <c r="D13" s="407"/>
      <c r="E13" s="407">
        <v>3000000</v>
      </c>
      <c r="F13" s="21"/>
      <c r="G13" s="21"/>
      <c r="H13" s="21">
        <v>-1177384</v>
      </c>
      <c r="I13" s="360">
        <f t="shared" ref="I13:I18" si="2">SUM(F13:H13)</f>
        <v>-1177384</v>
      </c>
      <c r="J13" s="35">
        <f t="shared" si="0"/>
        <v>1822616</v>
      </c>
    </row>
    <row r="14" spans="1:10" ht="28.5" customHeight="1">
      <c r="A14" s="213" t="s">
        <v>523</v>
      </c>
      <c r="B14" s="21"/>
      <c r="C14" s="214"/>
      <c r="D14" s="21"/>
      <c r="E14" s="21"/>
      <c r="F14" s="21"/>
      <c r="G14" s="21"/>
      <c r="H14" s="21">
        <v>381524</v>
      </c>
      <c r="I14" s="360">
        <f t="shared" si="2"/>
        <v>381524</v>
      </c>
      <c r="J14" s="35">
        <f t="shared" si="0"/>
        <v>381524</v>
      </c>
    </row>
    <row r="15" spans="1:10" ht="33" customHeight="1">
      <c r="A15" s="213" t="s">
        <v>525</v>
      </c>
      <c r="B15" s="21"/>
      <c r="C15" s="214"/>
      <c r="D15" s="21"/>
      <c r="E15" s="21"/>
      <c r="F15" s="21"/>
      <c r="G15" s="21"/>
      <c r="H15" s="21">
        <v>1566948</v>
      </c>
      <c r="I15" s="360">
        <f t="shared" si="2"/>
        <v>1566948</v>
      </c>
      <c r="J15" s="35">
        <f t="shared" si="0"/>
        <v>1566948</v>
      </c>
    </row>
    <row r="16" spans="1:10" ht="15.95" customHeight="1">
      <c r="A16" s="213" t="s">
        <v>526</v>
      </c>
      <c r="B16" s="21"/>
      <c r="C16" s="214"/>
      <c r="D16" s="21"/>
      <c r="E16" s="21"/>
      <c r="F16" s="21"/>
      <c r="G16" s="21"/>
      <c r="H16" s="21">
        <v>700000</v>
      </c>
      <c r="I16" s="360">
        <f t="shared" si="2"/>
        <v>700000</v>
      </c>
      <c r="J16" s="35">
        <f t="shared" si="0"/>
        <v>700000</v>
      </c>
    </row>
    <row r="17" spans="1:10" ht="15.95" customHeight="1">
      <c r="A17" s="213"/>
      <c r="B17" s="21"/>
      <c r="C17" s="214"/>
      <c r="D17" s="21"/>
      <c r="E17" s="21"/>
      <c r="F17" s="21"/>
      <c r="G17" s="21"/>
      <c r="H17" s="21"/>
      <c r="I17" s="360">
        <f t="shared" si="2"/>
        <v>0</v>
      </c>
      <c r="J17" s="35">
        <f t="shared" si="0"/>
        <v>0</v>
      </c>
    </row>
    <row r="18" spans="1:10" ht="15.95" customHeight="1">
      <c r="A18" s="213"/>
      <c r="B18" s="21"/>
      <c r="C18" s="214"/>
      <c r="D18" s="21"/>
      <c r="E18" s="21"/>
      <c r="F18" s="21"/>
      <c r="G18" s="21"/>
      <c r="H18" s="21"/>
      <c r="I18" s="360">
        <f t="shared" si="2"/>
        <v>0</v>
      </c>
      <c r="J18" s="35">
        <f t="shared" si="0"/>
        <v>0</v>
      </c>
    </row>
    <row r="19" spans="1:10" ht="15.95" customHeight="1">
      <c r="A19" s="213"/>
      <c r="B19" s="21"/>
      <c r="C19" s="214"/>
      <c r="D19" s="21"/>
      <c r="E19" s="21"/>
      <c r="F19" s="21"/>
      <c r="G19" s="21"/>
      <c r="H19" s="21"/>
      <c r="I19" s="360">
        <f t="shared" si="1"/>
        <v>0</v>
      </c>
      <c r="J19" s="35">
        <f t="shared" si="0"/>
        <v>0</v>
      </c>
    </row>
    <row r="20" spans="1:10" ht="15.95" customHeight="1">
      <c r="A20" s="213"/>
      <c r="B20" s="21"/>
      <c r="C20" s="214"/>
      <c r="D20" s="21"/>
      <c r="E20" s="21"/>
      <c r="F20" s="21"/>
      <c r="G20" s="21"/>
      <c r="H20" s="21"/>
      <c r="I20" s="360">
        <f t="shared" si="1"/>
        <v>0</v>
      </c>
      <c r="J20" s="35">
        <f t="shared" si="0"/>
        <v>0</v>
      </c>
    </row>
    <row r="21" spans="1:10" ht="15.95" customHeight="1">
      <c r="A21" s="213"/>
      <c r="B21" s="21"/>
      <c r="C21" s="214"/>
      <c r="D21" s="21"/>
      <c r="E21" s="21"/>
      <c r="F21" s="21"/>
      <c r="G21" s="21"/>
      <c r="H21" s="21"/>
      <c r="I21" s="360">
        <f t="shared" si="1"/>
        <v>0</v>
      </c>
      <c r="J21" s="35">
        <f t="shared" si="0"/>
        <v>0</v>
      </c>
    </row>
    <row r="22" spans="1:10" ht="15.95" customHeight="1" thickBot="1">
      <c r="A22" s="36"/>
      <c r="B22" s="22"/>
      <c r="C22" s="215"/>
      <c r="D22" s="22"/>
      <c r="E22" s="22"/>
      <c r="F22" s="22"/>
      <c r="G22" s="22"/>
      <c r="H22" s="22"/>
      <c r="I22" s="360">
        <f t="shared" si="1"/>
        <v>0</v>
      </c>
      <c r="J22" s="37">
        <f t="shared" si="0"/>
        <v>0</v>
      </c>
    </row>
    <row r="23" spans="1:10" s="40" customFormat="1" ht="18" customHeight="1" thickBot="1">
      <c r="A23" s="63" t="s">
        <v>44</v>
      </c>
      <c r="B23" s="38">
        <f>SUM(B5:B22)</f>
        <v>534261096</v>
      </c>
      <c r="C23" s="49"/>
      <c r="D23" s="38">
        <f t="shared" ref="D23:J23" si="3">SUM(D5:D22)</f>
        <v>24169662</v>
      </c>
      <c r="E23" s="38">
        <f t="shared" si="3"/>
        <v>510091434</v>
      </c>
      <c r="F23" s="38">
        <f t="shared" si="3"/>
        <v>0</v>
      </c>
      <c r="G23" s="38">
        <f t="shared" si="3"/>
        <v>-16212676</v>
      </c>
      <c r="H23" s="38">
        <f t="shared" si="3"/>
        <v>-3334884</v>
      </c>
      <c r="I23" s="38">
        <f t="shared" si="3"/>
        <v>-19547560</v>
      </c>
      <c r="J23" s="39">
        <f t="shared" si="3"/>
        <v>490543874</v>
      </c>
    </row>
  </sheetData>
  <mergeCells count="1">
    <mergeCell ref="A1:J1"/>
  </mergeCells>
  <phoneticPr fontId="0" type="noConversion"/>
  <printOptions horizontalCentered="1"/>
  <pageMargins left="0.39370078740157483" right="0.39370078740157483" top="1.0236220472440944" bottom="0.98425196850393704" header="0.78740157480314965" footer="0.78740157480314965"/>
  <pageSetup paperSize="9" scale="60" orientation="landscape" horizontalDpi="300" verticalDpi="300" r:id="rId1"/>
  <headerFooter alignWithMargins="0">
    <oddHeader xml:space="preserve">&amp;R&amp;"Times New Roman CE,Félkövér dőlt"&amp;11 3. melléklet 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codeName="Munka11">
    <tabColor theme="5" tint="0.39997558519241921"/>
  </sheetPr>
  <dimension ref="A1:J23"/>
  <sheetViews>
    <sheetView zoomScaleNormal="100" workbookViewId="0">
      <selection activeCell="H7" sqref="H7"/>
    </sheetView>
  </sheetViews>
  <sheetFormatPr defaultRowHeight="12.75"/>
  <cols>
    <col min="1" max="1" width="38.83203125" style="28" customWidth="1"/>
    <col min="2" max="9" width="15.83203125" style="27" customWidth="1"/>
    <col min="10" max="10" width="15.83203125" style="34" customWidth="1"/>
    <col min="11" max="12" width="12.83203125" style="27" customWidth="1"/>
    <col min="13" max="13" width="13.83203125" style="27" customWidth="1"/>
    <col min="14" max="16384" width="9.33203125" style="27"/>
  </cols>
  <sheetData>
    <row r="1" spans="1:10" ht="25.5" customHeight="1">
      <c r="A1" s="441" t="s">
        <v>529</v>
      </c>
      <c r="B1" s="441"/>
      <c r="C1" s="441"/>
      <c r="D1" s="441"/>
      <c r="E1" s="441"/>
      <c r="F1" s="441"/>
      <c r="G1" s="441"/>
      <c r="H1" s="441"/>
      <c r="I1" s="441"/>
      <c r="J1" s="441"/>
    </row>
    <row r="2" spans="1:10" ht="22.5" customHeight="1" thickBot="1">
      <c r="A2" s="60"/>
      <c r="B2" s="34"/>
      <c r="C2" s="34"/>
      <c r="D2" s="34"/>
      <c r="E2" s="34"/>
      <c r="F2" s="34"/>
      <c r="G2" s="34"/>
      <c r="H2" s="34"/>
      <c r="I2" s="34"/>
      <c r="J2" s="31" t="str">
        <f>'2.2.sz.mell  '!I2</f>
        <v>Forintban!</v>
      </c>
    </row>
    <row r="3" spans="1:10" s="29" customFormat="1" ht="44.25" customHeight="1" thickBot="1">
      <c r="A3" s="61" t="s">
        <v>48</v>
      </c>
      <c r="B3" s="62" t="s">
        <v>46</v>
      </c>
      <c r="C3" s="62" t="s">
        <v>47</v>
      </c>
      <c r="D3" s="62" t="str">
        <f>+CONCATENATE("Felhasználás   ",LEFT(ÖSSZEFÜGGÉSEK!A6,4)-1,". XII. 31-ig")</f>
        <v>Felhasználás   2017. XII. 31-ig</v>
      </c>
      <c r="E3" s="62" t="str">
        <f>+CONCATENATE(LEFT(ÖSSZEFÜGGÉSEK!A6,4),". évi",CHAR(10),"eredeti előirányzat")</f>
        <v>2018. évi
eredeti előirányzat</v>
      </c>
      <c r="F3" s="366" t="s">
        <v>484</v>
      </c>
      <c r="G3" s="371" t="s">
        <v>514</v>
      </c>
      <c r="H3" s="371" t="s">
        <v>519</v>
      </c>
      <c r="I3" s="372" t="s">
        <v>491</v>
      </c>
      <c r="J3" s="373" t="s">
        <v>486</v>
      </c>
    </row>
    <row r="4" spans="1:10" s="34" customFormat="1" ht="12" customHeight="1" thickBot="1">
      <c r="A4" s="32" t="s">
        <v>371</v>
      </c>
      <c r="B4" s="33" t="s">
        <v>372</v>
      </c>
      <c r="C4" s="33" t="s">
        <v>373</v>
      </c>
      <c r="D4" s="33" t="s">
        <v>375</v>
      </c>
      <c r="E4" s="33" t="s">
        <v>374</v>
      </c>
      <c r="F4" s="33" t="s">
        <v>376</v>
      </c>
      <c r="G4" s="33" t="s">
        <v>377</v>
      </c>
      <c r="H4" s="33" t="s">
        <v>378</v>
      </c>
      <c r="I4" s="33" t="s">
        <v>520</v>
      </c>
      <c r="J4" s="370" t="s">
        <v>521</v>
      </c>
    </row>
    <row r="5" spans="1:10" ht="27" customHeight="1">
      <c r="A5" s="419" t="s">
        <v>509</v>
      </c>
      <c r="B5" s="410">
        <v>85669711</v>
      </c>
      <c r="C5" s="411" t="s">
        <v>500</v>
      </c>
      <c r="D5" s="410">
        <v>37846</v>
      </c>
      <c r="E5" s="410">
        <v>85631865</v>
      </c>
      <c r="F5" s="21"/>
      <c r="G5" s="21">
        <v>-3565901</v>
      </c>
      <c r="H5" s="21">
        <v>-480041</v>
      </c>
      <c r="I5" s="360">
        <f>F5+G5+H5</f>
        <v>-4045942</v>
      </c>
      <c r="J5" s="35">
        <f>E5+I5</f>
        <v>81585923</v>
      </c>
    </row>
    <row r="6" spans="1:10" ht="15.95" customHeight="1">
      <c r="A6" s="419" t="s">
        <v>510</v>
      </c>
      <c r="B6" s="410">
        <v>31048960</v>
      </c>
      <c r="C6" s="411" t="s">
        <v>500</v>
      </c>
      <c r="D6" s="410">
        <v>29966707</v>
      </c>
      <c r="E6" s="410">
        <v>1082253</v>
      </c>
      <c r="F6" s="21"/>
      <c r="G6" s="21">
        <v>-716350</v>
      </c>
      <c r="H6" s="21"/>
      <c r="I6" s="360">
        <f>F6+G6</f>
        <v>-716350</v>
      </c>
      <c r="J6" s="35">
        <f t="shared" ref="J6:J22" si="0">E6+I6</f>
        <v>365903</v>
      </c>
    </row>
    <row r="7" spans="1:10" ht="15.95" customHeight="1">
      <c r="A7" s="419" t="s">
        <v>511</v>
      </c>
      <c r="B7" s="410">
        <v>31578946</v>
      </c>
      <c r="C7" s="411" t="s">
        <v>503</v>
      </c>
      <c r="D7" s="410">
        <v>0</v>
      </c>
      <c r="E7" s="410">
        <v>31578946</v>
      </c>
      <c r="F7" s="21"/>
      <c r="G7" s="21"/>
      <c r="H7" s="21"/>
      <c r="I7" s="360">
        <f>F7+G7</f>
        <v>0</v>
      </c>
      <c r="J7" s="35">
        <f t="shared" si="0"/>
        <v>31578946</v>
      </c>
    </row>
    <row r="8" spans="1:10" ht="23.25" customHeight="1">
      <c r="A8" s="419" t="s">
        <v>512</v>
      </c>
      <c r="B8" s="410">
        <v>34998530</v>
      </c>
      <c r="C8" s="411" t="s">
        <v>503</v>
      </c>
      <c r="D8" s="410">
        <v>0</v>
      </c>
      <c r="E8" s="410">
        <v>34998530</v>
      </c>
      <c r="F8" s="21"/>
      <c r="G8" s="21"/>
      <c r="H8" s="21"/>
      <c r="I8" s="360">
        <f t="shared" ref="I8:I22" si="1">F8+G8</f>
        <v>0</v>
      </c>
      <c r="J8" s="35">
        <f t="shared" si="0"/>
        <v>34998530</v>
      </c>
    </row>
    <row r="9" spans="1:10" ht="27.75" customHeight="1">
      <c r="A9" s="419" t="s">
        <v>513</v>
      </c>
      <c r="B9" s="410">
        <v>1892300</v>
      </c>
      <c r="C9" s="411" t="s">
        <v>503</v>
      </c>
      <c r="D9" s="410"/>
      <c r="E9" s="410">
        <v>1892300</v>
      </c>
      <c r="F9" s="21"/>
      <c r="G9" s="21"/>
      <c r="H9" s="21"/>
      <c r="I9" s="360">
        <f t="shared" si="1"/>
        <v>0</v>
      </c>
      <c r="J9" s="35">
        <f t="shared" si="0"/>
        <v>1892300</v>
      </c>
    </row>
    <row r="10" spans="1:10" ht="24.75" customHeight="1">
      <c r="A10" s="420" t="s">
        <v>515</v>
      </c>
      <c r="B10" s="21"/>
      <c r="C10" s="214"/>
      <c r="D10" s="21"/>
      <c r="E10" s="21"/>
      <c r="F10" s="21"/>
      <c r="G10" s="21">
        <v>962476</v>
      </c>
      <c r="H10" s="21"/>
      <c r="I10" s="360">
        <f t="shared" si="1"/>
        <v>962476</v>
      </c>
      <c r="J10" s="35">
        <f t="shared" si="0"/>
        <v>962476</v>
      </c>
    </row>
    <row r="11" spans="1:10" ht="15.95" customHeight="1">
      <c r="A11" s="421" t="s">
        <v>516</v>
      </c>
      <c r="B11" s="21"/>
      <c r="C11" s="214"/>
      <c r="D11" s="21"/>
      <c r="E11" s="21"/>
      <c r="F11" s="21"/>
      <c r="G11" s="21">
        <v>508000</v>
      </c>
      <c r="H11" s="21"/>
      <c r="I11" s="360">
        <f t="shared" si="1"/>
        <v>508000</v>
      </c>
      <c r="J11" s="35">
        <f t="shared" si="0"/>
        <v>508000</v>
      </c>
    </row>
    <row r="12" spans="1:10" ht="15.95" customHeight="1">
      <c r="A12" s="421" t="s">
        <v>524</v>
      </c>
      <c r="B12" s="21"/>
      <c r="C12" s="214"/>
      <c r="D12" s="21"/>
      <c r="E12" s="21"/>
      <c r="F12" s="21"/>
      <c r="G12" s="21"/>
      <c r="H12" s="21">
        <v>2857500</v>
      </c>
      <c r="I12" s="360">
        <f>SUM(H12)</f>
        <v>2857500</v>
      </c>
      <c r="J12" s="35">
        <f t="shared" si="0"/>
        <v>2857500</v>
      </c>
    </row>
    <row r="13" spans="1:10" ht="15.95" customHeight="1">
      <c r="A13" s="213"/>
      <c r="B13" s="21"/>
      <c r="C13" s="214"/>
      <c r="D13" s="21"/>
      <c r="E13" s="21"/>
      <c r="F13" s="21"/>
      <c r="G13" s="21"/>
      <c r="H13" s="21"/>
      <c r="I13" s="360">
        <f t="shared" si="1"/>
        <v>0</v>
      </c>
      <c r="J13" s="35">
        <f t="shared" si="0"/>
        <v>0</v>
      </c>
    </row>
    <row r="14" spans="1:10" ht="15.95" customHeight="1">
      <c r="A14" s="213"/>
      <c r="B14" s="21"/>
      <c r="C14" s="214"/>
      <c r="D14" s="21"/>
      <c r="E14" s="21"/>
      <c r="F14" s="21"/>
      <c r="G14" s="21"/>
      <c r="H14" s="21"/>
      <c r="I14" s="360">
        <f t="shared" si="1"/>
        <v>0</v>
      </c>
      <c r="J14" s="35">
        <f t="shared" si="0"/>
        <v>0</v>
      </c>
    </row>
    <row r="15" spans="1:10" ht="15.95" customHeight="1">
      <c r="A15" s="213"/>
      <c r="B15" s="21"/>
      <c r="C15" s="214"/>
      <c r="D15" s="21"/>
      <c r="E15" s="21"/>
      <c r="F15" s="21"/>
      <c r="G15" s="21"/>
      <c r="H15" s="21"/>
      <c r="I15" s="360">
        <f t="shared" si="1"/>
        <v>0</v>
      </c>
      <c r="J15" s="35">
        <f t="shared" si="0"/>
        <v>0</v>
      </c>
    </row>
    <row r="16" spans="1:10" ht="15.95" customHeight="1">
      <c r="A16" s="213"/>
      <c r="B16" s="21"/>
      <c r="C16" s="214"/>
      <c r="D16" s="21"/>
      <c r="E16" s="21"/>
      <c r="F16" s="21"/>
      <c r="G16" s="21"/>
      <c r="H16" s="21"/>
      <c r="I16" s="360">
        <f t="shared" si="1"/>
        <v>0</v>
      </c>
      <c r="J16" s="35">
        <f t="shared" si="0"/>
        <v>0</v>
      </c>
    </row>
    <row r="17" spans="1:10" ht="15.95" customHeight="1">
      <c r="A17" s="213"/>
      <c r="B17" s="21"/>
      <c r="C17" s="214"/>
      <c r="D17" s="21"/>
      <c r="E17" s="21"/>
      <c r="F17" s="21"/>
      <c r="G17" s="21"/>
      <c r="H17" s="21"/>
      <c r="I17" s="360">
        <f t="shared" si="1"/>
        <v>0</v>
      </c>
      <c r="J17" s="35">
        <f t="shared" si="0"/>
        <v>0</v>
      </c>
    </row>
    <row r="18" spans="1:10" ht="15.95" customHeight="1">
      <c r="A18" s="213"/>
      <c r="B18" s="21"/>
      <c r="C18" s="214"/>
      <c r="D18" s="21"/>
      <c r="E18" s="21"/>
      <c r="F18" s="21"/>
      <c r="G18" s="21"/>
      <c r="H18" s="21"/>
      <c r="I18" s="360">
        <f t="shared" si="1"/>
        <v>0</v>
      </c>
      <c r="J18" s="35">
        <f t="shared" si="0"/>
        <v>0</v>
      </c>
    </row>
    <row r="19" spans="1:10" ht="15.95" customHeight="1">
      <c r="A19" s="213"/>
      <c r="B19" s="21"/>
      <c r="C19" s="214"/>
      <c r="D19" s="21"/>
      <c r="E19" s="21"/>
      <c r="F19" s="21"/>
      <c r="G19" s="21"/>
      <c r="H19" s="21"/>
      <c r="I19" s="360">
        <f t="shared" si="1"/>
        <v>0</v>
      </c>
      <c r="J19" s="35">
        <f t="shared" si="0"/>
        <v>0</v>
      </c>
    </row>
    <row r="20" spans="1:10" ht="15.95" customHeight="1">
      <c r="A20" s="213"/>
      <c r="B20" s="21"/>
      <c r="C20" s="214"/>
      <c r="D20" s="21"/>
      <c r="E20" s="21"/>
      <c r="F20" s="21"/>
      <c r="G20" s="21"/>
      <c r="H20" s="21"/>
      <c r="I20" s="360">
        <f t="shared" si="1"/>
        <v>0</v>
      </c>
      <c r="J20" s="35">
        <f t="shared" si="0"/>
        <v>0</v>
      </c>
    </row>
    <row r="21" spans="1:10" ht="15.95" customHeight="1">
      <c r="A21" s="213"/>
      <c r="B21" s="21"/>
      <c r="C21" s="214"/>
      <c r="D21" s="21"/>
      <c r="E21" s="21"/>
      <c r="F21" s="21"/>
      <c r="G21" s="21"/>
      <c r="H21" s="21"/>
      <c r="I21" s="360">
        <f t="shared" si="1"/>
        <v>0</v>
      </c>
      <c r="J21" s="35">
        <f t="shared" si="0"/>
        <v>0</v>
      </c>
    </row>
    <row r="22" spans="1:10" ht="15.95" customHeight="1" thickBot="1">
      <c r="A22" s="36"/>
      <c r="B22" s="22"/>
      <c r="C22" s="215"/>
      <c r="D22" s="22"/>
      <c r="E22" s="22"/>
      <c r="F22" s="22"/>
      <c r="G22" s="22"/>
      <c r="H22" s="22"/>
      <c r="I22" s="360">
        <f t="shared" si="1"/>
        <v>0</v>
      </c>
      <c r="J22" s="37">
        <f t="shared" si="0"/>
        <v>0</v>
      </c>
    </row>
    <row r="23" spans="1:10" s="40" customFormat="1" ht="18" customHeight="1" thickBot="1">
      <c r="A23" s="63" t="s">
        <v>44</v>
      </c>
      <c r="B23" s="38">
        <f>SUM(B5:B22)</f>
        <v>185188447</v>
      </c>
      <c r="C23" s="49"/>
      <c r="D23" s="38">
        <f t="shared" ref="D23:J23" si="2">SUM(D5:D22)</f>
        <v>30004553</v>
      </c>
      <c r="E23" s="38">
        <f t="shared" si="2"/>
        <v>155183894</v>
      </c>
      <c r="F23" s="38">
        <f t="shared" si="2"/>
        <v>0</v>
      </c>
      <c r="G23" s="38">
        <f t="shared" si="2"/>
        <v>-2811775</v>
      </c>
      <c r="H23" s="38">
        <f t="shared" si="2"/>
        <v>2377459</v>
      </c>
      <c r="I23" s="38">
        <f t="shared" si="2"/>
        <v>-434316</v>
      </c>
      <c r="J23" s="39">
        <f t="shared" si="2"/>
        <v>154749578</v>
      </c>
    </row>
  </sheetData>
  <mergeCells count="1">
    <mergeCell ref="A1:J1"/>
  </mergeCells>
  <printOptions horizontalCentered="1"/>
  <pageMargins left="0.39370078740157483" right="0.39370078740157483" top="1.0236220472440944" bottom="0.98425196850393704" header="0.78740157480314965" footer="0.78740157480314965"/>
  <pageSetup paperSize="9" scale="70" orientation="landscape" horizontalDpi="300" verticalDpi="300" r:id="rId1"/>
  <headerFooter alignWithMargins="0">
    <oddHeader xml:space="preserve">&amp;R&amp;"Times New Roman CE,Félkövér dőlt"&amp;11 4. melléklet 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codeName="Munka4">
    <tabColor theme="5" tint="0.39997558519241921"/>
  </sheetPr>
  <dimension ref="A1:Q158"/>
  <sheetViews>
    <sheetView tabSelected="1" topLeftCell="B1" zoomScaleNormal="100" zoomScaleSheetLayoutView="100" workbookViewId="0">
      <selection activeCell="F149" sqref="F149"/>
    </sheetView>
  </sheetViews>
  <sheetFormatPr defaultRowHeight="12.75"/>
  <cols>
    <col min="1" max="1" width="16.1640625" style="147" customWidth="1"/>
    <col min="2" max="2" width="62" style="148" customWidth="1"/>
    <col min="3" max="3" width="22.33203125" style="149" customWidth="1"/>
    <col min="4" max="9" width="22.33203125" style="2" customWidth="1"/>
    <col min="10" max="11" width="25.83203125" style="2" customWidth="1"/>
    <col min="12" max="16384" width="9.33203125" style="2"/>
  </cols>
  <sheetData>
    <row r="1" spans="1:11" s="1" customFormat="1" ht="16.5" customHeight="1" thickBot="1">
      <c r="A1" s="71"/>
      <c r="B1" s="73"/>
      <c r="K1" s="261" t="s">
        <v>493</v>
      </c>
    </row>
    <row r="2" spans="1:11" s="44" customFormat="1" ht="21" customHeight="1" thickBot="1">
      <c r="A2" s="262" t="s">
        <v>42</v>
      </c>
      <c r="B2" s="445" t="s">
        <v>492</v>
      </c>
      <c r="C2" s="445"/>
      <c r="D2" s="445"/>
      <c r="E2" s="327"/>
      <c r="F2" s="303"/>
      <c r="G2" s="303"/>
      <c r="H2" s="303"/>
      <c r="I2" s="303"/>
      <c r="J2" s="328"/>
      <c r="K2" s="263" t="s">
        <v>36</v>
      </c>
    </row>
    <row r="3" spans="1:11" s="44" customFormat="1" ht="24.75" thickBot="1">
      <c r="A3" s="262" t="s">
        <v>119</v>
      </c>
      <c r="B3" s="445" t="s">
        <v>289</v>
      </c>
      <c r="C3" s="445"/>
      <c r="D3" s="445"/>
      <c r="E3" s="327"/>
      <c r="F3" s="303"/>
      <c r="G3" s="303"/>
      <c r="H3" s="303"/>
      <c r="I3" s="303"/>
      <c r="J3" s="328"/>
      <c r="K3" s="264" t="s">
        <v>36</v>
      </c>
    </row>
    <row r="4" spans="1:11" s="45" customFormat="1" ht="15.95" customHeight="1" thickBot="1">
      <c r="A4" s="74"/>
      <c r="B4" s="74"/>
      <c r="C4" s="75"/>
      <c r="K4" s="295" t="s">
        <v>465</v>
      </c>
    </row>
    <row r="5" spans="1:11" ht="24.75" thickBot="1">
      <c r="A5" s="161" t="s">
        <v>120</v>
      </c>
      <c r="B5" s="76" t="s">
        <v>464</v>
      </c>
      <c r="C5" s="291" t="s">
        <v>401</v>
      </c>
      <c r="D5" s="376" t="s">
        <v>458</v>
      </c>
      <c r="E5" s="376" t="s">
        <v>479</v>
      </c>
      <c r="F5" s="376" t="s">
        <v>480</v>
      </c>
      <c r="G5" s="376" t="s">
        <v>481</v>
      </c>
      <c r="H5" s="376" t="s">
        <v>482</v>
      </c>
      <c r="I5" s="376" t="s">
        <v>483</v>
      </c>
      <c r="J5" s="377" t="s">
        <v>485</v>
      </c>
      <c r="K5" s="374" t="s">
        <v>488</v>
      </c>
    </row>
    <row r="6" spans="1:11" s="41" customFormat="1" ht="12.95" customHeight="1" thickBot="1">
      <c r="A6" s="65" t="s">
        <v>371</v>
      </c>
      <c r="B6" s="66" t="s">
        <v>372</v>
      </c>
      <c r="C6" s="66" t="s">
        <v>373</v>
      </c>
      <c r="D6" s="265" t="s">
        <v>375</v>
      </c>
      <c r="E6" s="66" t="s">
        <v>374</v>
      </c>
      <c r="F6" s="66" t="s">
        <v>376</v>
      </c>
      <c r="G6" s="66" t="s">
        <v>377</v>
      </c>
      <c r="H6" s="66" t="s">
        <v>377</v>
      </c>
      <c r="I6" s="66" t="s">
        <v>477</v>
      </c>
      <c r="J6" s="66" t="s">
        <v>487</v>
      </c>
      <c r="K6" s="375" t="s">
        <v>478</v>
      </c>
    </row>
    <row r="7" spans="1:11" s="41" customFormat="1" ht="15.95" customHeight="1" thickBot="1">
      <c r="A7" s="442" t="s">
        <v>37</v>
      </c>
      <c r="B7" s="443"/>
      <c r="C7" s="443"/>
      <c r="D7" s="443"/>
      <c r="E7" s="443"/>
      <c r="F7" s="443"/>
      <c r="G7" s="443"/>
      <c r="H7" s="443"/>
      <c r="I7" s="443"/>
      <c r="J7" s="443"/>
      <c r="K7" s="444"/>
    </row>
    <row r="8" spans="1:11" s="41" customFormat="1" ht="12" customHeight="1" thickBot="1">
      <c r="A8" s="25" t="s">
        <v>5</v>
      </c>
      <c r="B8" s="19" t="s">
        <v>143</v>
      </c>
      <c r="C8" s="319">
        <f>+C9+C10+C11+C12+C13+C14</f>
        <v>295176323</v>
      </c>
      <c r="D8" s="235">
        <f t="shared" ref="D8:K8" si="0">+D9+D10+D11+D12+D13+D14</f>
        <v>0</v>
      </c>
      <c r="E8" s="154">
        <f t="shared" si="0"/>
        <v>4484584</v>
      </c>
      <c r="F8" s="154">
        <f t="shared" si="0"/>
        <v>20618200</v>
      </c>
      <c r="G8" s="154">
        <f t="shared" si="0"/>
        <v>0</v>
      </c>
      <c r="H8" s="154">
        <f t="shared" si="0"/>
        <v>0</v>
      </c>
      <c r="I8" s="154">
        <f t="shared" si="0"/>
        <v>0</v>
      </c>
      <c r="J8" s="154">
        <f t="shared" si="0"/>
        <v>25102784</v>
      </c>
      <c r="K8" s="319">
        <f t="shared" si="0"/>
        <v>320279107</v>
      </c>
    </row>
    <row r="9" spans="1:11" s="46" customFormat="1" ht="12" customHeight="1">
      <c r="A9" s="184" t="s">
        <v>61</v>
      </c>
      <c r="B9" s="168" t="s">
        <v>144</v>
      </c>
      <c r="C9" s="382">
        <v>111142834</v>
      </c>
      <c r="D9" s="236"/>
      <c r="E9" s="156"/>
      <c r="F9" s="156"/>
      <c r="G9" s="156"/>
      <c r="H9" s="156"/>
      <c r="I9" s="156"/>
      <c r="J9" s="198">
        <f>D9+E9+F9+G9+H9+I9</f>
        <v>0</v>
      </c>
      <c r="K9" s="320">
        <f>C9+J9</f>
        <v>111142834</v>
      </c>
    </row>
    <row r="10" spans="1:11" s="47" customFormat="1" ht="12" customHeight="1">
      <c r="A10" s="185" t="s">
        <v>62</v>
      </c>
      <c r="B10" s="169" t="s">
        <v>145</v>
      </c>
      <c r="C10" s="383">
        <v>67490033</v>
      </c>
      <c r="D10" s="237"/>
      <c r="E10" s="155"/>
      <c r="F10" s="155"/>
      <c r="G10" s="155"/>
      <c r="H10" s="155"/>
      <c r="I10" s="155"/>
      <c r="J10" s="198">
        <f t="shared" ref="J10:J64" si="1">D10+E10+F10+G10+H10+I10</f>
        <v>0</v>
      </c>
      <c r="K10" s="320">
        <f t="shared" ref="K10:K64" si="2">C10+J10</f>
        <v>67490033</v>
      </c>
    </row>
    <row r="11" spans="1:11" s="47" customFormat="1" ht="12" customHeight="1">
      <c r="A11" s="185" t="s">
        <v>63</v>
      </c>
      <c r="B11" s="169" t="s">
        <v>146</v>
      </c>
      <c r="C11" s="383">
        <v>112885626</v>
      </c>
      <c r="D11" s="237"/>
      <c r="E11" s="155">
        <v>1724483</v>
      </c>
      <c r="F11" s="155"/>
      <c r="G11" s="155"/>
      <c r="H11" s="155"/>
      <c r="I11" s="155"/>
      <c r="J11" s="198">
        <f t="shared" si="1"/>
        <v>1724483</v>
      </c>
      <c r="K11" s="320">
        <f t="shared" si="2"/>
        <v>114610109</v>
      </c>
    </row>
    <row r="12" spans="1:11" s="47" customFormat="1" ht="12" customHeight="1">
      <c r="A12" s="185" t="s">
        <v>64</v>
      </c>
      <c r="B12" s="169" t="s">
        <v>147</v>
      </c>
      <c r="C12" s="383">
        <v>3657830</v>
      </c>
      <c r="D12" s="237"/>
      <c r="E12" s="155">
        <v>146268</v>
      </c>
      <c r="F12" s="155"/>
      <c r="G12" s="155"/>
      <c r="H12" s="155"/>
      <c r="I12" s="155"/>
      <c r="J12" s="198">
        <f t="shared" si="1"/>
        <v>146268</v>
      </c>
      <c r="K12" s="320">
        <f t="shared" si="2"/>
        <v>3804098</v>
      </c>
    </row>
    <row r="13" spans="1:11" s="47" customFormat="1" ht="12" customHeight="1">
      <c r="A13" s="185" t="s">
        <v>81</v>
      </c>
      <c r="B13" s="169" t="s">
        <v>379</v>
      </c>
      <c r="C13" s="383"/>
      <c r="D13" s="237"/>
      <c r="E13" s="155">
        <v>2613833</v>
      </c>
      <c r="F13" s="155">
        <v>20618200</v>
      </c>
      <c r="G13" s="155"/>
      <c r="H13" s="155"/>
      <c r="I13" s="155"/>
      <c r="J13" s="198">
        <f t="shared" si="1"/>
        <v>23232033</v>
      </c>
      <c r="K13" s="320">
        <f t="shared" si="2"/>
        <v>23232033</v>
      </c>
    </row>
    <row r="14" spans="1:11" s="46" customFormat="1" ht="12" customHeight="1" thickBot="1">
      <c r="A14" s="186" t="s">
        <v>65</v>
      </c>
      <c r="B14" s="170" t="s">
        <v>317</v>
      </c>
      <c r="C14" s="383"/>
      <c r="D14" s="237"/>
      <c r="E14" s="155"/>
      <c r="F14" s="155"/>
      <c r="G14" s="155"/>
      <c r="H14" s="155"/>
      <c r="I14" s="155"/>
      <c r="J14" s="198">
        <f t="shared" si="1"/>
        <v>0</v>
      </c>
      <c r="K14" s="320">
        <f t="shared" si="2"/>
        <v>0</v>
      </c>
    </row>
    <row r="15" spans="1:11" s="46" customFormat="1" ht="12" customHeight="1" thickBot="1">
      <c r="A15" s="25" t="s">
        <v>6</v>
      </c>
      <c r="B15" s="91" t="s">
        <v>148</v>
      </c>
      <c r="C15" s="319">
        <f>+C16+C17+C18+C19+C20</f>
        <v>191152875</v>
      </c>
      <c r="D15" s="235">
        <f>+D16+D17+D18+D19+D20</f>
        <v>0</v>
      </c>
      <c r="E15" s="154">
        <f t="shared" ref="E15:K15" si="3">+E16+E17+E18+E19+E20</f>
        <v>30706788</v>
      </c>
      <c r="F15" s="154">
        <f t="shared" si="3"/>
        <v>0</v>
      </c>
      <c r="G15" s="154">
        <f t="shared" si="3"/>
        <v>0</v>
      </c>
      <c r="H15" s="154">
        <f t="shared" si="3"/>
        <v>0</v>
      </c>
      <c r="I15" s="154">
        <f t="shared" si="3"/>
        <v>0</v>
      </c>
      <c r="J15" s="154">
        <f t="shared" si="3"/>
        <v>30706788</v>
      </c>
      <c r="K15" s="319">
        <f t="shared" si="3"/>
        <v>221859663</v>
      </c>
    </row>
    <row r="16" spans="1:11" s="46" customFormat="1" ht="12" customHeight="1">
      <c r="A16" s="184" t="s">
        <v>67</v>
      </c>
      <c r="B16" s="168" t="s">
        <v>149</v>
      </c>
      <c r="C16" s="382"/>
      <c r="D16" s="236"/>
      <c r="E16" s="156"/>
      <c r="F16" s="156"/>
      <c r="G16" s="156"/>
      <c r="H16" s="156"/>
      <c r="I16" s="156"/>
      <c r="J16" s="198">
        <f t="shared" si="1"/>
        <v>0</v>
      </c>
      <c r="K16" s="320">
        <f t="shared" si="2"/>
        <v>0</v>
      </c>
    </row>
    <row r="17" spans="1:11" s="46" customFormat="1" ht="12" customHeight="1">
      <c r="A17" s="185" t="s">
        <v>68</v>
      </c>
      <c r="B17" s="169" t="s">
        <v>150</v>
      </c>
      <c r="C17" s="383"/>
      <c r="D17" s="237"/>
      <c r="E17" s="155"/>
      <c r="F17" s="155"/>
      <c r="G17" s="155"/>
      <c r="H17" s="155"/>
      <c r="I17" s="155"/>
      <c r="J17" s="349">
        <f t="shared" si="1"/>
        <v>0</v>
      </c>
      <c r="K17" s="321">
        <f t="shared" si="2"/>
        <v>0</v>
      </c>
    </row>
    <row r="18" spans="1:11" s="46" customFormat="1" ht="12" customHeight="1">
      <c r="A18" s="185" t="s">
        <v>69</v>
      </c>
      <c r="B18" s="169" t="s">
        <v>309</v>
      </c>
      <c r="C18" s="383"/>
      <c r="D18" s="237"/>
      <c r="E18" s="155"/>
      <c r="F18" s="155"/>
      <c r="G18" s="155"/>
      <c r="H18" s="155"/>
      <c r="I18" s="155"/>
      <c r="J18" s="349">
        <f t="shared" si="1"/>
        <v>0</v>
      </c>
      <c r="K18" s="321">
        <f t="shared" si="2"/>
        <v>0</v>
      </c>
    </row>
    <row r="19" spans="1:11" s="46" customFormat="1" ht="12" customHeight="1">
      <c r="A19" s="185" t="s">
        <v>70</v>
      </c>
      <c r="B19" s="169" t="s">
        <v>310</v>
      </c>
      <c r="C19" s="383"/>
      <c r="D19" s="237"/>
      <c r="E19" s="155"/>
      <c r="F19" s="155"/>
      <c r="G19" s="155"/>
      <c r="H19" s="155"/>
      <c r="I19" s="155"/>
      <c r="J19" s="349">
        <f t="shared" si="1"/>
        <v>0</v>
      </c>
      <c r="K19" s="321">
        <f t="shared" si="2"/>
        <v>0</v>
      </c>
    </row>
    <row r="20" spans="1:11" s="46" customFormat="1" ht="12" customHeight="1">
      <c r="A20" s="185" t="s">
        <v>71</v>
      </c>
      <c r="B20" s="169" t="s">
        <v>151</v>
      </c>
      <c r="C20" s="383">
        <v>191152875</v>
      </c>
      <c r="D20" s="237"/>
      <c r="E20" s="155">
        <v>30706788</v>
      </c>
      <c r="F20" s="155"/>
      <c r="G20" s="155"/>
      <c r="H20" s="155"/>
      <c r="I20" s="155"/>
      <c r="J20" s="349">
        <f t="shared" si="1"/>
        <v>30706788</v>
      </c>
      <c r="K20" s="321">
        <f t="shared" si="2"/>
        <v>221859663</v>
      </c>
    </row>
    <row r="21" spans="1:11" s="47" customFormat="1" ht="15.75" customHeight="1" thickBot="1">
      <c r="A21" s="186" t="s">
        <v>77</v>
      </c>
      <c r="B21" s="170" t="s">
        <v>152</v>
      </c>
      <c r="C21" s="384"/>
      <c r="D21" s="238"/>
      <c r="E21" s="157"/>
      <c r="F21" s="157"/>
      <c r="G21" s="157"/>
      <c r="H21" s="157"/>
      <c r="I21" s="157"/>
      <c r="J21" s="350">
        <f t="shared" si="1"/>
        <v>0</v>
      </c>
      <c r="K21" s="322">
        <f t="shared" si="2"/>
        <v>0</v>
      </c>
    </row>
    <row r="22" spans="1:11" s="47" customFormat="1" ht="26.25" customHeight="1" thickBot="1">
      <c r="A22" s="25" t="s">
        <v>7</v>
      </c>
      <c r="B22" s="19" t="s">
        <v>153</v>
      </c>
      <c r="C22" s="319">
        <f>+C23+C24+C25+C26+C27</f>
        <v>164915859</v>
      </c>
      <c r="D22" s="235">
        <f>+D23+D24+D25+D26+D27</f>
        <v>0</v>
      </c>
      <c r="E22" s="154">
        <f t="shared" ref="E22:K22" si="4">+E23+E24+E25+E26+E27</f>
        <v>500000</v>
      </c>
      <c r="F22" s="154">
        <f t="shared" si="4"/>
        <v>0</v>
      </c>
      <c r="G22" s="154">
        <f t="shared" si="4"/>
        <v>0</v>
      </c>
      <c r="H22" s="154">
        <f t="shared" si="4"/>
        <v>0</v>
      </c>
      <c r="I22" s="154">
        <f t="shared" si="4"/>
        <v>0</v>
      </c>
      <c r="J22" s="154">
        <f t="shared" si="4"/>
        <v>500000</v>
      </c>
      <c r="K22" s="319">
        <f t="shared" si="4"/>
        <v>165415859</v>
      </c>
    </row>
    <row r="23" spans="1:11" s="47" customFormat="1" ht="12" customHeight="1">
      <c r="A23" s="184" t="s">
        <v>50</v>
      </c>
      <c r="B23" s="168" t="s">
        <v>154</v>
      </c>
      <c r="C23" s="382"/>
      <c r="D23" s="236"/>
      <c r="E23" s="156"/>
      <c r="F23" s="156"/>
      <c r="G23" s="156"/>
      <c r="H23" s="156"/>
      <c r="I23" s="156"/>
      <c r="J23" s="198">
        <f t="shared" si="1"/>
        <v>0</v>
      </c>
      <c r="K23" s="320">
        <f t="shared" si="2"/>
        <v>0</v>
      </c>
    </row>
    <row r="24" spans="1:11" s="46" customFormat="1" ht="12" customHeight="1">
      <c r="A24" s="185" t="s">
        <v>51</v>
      </c>
      <c r="B24" s="169" t="s">
        <v>155</v>
      </c>
      <c r="C24" s="383"/>
      <c r="D24" s="237"/>
      <c r="E24" s="155"/>
      <c r="F24" s="155"/>
      <c r="G24" s="155"/>
      <c r="H24" s="155"/>
      <c r="I24" s="155"/>
      <c r="J24" s="349">
        <f t="shared" si="1"/>
        <v>0</v>
      </c>
      <c r="K24" s="321">
        <f t="shared" si="2"/>
        <v>0</v>
      </c>
    </row>
    <row r="25" spans="1:11" s="47" customFormat="1" ht="12" customHeight="1">
      <c r="A25" s="185" t="s">
        <v>52</v>
      </c>
      <c r="B25" s="169" t="s">
        <v>311</v>
      </c>
      <c r="C25" s="383"/>
      <c r="D25" s="237"/>
      <c r="E25" s="155"/>
      <c r="F25" s="155"/>
      <c r="G25" s="155"/>
      <c r="H25" s="155"/>
      <c r="I25" s="155"/>
      <c r="J25" s="349">
        <f t="shared" si="1"/>
        <v>0</v>
      </c>
      <c r="K25" s="321">
        <f t="shared" si="2"/>
        <v>0</v>
      </c>
    </row>
    <row r="26" spans="1:11" s="47" customFormat="1" ht="12" customHeight="1">
      <c r="A26" s="185" t="s">
        <v>53</v>
      </c>
      <c r="B26" s="169" t="s">
        <v>312</v>
      </c>
      <c r="C26" s="383"/>
      <c r="D26" s="237"/>
      <c r="E26" s="155"/>
      <c r="F26" s="155"/>
      <c r="G26" s="155"/>
      <c r="H26" s="155"/>
      <c r="I26" s="155"/>
      <c r="J26" s="349">
        <f t="shared" si="1"/>
        <v>0</v>
      </c>
      <c r="K26" s="321">
        <f t="shared" si="2"/>
        <v>0</v>
      </c>
    </row>
    <row r="27" spans="1:11" s="47" customFormat="1" ht="12" customHeight="1">
      <c r="A27" s="185" t="s">
        <v>94</v>
      </c>
      <c r="B27" s="169" t="s">
        <v>156</v>
      </c>
      <c r="C27" s="383">
        <v>164915859</v>
      </c>
      <c r="D27" s="237"/>
      <c r="E27" s="155">
        <v>500000</v>
      </c>
      <c r="F27" s="155"/>
      <c r="G27" s="155"/>
      <c r="H27" s="155"/>
      <c r="I27" s="155"/>
      <c r="J27" s="349">
        <f t="shared" si="1"/>
        <v>500000</v>
      </c>
      <c r="K27" s="321">
        <f t="shared" si="2"/>
        <v>165415859</v>
      </c>
    </row>
    <row r="28" spans="1:11" s="47" customFormat="1" ht="12" customHeight="1" thickBot="1">
      <c r="A28" s="186" t="s">
        <v>95</v>
      </c>
      <c r="B28" s="170" t="s">
        <v>157</v>
      </c>
      <c r="C28" s="385"/>
      <c r="D28" s="238"/>
      <c r="E28" s="157"/>
      <c r="F28" s="157"/>
      <c r="G28" s="157"/>
      <c r="H28" s="157"/>
      <c r="I28" s="157"/>
      <c r="J28" s="350">
        <f>D28+E28+F28+G28+H28+I28</f>
        <v>0</v>
      </c>
      <c r="K28" s="322">
        <f t="shared" si="2"/>
        <v>0</v>
      </c>
    </row>
    <row r="29" spans="1:11" s="47" customFormat="1" ht="12" customHeight="1" thickBot="1">
      <c r="A29" s="25" t="s">
        <v>96</v>
      </c>
      <c r="B29" s="19" t="s">
        <v>455</v>
      </c>
      <c r="C29" s="323">
        <f>+C32+C33+C34+C35+C36</f>
        <v>35844000</v>
      </c>
      <c r="D29" s="160">
        <f>+D30+D31+D32+D33+D34+D35+D36</f>
        <v>0</v>
      </c>
      <c r="E29" s="160">
        <f t="shared" ref="E29:K29" si="5">+E30+E31+E32+E33+E34+E35+E36</f>
        <v>0</v>
      </c>
      <c r="F29" s="160">
        <f t="shared" si="5"/>
        <v>0</v>
      </c>
      <c r="G29" s="160">
        <f t="shared" si="5"/>
        <v>0</v>
      </c>
      <c r="H29" s="160">
        <f t="shared" si="5"/>
        <v>0</v>
      </c>
      <c r="I29" s="160">
        <f t="shared" si="5"/>
        <v>0</v>
      </c>
      <c r="J29" s="160">
        <f t="shared" si="5"/>
        <v>0</v>
      </c>
      <c r="K29" s="323">
        <f t="shared" si="5"/>
        <v>35844000</v>
      </c>
    </row>
    <row r="30" spans="1:11" s="47" customFormat="1" ht="12" customHeight="1">
      <c r="A30" s="184" t="s">
        <v>158</v>
      </c>
      <c r="B30" s="168" t="s">
        <v>448</v>
      </c>
      <c r="C30" s="320"/>
      <c r="D30" s="156"/>
      <c r="E30" s="156"/>
      <c r="F30" s="156"/>
      <c r="G30" s="156"/>
      <c r="H30" s="156"/>
      <c r="I30" s="156"/>
      <c r="J30" s="198">
        <f t="shared" si="1"/>
        <v>0</v>
      </c>
      <c r="K30" s="320">
        <f t="shared" si="2"/>
        <v>0</v>
      </c>
    </row>
    <row r="31" spans="1:11" s="47" customFormat="1" ht="12" customHeight="1">
      <c r="A31" s="185" t="s">
        <v>159</v>
      </c>
      <c r="B31" s="169" t="s">
        <v>449</v>
      </c>
      <c r="C31" s="383"/>
      <c r="D31" s="155"/>
      <c r="E31" s="155"/>
      <c r="F31" s="155"/>
      <c r="G31" s="155"/>
      <c r="H31" s="155"/>
      <c r="I31" s="155"/>
      <c r="J31" s="349">
        <f t="shared" si="1"/>
        <v>0</v>
      </c>
      <c r="K31" s="321">
        <f t="shared" si="2"/>
        <v>0</v>
      </c>
    </row>
    <row r="32" spans="1:11" s="47" customFormat="1" ht="12" customHeight="1">
      <c r="A32" s="185" t="s">
        <v>160</v>
      </c>
      <c r="B32" s="169" t="s">
        <v>450</v>
      </c>
      <c r="C32" s="383">
        <v>19850000</v>
      </c>
      <c r="D32" s="155"/>
      <c r="E32" s="155"/>
      <c r="F32" s="155"/>
      <c r="G32" s="155"/>
      <c r="H32" s="155"/>
      <c r="I32" s="155"/>
      <c r="J32" s="349">
        <f t="shared" si="1"/>
        <v>0</v>
      </c>
      <c r="K32" s="321">
        <f t="shared" si="2"/>
        <v>19850000</v>
      </c>
    </row>
    <row r="33" spans="1:11" s="47" customFormat="1" ht="12" customHeight="1">
      <c r="A33" s="185" t="s">
        <v>161</v>
      </c>
      <c r="B33" s="169" t="s">
        <v>451</v>
      </c>
      <c r="C33" s="383">
        <v>1100000</v>
      </c>
      <c r="D33" s="155"/>
      <c r="E33" s="155"/>
      <c r="F33" s="155"/>
      <c r="G33" s="155"/>
      <c r="H33" s="155"/>
      <c r="I33" s="155"/>
      <c r="J33" s="349">
        <f t="shared" si="1"/>
        <v>0</v>
      </c>
      <c r="K33" s="321">
        <f t="shared" si="2"/>
        <v>1100000</v>
      </c>
    </row>
    <row r="34" spans="1:11" s="47" customFormat="1" ht="12" customHeight="1">
      <c r="A34" s="185" t="s">
        <v>452</v>
      </c>
      <c r="B34" s="169" t="s">
        <v>162</v>
      </c>
      <c r="C34" s="383">
        <v>6600000</v>
      </c>
      <c r="D34" s="155"/>
      <c r="E34" s="155"/>
      <c r="F34" s="155"/>
      <c r="G34" s="155"/>
      <c r="H34" s="155"/>
      <c r="I34" s="155"/>
      <c r="J34" s="349">
        <f t="shared" si="1"/>
        <v>0</v>
      </c>
      <c r="K34" s="321">
        <f t="shared" si="2"/>
        <v>6600000</v>
      </c>
    </row>
    <row r="35" spans="1:11" s="47" customFormat="1" ht="12" customHeight="1">
      <c r="A35" s="185" t="s">
        <v>453</v>
      </c>
      <c r="B35" s="169" t="s">
        <v>163</v>
      </c>
      <c r="C35" s="383">
        <v>7308000</v>
      </c>
      <c r="D35" s="155"/>
      <c r="E35" s="155"/>
      <c r="F35" s="155"/>
      <c r="G35" s="155"/>
      <c r="H35" s="155"/>
      <c r="I35" s="155"/>
      <c r="J35" s="349">
        <f t="shared" si="1"/>
        <v>0</v>
      </c>
      <c r="K35" s="321">
        <f t="shared" si="2"/>
        <v>7308000</v>
      </c>
    </row>
    <row r="36" spans="1:11" s="47" customFormat="1" ht="12" customHeight="1" thickBot="1">
      <c r="A36" s="186" t="s">
        <v>454</v>
      </c>
      <c r="B36" s="170" t="s">
        <v>164</v>
      </c>
      <c r="C36" s="384">
        <v>986000</v>
      </c>
      <c r="D36" s="157"/>
      <c r="E36" s="157"/>
      <c r="F36" s="157"/>
      <c r="G36" s="157"/>
      <c r="H36" s="157"/>
      <c r="I36" s="157"/>
      <c r="J36" s="350">
        <f t="shared" si="1"/>
        <v>0</v>
      </c>
      <c r="K36" s="322">
        <f t="shared" si="2"/>
        <v>986000</v>
      </c>
    </row>
    <row r="37" spans="1:11" s="47" customFormat="1" ht="12" customHeight="1" thickBot="1">
      <c r="A37" s="25" t="s">
        <v>9</v>
      </c>
      <c r="B37" s="19" t="s">
        <v>318</v>
      </c>
      <c r="C37" s="319">
        <f>SUM(C38:C48)</f>
        <v>15525232</v>
      </c>
      <c r="D37" s="235">
        <f>SUM(D38:D48)</f>
        <v>0</v>
      </c>
      <c r="E37" s="154">
        <f t="shared" ref="E37:K37" si="6">SUM(E38:E48)</f>
        <v>0</v>
      </c>
      <c r="F37" s="154">
        <f t="shared" si="6"/>
        <v>6702448</v>
      </c>
      <c r="G37" s="154">
        <f t="shared" si="6"/>
        <v>0</v>
      </c>
      <c r="H37" s="154">
        <f t="shared" si="6"/>
        <v>0</v>
      </c>
      <c r="I37" s="154">
        <f t="shared" si="6"/>
        <v>0</v>
      </c>
      <c r="J37" s="154">
        <f t="shared" si="6"/>
        <v>6702448</v>
      </c>
      <c r="K37" s="319">
        <f t="shared" si="6"/>
        <v>22227680</v>
      </c>
    </row>
    <row r="38" spans="1:11" s="47" customFormat="1" ht="12" customHeight="1">
      <c r="A38" s="184" t="s">
        <v>54</v>
      </c>
      <c r="B38" s="168" t="s">
        <v>167</v>
      </c>
      <c r="C38" s="382">
        <v>1500000</v>
      </c>
      <c r="D38" s="236"/>
      <c r="E38" s="156"/>
      <c r="F38" s="156">
        <v>7300000</v>
      </c>
      <c r="G38" s="156"/>
      <c r="H38" s="156"/>
      <c r="I38" s="156"/>
      <c r="J38" s="198">
        <f t="shared" si="1"/>
        <v>7300000</v>
      </c>
      <c r="K38" s="320">
        <f t="shared" si="2"/>
        <v>8800000</v>
      </c>
    </row>
    <row r="39" spans="1:11" s="47" customFormat="1" ht="12" customHeight="1">
      <c r="A39" s="185" t="s">
        <v>55</v>
      </c>
      <c r="B39" s="169" t="s">
        <v>168</v>
      </c>
      <c r="C39" s="383">
        <v>10020232</v>
      </c>
      <c r="D39" s="237"/>
      <c r="E39" s="155"/>
      <c r="F39" s="155">
        <v>-5297552</v>
      </c>
      <c r="G39" s="155"/>
      <c r="H39" s="155"/>
      <c r="I39" s="155"/>
      <c r="J39" s="349">
        <f t="shared" si="1"/>
        <v>-5297552</v>
      </c>
      <c r="K39" s="321">
        <f t="shared" si="2"/>
        <v>4722680</v>
      </c>
    </row>
    <row r="40" spans="1:11" s="47" customFormat="1" ht="12" customHeight="1">
      <c r="A40" s="185" t="s">
        <v>56</v>
      </c>
      <c r="B40" s="169" t="s">
        <v>169</v>
      </c>
      <c r="C40" s="383">
        <v>3600000</v>
      </c>
      <c r="D40" s="237"/>
      <c r="E40" s="155"/>
      <c r="F40" s="155">
        <v>2600000</v>
      </c>
      <c r="G40" s="155"/>
      <c r="H40" s="155"/>
      <c r="I40" s="155"/>
      <c r="J40" s="349">
        <f t="shared" si="1"/>
        <v>2600000</v>
      </c>
      <c r="K40" s="321">
        <f t="shared" si="2"/>
        <v>6200000</v>
      </c>
    </row>
    <row r="41" spans="1:11" s="47" customFormat="1" ht="12" customHeight="1">
      <c r="A41" s="185" t="s">
        <v>98</v>
      </c>
      <c r="B41" s="169" t="s">
        <v>170</v>
      </c>
      <c r="C41" s="383"/>
      <c r="D41" s="237"/>
      <c r="E41" s="155"/>
      <c r="F41" s="155"/>
      <c r="G41" s="155"/>
      <c r="H41" s="155"/>
      <c r="I41" s="155"/>
      <c r="J41" s="349">
        <f t="shared" si="1"/>
        <v>0</v>
      </c>
      <c r="K41" s="321">
        <f t="shared" si="2"/>
        <v>0</v>
      </c>
    </row>
    <row r="42" spans="1:11" s="47" customFormat="1" ht="12" customHeight="1">
      <c r="A42" s="185" t="s">
        <v>99</v>
      </c>
      <c r="B42" s="169" t="s">
        <v>171</v>
      </c>
      <c r="C42" s="383"/>
      <c r="D42" s="237"/>
      <c r="E42" s="155"/>
      <c r="F42" s="155"/>
      <c r="G42" s="155"/>
      <c r="H42" s="155"/>
      <c r="I42" s="155"/>
      <c r="J42" s="349">
        <f t="shared" si="1"/>
        <v>0</v>
      </c>
      <c r="K42" s="321">
        <f t="shared" si="2"/>
        <v>0</v>
      </c>
    </row>
    <row r="43" spans="1:11" s="47" customFormat="1" ht="12" customHeight="1">
      <c r="A43" s="185" t="s">
        <v>100</v>
      </c>
      <c r="B43" s="169" t="s">
        <v>172</v>
      </c>
      <c r="C43" s="383">
        <v>405000</v>
      </c>
      <c r="D43" s="237"/>
      <c r="E43" s="155"/>
      <c r="F43" s="155">
        <v>2100000</v>
      </c>
      <c r="G43" s="155"/>
      <c r="H43" s="155"/>
      <c r="I43" s="155"/>
      <c r="J43" s="349">
        <f t="shared" si="1"/>
        <v>2100000</v>
      </c>
      <c r="K43" s="321">
        <f t="shared" si="2"/>
        <v>2505000</v>
      </c>
    </row>
    <row r="44" spans="1:11" s="47" customFormat="1" ht="12" customHeight="1">
      <c r="A44" s="185" t="s">
        <v>101</v>
      </c>
      <c r="B44" s="169" t="s">
        <v>173</v>
      </c>
      <c r="C44" s="383"/>
      <c r="D44" s="237"/>
      <c r="E44" s="155"/>
      <c r="F44" s="155"/>
      <c r="G44" s="155"/>
      <c r="H44" s="155"/>
      <c r="I44" s="155"/>
      <c r="J44" s="349">
        <f t="shared" si="1"/>
        <v>0</v>
      </c>
      <c r="K44" s="321">
        <f t="shared" si="2"/>
        <v>0</v>
      </c>
    </row>
    <row r="45" spans="1:11" s="47" customFormat="1" ht="12" customHeight="1">
      <c r="A45" s="185" t="s">
        <v>102</v>
      </c>
      <c r="B45" s="169" t="s">
        <v>174</v>
      </c>
      <c r="C45" s="383"/>
      <c r="D45" s="237"/>
      <c r="E45" s="155"/>
      <c r="F45" s="155"/>
      <c r="G45" s="155"/>
      <c r="H45" s="155"/>
      <c r="I45" s="155"/>
      <c r="J45" s="349">
        <f t="shared" si="1"/>
        <v>0</v>
      </c>
      <c r="K45" s="321">
        <f t="shared" si="2"/>
        <v>0</v>
      </c>
    </row>
    <row r="46" spans="1:11" s="47" customFormat="1" ht="12" customHeight="1">
      <c r="A46" s="185" t="s">
        <v>165</v>
      </c>
      <c r="B46" s="169" t="s">
        <v>175</v>
      </c>
      <c r="C46" s="386"/>
      <c r="D46" s="266"/>
      <c r="E46" s="158"/>
      <c r="F46" s="158"/>
      <c r="G46" s="158"/>
      <c r="H46" s="158"/>
      <c r="I46" s="158"/>
      <c r="J46" s="347">
        <f t="shared" si="1"/>
        <v>0</v>
      </c>
      <c r="K46" s="324">
        <f t="shared" si="2"/>
        <v>0</v>
      </c>
    </row>
    <row r="47" spans="1:11" s="47" customFormat="1" ht="12" customHeight="1">
      <c r="A47" s="186" t="s">
        <v>166</v>
      </c>
      <c r="B47" s="170" t="s">
        <v>320</v>
      </c>
      <c r="C47" s="387"/>
      <c r="D47" s="267"/>
      <c r="E47" s="159"/>
      <c r="F47" s="159"/>
      <c r="G47" s="159"/>
      <c r="H47" s="159"/>
      <c r="I47" s="159"/>
      <c r="J47" s="353">
        <f t="shared" si="1"/>
        <v>0</v>
      </c>
      <c r="K47" s="325">
        <f t="shared" si="2"/>
        <v>0</v>
      </c>
    </row>
    <row r="48" spans="1:11" s="47" customFormat="1" ht="12" customHeight="1" thickBot="1">
      <c r="A48" s="186" t="s">
        <v>319</v>
      </c>
      <c r="B48" s="170" t="s">
        <v>176</v>
      </c>
      <c r="C48" s="412"/>
      <c r="D48" s="267"/>
      <c r="E48" s="159"/>
      <c r="F48" s="159"/>
      <c r="G48" s="159"/>
      <c r="H48" s="159"/>
      <c r="I48" s="159"/>
      <c r="J48" s="353">
        <f t="shared" si="1"/>
        <v>0</v>
      </c>
      <c r="K48" s="325">
        <f t="shared" si="2"/>
        <v>0</v>
      </c>
    </row>
    <row r="49" spans="1:11" s="47" customFormat="1" ht="12" customHeight="1" thickBot="1">
      <c r="A49" s="25" t="s">
        <v>10</v>
      </c>
      <c r="B49" s="19" t="s">
        <v>177</v>
      </c>
      <c r="C49" s="319">
        <f>SUM(C50:C54)</f>
        <v>0</v>
      </c>
      <c r="D49" s="235">
        <f>SUM(D50:D54)</f>
        <v>0</v>
      </c>
      <c r="E49" s="154">
        <f t="shared" ref="E49:K49" si="7">SUM(E50:E54)</f>
        <v>0</v>
      </c>
      <c r="F49" s="154">
        <f t="shared" si="7"/>
        <v>700000</v>
      </c>
      <c r="G49" s="154">
        <f t="shared" si="7"/>
        <v>0</v>
      </c>
      <c r="H49" s="154">
        <f t="shared" si="7"/>
        <v>0</v>
      </c>
      <c r="I49" s="154">
        <f t="shared" si="7"/>
        <v>0</v>
      </c>
      <c r="J49" s="154">
        <f t="shared" si="7"/>
        <v>700000</v>
      </c>
      <c r="K49" s="319">
        <f t="shared" si="7"/>
        <v>700000</v>
      </c>
    </row>
    <row r="50" spans="1:11" s="47" customFormat="1" ht="12" customHeight="1">
      <c r="A50" s="184" t="s">
        <v>57</v>
      </c>
      <c r="B50" s="168" t="s">
        <v>181</v>
      </c>
      <c r="C50" s="388"/>
      <c r="D50" s="268"/>
      <c r="E50" s="209"/>
      <c r="F50" s="209"/>
      <c r="G50" s="209"/>
      <c r="H50" s="209"/>
      <c r="I50" s="209"/>
      <c r="J50" s="344">
        <f t="shared" si="1"/>
        <v>0</v>
      </c>
      <c r="K50" s="326">
        <f t="shared" si="2"/>
        <v>0</v>
      </c>
    </row>
    <row r="51" spans="1:11" s="47" customFormat="1" ht="12" customHeight="1">
      <c r="A51" s="185" t="s">
        <v>58</v>
      </c>
      <c r="B51" s="169" t="s">
        <v>182</v>
      </c>
      <c r="C51" s="386"/>
      <c r="D51" s="266"/>
      <c r="E51" s="158"/>
      <c r="F51" s="158">
        <v>700000</v>
      </c>
      <c r="G51" s="158"/>
      <c r="H51" s="158"/>
      <c r="I51" s="158"/>
      <c r="J51" s="347">
        <f t="shared" si="1"/>
        <v>700000</v>
      </c>
      <c r="K51" s="324">
        <f t="shared" si="2"/>
        <v>700000</v>
      </c>
    </row>
    <row r="52" spans="1:11" s="47" customFormat="1" ht="12" customHeight="1">
      <c r="A52" s="185" t="s">
        <v>178</v>
      </c>
      <c r="B52" s="169" t="s">
        <v>183</v>
      </c>
      <c r="C52" s="386"/>
      <c r="D52" s="266"/>
      <c r="E52" s="158"/>
      <c r="F52" s="158"/>
      <c r="G52" s="158"/>
      <c r="H52" s="158"/>
      <c r="I52" s="158"/>
      <c r="J52" s="347">
        <f t="shared" si="1"/>
        <v>0</v>
      </c>
      <c r="K52" s="324">
        <f t="shared" si="2"/>
        <v>0</v>
      </c>
    </row>
    <row r="53" spans="1:11" s="47" customFormat="1" ht="12" customHeight="1">
      <c r="A53" s="185" t="s">
        <v>179</v>
      </c>
      <c r="B53" s="169" t="s">
        <v>184</v>
      </c>
      <c r="C53" s="386"/>
      <c r="D53" s="266"/>
      <c r="E53" s="158"/>
      <c r="F53" s="158"/>
      <c r="G53" s="158"/>
      <c r="H53" s="158"/>
      <c r="I53" s="158"/>
      <c r="J53" s="347">
        <f t="shared" si="1"/>
        <v>0</v>
      </c>
      <c r="K53" s="324">
        <f t="shared" si="2"/>
        <v>0</v>
      </c>
    </row>
    <row r="54" spans="1:11" s="47" customFormat="1" ht="12" customHeight="1" thickBot="1">
      <c r="A54" s="186" t="s">
        <v>180</v>
      </c>
      <c r="B54" s="170" t="s">
        <v>185</v>
      </c>
      <c r="C54" s="387"/>
      <c r="D54" s="267"/>
      <c r="E54" s="159"/>
      <c r="F54" s="159"/>
      <c r="G54" s="159"/>
      <c r="H54" s="159"/>
      <c r="I54" s="159"/>
      <c r="J54" s="353">
        <f t="shared" si="1"/>
        <v>0</v>
      </c>
      <c r="K54" s="325">
        <f t="shared" si="2"/>
        <v>0</v>
      </c>
    </row>
    <row r="55" spans="1:11" s="47" customFormat="1" ht="12" customHeight="1" thickBot="1">
      <c r="A55" s="25" t="s">
        <v>103</v>
      </c>
      <c r="B55" s="19" t="s">
        <v>186</v>
      </c>
      <c r="C55" s="319">
        <f>SUM(C56:C58)</f>
        <v>3596255</v>
      </c>
      <c r="D55" s="235">
        <f>SUM(D56:D58)</f>
        <v>0</v>
      </c>
      <c r="E55" s="154">
        <f t="shared" ref="E55:K55" si="8">SUM(E56:E58)</f>
        <v>0</v>
      </c>
      <c r="F55" s="154">
        <f t="shared" si="8"/>
        <v>0</v>
      </c>
      <c r="G55" s="154">
        <f t="shared" si="8"/>
        <v>0</v>
      </c>
      <c r="H55" s="154">
        <f t="shared" si="8"/>
        <v>0</v>
      </c>
      <c r="I55" s="154">
        <f t="shared" si="8"/>
        <v>0</v>
      </c>
      <c r="J55" s="154">
        <f t="shared" si="8"/>
        <v>0</v>
      </c>
      <c r="K55" s="319">
        <f t="shared" si="8"/>
        <v>3596255</v>
      </c>
    </row>
    <row r="56" spans="1:11" s="47" customFormat="1" ht="12" customHeight="1">
      <c r="A56" s="184" t="s">
        <v>59</v>
      </c>
      <c r="B56" s="168" t="s">
        <v>187</v>
      </c>
      <c r="C56" s="382"/>
      <c r="D56" s="236"/>
      <c r="E56" s="156"/>
      <c r="F56" s="156"/>
      <c r="G56" s="156"/>
      <c r="H56" s="156"/>
      <c r="I56" s="156"/>
      <c r="J56" s="198">
        <f t="shared" si="1"/>
        <v>0</v>
      </c>
      <c r="K56" s="320">
        <f t="shared" si="2"/>
        <v>0</v>
      </c>
    </row>
    <row r="57" spans="1:11" s="47" customFormat="1" ht="12" customHeight="1">
      <c r="A57" s="185" t="s">
        <v>60</v>
      </c>
      <c r="B57" s="169" t="s">
        <v>313</v>
      </c>
      <c r="C57" s="383"/>
      <c r="D57" s="237"/>
      <c r="E57" s="155"/>
      <c r="F57" s="155"/>
      <c r="G57" s="155"/>
      <c r="H57" s="155"/>
      <c r="I57" s="155"/>
      <c r="J57" s="349">
        <f t="shared" si="1"/>
        <v>0</v>
      </c>
      <c r="K57" s="321">
        <f t="shared" si="2"/>
        <v>0</v>
      </c>
    </row>
    <row r="58" spans="1:11" s="47" customFormat="1" ht="12" customHeight="1">
      <c r="A58" s="185" t="s">
        <v>190</v>
      </c>
      <c r="B58" s="169" t="s">
        <v>188</v>
      </c>
      <c r="C58" s="383">
        <v>3596255</v>
      </c>
      <c r="D58" s="237"/>
      <c r="E58" s="155"/>
      <c r="F58" s="155"/>
      <c r="G58" s="155"/>
      <c r="H58" s="155"/>
      <c r="I58" s="155"/>
      <c r="J58" s="349">
        <f t="shared" si="1"/>
        <v>0</v>
      </c>
      <c r="K58" s="321">
        <f t="shared" si="2"/>
        <v>3596255</v>
      </c>
    </row>
    <row r="59" spans="1:11" s="47" customFormat="1" ht="12" customHeight="1" thickBot="1">
      <c r="A59" s="186" t="s">
        <v>191</v>
      </c>
      <c r="B59" s="170" t="s">
        <v>189</v>
      </c>
      <c r="C59" s="384"/>
      <c r="D59" s="238"/>
      <c r="E59" s="157"/>
      <c r="F59" s="157"/>
      <c r="G59" s="157"/>
      <c r="H59" s="157"/>
      <c r="I59" s="157"/>
      <c r="J59" s="350">
        <f t="shared" si="1"/>
        <v>0</v>
      </c>
      <c r="K59" s="322">
        <f t="shared" si="2"/>
        <v>0</v>
      </c>
    </row>
    <row r="60" spans="1:11" s="47" customFormat="1" ht="12" customHeight="1" thickBot="1">
      <c r="A60" s="25" t="s">
        <v>12</v>
      </c>
      <c r="B60" s="91" t="s">
        <v>192</v>
      </c>
      <c r="C60" s="319">
        <f>SUM(C61:C63)</f>
        <v>0</v>
      </c>
      <c r="D60" s="235">
        <f>SUM(D61:D63)</f>
        <v>0</v>
      </c>
      <c r="E60" s="154">
        <f t="shared" ref="E60:K60" si="9">SUM(E61:E63)</f>
        <v>0</v>
      </c>
      <c r="F60" s="154">
        <f t="shared" si="9"/>
        <v>0</v>
      </c>
      <c r="G60" s="154">
        <f t="shared" si="9"/>
        <v>0</v>
      </c>
      <c r="H60" s="154">
        <f t="shared" si="9"/>
        <v>0</v>
      </c>
      <c r="I60" s="154">
        <f t="shared" si="9"/>
        <v>0</v>
      </c>
      <c r="J60" s="154">
        <f t="shared" si="9"/>
        <v>0</v>
      </c>
      <c r="K60" s="319">
        <f t="shared" si="9"/>
        <v>0</v>
      </c>
    </row>
    <row r="61" spans="1:11" s="47" customFormat="1" ht="12" customHeight="1">
      <c r="A61" s="184" t="s">
        <v>104</v>
      </c>
      <c r="B61" s="168" t="s">
        <v>194</v>
      </c>
      <c r="C61" s="386"/>
      <c r="D61" s="266"/>
      <c r="E61" s="158"/>
      <c r="F61" s="158"/>
      <c r="G61" s="158"/>
      <c r="H61" s="158"/>
      <c r="I61" s="158"/>
      <c r="J61" s="347">
        <f t="shared" si="1"/>
        <v>0</v>
      </c>
      <c r="K61" s="324">
        <f t="shared" si="2"/>
        <v>0</v>
      </c>
    </row>
    <row r="62" spans="1:11" s="47" customFormat="1" ht="12" customHeight="1">
      <c r="A62" s="185" t="s">
        <v>105</v>
      </c>
      <c r="B62" s="169" t="s">
        <v>314</v>
      </c>
      <c r="C62" s="386"/>
      <c r="D62" s="266"/>
      <c r="E62" s="158"/>
      <c r="F62" s="158"/>
      <c r="G62" s="158"/>
      <c r="H62" s="158"/>
      <c r="I62" s="158"/>
      <c r="J62" s="347">
        <f t="shared" si="1"/>
        <v>0</v>
      </c>
      <c r="K62" s="324">
        <f t="shared" si="2"/>
        <v>0</v>
      </c>
    </row>
    <row r="63" spans="1:11" s="47" customFormat="1" ht="12" customHeight="1">
      <c r="A63" s="185" t="s">
        <v>125</v>
      </c>
      <c r="B63" s="169" t="s">
        <v>195</v>
      </c>
      <c r="C63" s="386"/>
      <c r="D63" s="266"/>
      <c r="E63" s="158"/>
      <c r="F63" s="158"/>
      <c r="G63" s="158"/>
      <c r="H63" s="158"/>
      <c r="I63" s="158"/>
      <c r="J63" s="347">
        <f t="shared" si="1"/>
        <v>0</v>
      </c>
      <c r="K63" s="324">
        <f t="shared" si="2"/>
        <v>0</v>
      </c>
    </row>
    <row r="64" spans="1:11" s="47" customFormat="1" ht="12" customHeight="1" thickBot="1">
      <c r="A64" s="186" t="s">
        <v>193</v>
      </c>
      <c r="B64" s="170" t="s">
        <v>196</v>
      </c>
      <c r="C64" s="386"/>
      <c r="D64" s="266"/>
      <c r="E64" s="158"/>
      <c r="F64" s="158"/>
      <c r="G64" s="158"/>
      <c r="H64" s="158"/>
      <c r="I64" s="158"/>
      <c r="J64" s="347">
        <f t="shared" si="1"/>
        <v>0</v>
      </c>
      <c r="K64" s="324">
        <f t="shared" si="2"/>
        <v>0</v>
      </c>
    </row>
    <row r="65" spans="1:11" s="47" customFormat="1" ht="12" customHeight="1" thickBot="1">
      <c r="A65" s="25" t="s">
        <v>13</v>
      </c>
      <c r="B65" s="19" t="s">
        <v>197</v>
      </c>
      <c r="C65" s="323">
        <f>+C8+C15+C22+C29+C37+C49+C55+C60</f>
        <v>706210544</v>
      </c>
      <c r="D65" s="239">
        <f>+D8+D15+D22+D29+D37+D49+D55+D60</f>
        <v>0</v>
      </c>
      <c r="E65" s="160">
        <f t="shared" ref="E65:K65" si="10">+E8+E15+E22+E29+E37+E49+E55+E60</f>
        <v>35691372</v>
      </c>
      <c r="F65" s="160">
        <f t="shared" si="10"/>
        <v>28020648</v>
      </c>
      <c r="G65" s="160">
        <f t="shared" si="10"/>
        <v>0</v>
      </c>
      <c r="H65" s="160">
        <f t="shared" si="10"/>
        <v>0</v>
      </c>
      <c r="I65" s="160">
        <f t="shared" si="10"/>
        <v>0</v>
      </c>
      <c r="J65" s="160">
        <f t="shared" si="10"/>
        <v>63712020</v>
      </c>
      <c r="K65" s="323">
        <f t="shared" si="10"/>
        <v>769922564</v>
      </c>
    </row>
    <row r="66" spans="1:11" s="47" customFormat="1" ht="12" customHeight="1" thickBot="1">
      <c r="A66" s="187" t="s">
        <v>285</v>
      </c>
      <c r="B66" s="91" t="s">
        <v>199</v>
      </c>
      <c r="C66" s="319">
        <f>SUM(C67:C69)</f>
        <v>0</v>
      </c>
      <c r="D66" s="235">
        <f>SUM(D67:D69)</f>
        <v>0</v>
      </c>
      <c r="E66" s="154">
        <f t="shared" ref="E66:K66" si="11">SUM(E67:E69)</f>
        <v>0</v>
      </c>
      <c r="F66" s="154">
        <f t="shared" si="11"/>
        <v>0</v>
      </c>
      <c r="G66" s="154">
        <f t="shared" si="11"/>
        <v>0</v>
      </c>
      <c r="H66" s="154">
        <f t="shared" si="11"/>
        <v>0</v>
      </c>
      <c r="I66" s="154">
        <f t="shared" si="11"/>
        <v>0</v>
      </c>
      <c r="J66" s="154">
        <f t="shared" si="11"/>
        <v>0</v>
      </c>
      <c r="K66" s="319">
        <f t="shared" si="11"/>
        <v>0</v>
      </c>
    </row>
    <row r="67" spans="1:11" s="47" customFormat="1" ht="12" customHeight="1">
      <c r="A67" s="184" t="s">
        <v>227</v>
      </c>
      <c r="B67" s="168" t="s">
        <v>200</v>
      </c>
      <c r="C67" s="386"/>
      <c r="D67" s="266"/>
      <c r="E67" s="158"/>
      <c r="F67" s="158"/>
      <c r="G67" s="158"/>
      <c r="H67" s="158"/>
      <c r="I67" s="158"/>
      <c r="J67" s="347">
        <f t="shared" ref="J67:J88" si="12">D67+E67+F67+G67+H67+I67</f>
        <v>0</v>
      </c>
      <c r="K67" s="324">
        <f t="shared" ref="K67:K88" si="13">C67+J67</f>
        <v>0</v>
      </c>
    </row>
    <row r="68" spans="1:11" s="47" customFormat="1" ht="12" customHeight="1">
      <c r="A68" s="185" t="s">
        <v>236</v>
      </c>
      <c r="B68" s="169" t="s">
        <v>201</v>
      </c>
      <c r="C68" s="386"/>
      <c r="D68" s="266"/>
      <c r="E68" s="158"/>
      <c r="F68" s="158"/>
      <c r="G68" s="158"/>
      <c r="H68" s="158"/>
      <c r="I68" s="158"/>
      <c r="J68" s="347">
        <f t="shared" si="12"/>
        <v>0</v>
      </c>
      <c r="K68" s="324">
        <f t="shared" si="13"/>
        <v>0</v>
      </c>
    </row>
    <row r="69" spans="1:11" s="47" customFormat="1" ht="12" customHeight="1" thickBot="1">
      <c r="A69" s="194" t="s">
        <v>237</v>
      </c>
      <c r="B69" s="341" t="s">
        <v>202</v>
      </c>
      <c r="C69" s="386"/>
      <c r="D69" s="269"/>
      <c r="E69" s="318"/>
      <c r="F69" s="318"/>
      <c r="G69" s="318"/>
      <c r="H69" s="318"/>
      <c r="I69" s="318"/>
      <c r="J69" s="346">
        <f t="shared" si="12"/>
        <v>0</v>
      </c>
      <c r="K69" s="342">
        <f t="shared" si="13"/>
        <v>0</v>
      </c>
    </row>
    <row r="70" spans="1:11" s="47" customFormat="1" ht="12" customHeight="1" thickBot="1">
      <c r="A70" s="187" t="s">
        <v>203</v>
      </c>
      <c r="B70" s="91" t="s">
        <v>204</v>
      </c>
      <c r="C70" s="319">
        <f>SUM(C71:C74)</f>
        <v>0</v>
      </c>
      <c r="D70" s="154">
        <f>SUM(D71:D74)</f>
        <v>0</v>
      </c>
      <c r="E70" s="154">
        <f t="shared" ref="E70:K70" si="14">SUM(E71:E74)</f>
        <v>0</v>
      </c>
      <c r="F70" s="154">
        <f t="shared" si="14"/>
        <v>0</v>
      </c>
      <c r="G70" s="154">
        <f t="shared" si="14"/>
        <v>0</v>
      </c>
      <c r="H70" s="154">
        <f t="shared" si="14"/>
        <v>0</v>
      </c>
      <c r="I70" s="154">
        <f t="shared" si="14"/>
        <v>0</v>
      </c>
      <c r="J70" s="154">
        <f t="shared" si="14"/>
        <v>0</v>
      </c>
      <c r="K70" s="319">
        <f t="shared" si="14"/>
        <v>0</v>
      </c>
    </row>
    <row r="71" spans="1:11" s="47" customFormat="1" ht="12" customHeight="1">
      <c r="A71" s="184" t="s">
        <v>82</v>
      </c>
      <c r="B71" s="300" t="s">
        <v>205</v>
      </c>
      <c r="C71" s="386"/>
      <c r="D71" s="158"/>
      <c r="E71" s="158"/>
      <c r="F71" s="158"/>
      <c r="G71" s="158"/>
      <c r="H71" s="158"/>
      <c r="I71" s="158"/>
      <c r="J71" s="347">
        <f t="shared" si="12"/>
        <v>0</v>
      </c>
      <c r="K71" s="324">
        <f t="shared" si="13"/>
        <v>0</v>
      </c>
    </row>
    <row r="72" spans="1:11" s="47" customFormat="1" ht="12" customHeight="1">
      <c r="A72" s="185" t="s">
        <v>83</v>
      </c>
      <c r="B72" s="300" t="s">
        <v>469</v>
      </c>
      <c r="C72" s="386"/>
      <c r="D72" s="158"/>
      <c r="E72" s="158"/>
      <c r="F72" s="158"/>
      <c r="G72" s="158"/>
      <c r="H72" s="158"/>
      <c r="I72" s="158"/>
      <c r="J72" s="347">
        <f t="shared" si="12"/>
        <v>0</v>
      </c>
      <c r="K72" s="324">
        <f t="shared" si="13"/>
        <v>0</v>
      </c>
    </row>
    <row r="73" spans="1:11" s="47" customFormat="1" ht="12" customHeight="1">
      <c r="A73" s="185" t="s">
        <v>228</v>
      </c>
      <c r="B73" s="300" t="s">
        <v>206</v>
      </c>
      <c r="C73" s="386"/>
      <c r="D73" s="158"/>
      <c r="E73" s="158"/>
      <c r="F73" s="158"/>
      <c r="G73" s="158"/>
      <c r="H73" s="158"/>
      <c r="I73" s="158"/>
      <c r="J73" s="347">
        <f t="shared" si="12"/>
        <v>0</v>
      </c>
      <c r="K73" s="324">
        <f t="shared" si="13"/>
        <v>0</v>
      </c>
    </row>
    <row r="74" spans="1:11" s="47" customFormat="1" ht="12" customHeight="1" thickBot="1">
      <c r="A74" s="186" t="s">
        <v>229</v>
      </c>
      <c r="B74" s="301" t="s">
        <v>470</v>
      </c>
      <c r="C74" s="386"/>
      <c r="D74" s="158"/>
      <c r="E74" s="158"/>
      <c r="F74" s="158"/>
      <c r="G74" s="158"/>
      <c r="H74" s="158"/>
      <c r="I74" s="158"/>
      <c r="J74" s="347">
        <f t="shared" si="12"/>
        <v>0</v>
      </c>
      <c r="K74" s="324">
        <f t="shared" si="13"/>
        <v>0</v>
      </c>
    </row>
    <row r="75" spans="1:11" s="47" customFormat="1" ht="12" customHeight="1" thickBot="1">
      <c r="A75" s="187" t="s">
        <v>207</v>
      </c>
      <c r="B75" s="91" t="s">
        <v>208</v>
      </c>
      <c r="C75" s="319">
        <f>SUM(C76:C77)</f>
        <v>509359850</v>
      </c>
      <c r="D75" s="154">
        <f>SUM(D76:D77)</f>
        <v>0</v>
      </c>
      <c r="E75" s="154">
        <f t="shared" ref="E75:K75" si="15">SUM(E76:E77)</f>
        <v>-10588113</v>
      </c>
      <c r="F75" s="154">
        <f t="shared" si="15"/>
        <v>0</v>
      </c>
      <c r="G75" s="154">
        <f t="shared" si="15"/>
        <v>0</v>
      </c>
      <c r="H75" s="154">
        <f t="shared" si="15"/>
        <v>0</v>
      </c>
      <c r="I75" s="154">
        <f t="shared" si="15"/>
        <v>0</v>
      </c>
      <c r="J75" s="154">
        <f t="shared" si="15"/>
        <v>-10588113</v>
      </c>
      <c r="K75" s="319">
        <f t="shared" si="15"/>
        <v>498771737</v>
      </c>
    </row>
    <row r="76" spans="1:11" s="47" customFormat="1" ht="12" customHeight="1">
      <c r="A76" s="184" t="s">
        <v>230</v>
      </c>
      <c r="B76" s="168" t="s">
        <v>209</v>
      </c>
      <c r="C76" s="386">
        <v>509359850</v>
      </c>
      <c r="D76" s="158"/>
      <c r="E76" s="158">
        <v>-10588113</v>
      </c>
      <c r="F76" s="158"/>
      <c r="G76" s="158"/>
      <c r="H76" s="158"/>
      <c r="I76" s="158"/>
      <c r="J76" s="347">
        <f t="shared" si="12"/>
        <v>-10588113</v>
      </c>
      <c r="K76" s="324">
        <f t="shared" si="13"/>
        <v>498771737</v>
      </c>
    </row>
    <row r="77" spans="1:11" s="47" customFormat="1" ht="12" customHeight="1" thickBot="1">
      <c r="A77" s="186" t="s">
        <v>231</v>
      </c>
      <c r="B77" s="170" t="s">
        <v>210</v>
      </c>
      <c r="C77" s="386"/>
      <c r="D77" s="158"/>
      <c r="E77" s="158"/>
      <c r="F77" s="158"/>
      <c r="G77" s="158"/>
      <c r="H77" s="158"/>
      <c r="I77" s="158"/>
      <c r="J77" s="347">
        <f t="shared" si="12"/>
        <v>0</v>
      </c>
      <c r="K77" s="324">
        <f t="shared" si="13"/>
        <v>0</v>
      </c>
    </row>
    <row r="78" spans="1:11" s="46" customFormat="1" ht="12" customHeight="1" thickBot="1">
      <c r="A78" s="187" t="s">
        <v>211</v>
      </c>
      <c r="B78" s="91" t="s">
        <v>212</v>
      </c>
      <c r="C78" s="319">
        <f>SUM(C79:C81)</f>
        <v>10855627</v>
      </c>
      <c r="D78" s="154">
        <f>SUM(D79:D81)</f>
        <v>0</v>
      </c>
      <c r="E78" s="154">
        <f t="shared" ref="E78:K78" si="16">SUM(E79:E81)</f>
        <v>0</v>
      </c>
      <c r="F78" s="154">
        <f t="shared" si="16"/>
        <v>0</v>
      </c>
      <c r="G78" s="154">
        <f t="shared" si="16"/>
        <v>0</v>
      </c>
      <c r="H78" s="154">
        <f t="shared" si="16"/>
        <v>0</v>
      </c>
      <c r="I78" s="154">
        <f t="shared" si="16"/>
        <v>0</v>
      </c>
      <c r="J78" s="154">
        <f t="shared" si="16"/>
        <v>0</v>
      </c>
      <c r="K78" s="319">
        <f t="shared" si="16"/>
        <v>10855627</v>
      </c>
    </row>
    <row r="79" spans="1:11" s="47" customFormat="1" ht="12" customHeight="1">
      <c r="A79" s="184" t="s">
        <v>232</v>
      </c>
      <c r="B79" s="168" t="s">
        <v>213</v>
      </c>
      <c r="C79" s="386">
        <v>10855627</v>
      </c>
      <c r="D79" s="158"/>
      <c r="E79" s="158"/>
      <c r="F79" s="158"/>
      <c r="G79" s="158"/>
      <c r="H79" s="158"/>
      <c r="I79" s="158"/>
      <c r="J79" s="347">
        <f t="shared" si="12"/>
        <v>0</v>
      </c>
      <c r="K79" s="324">
        <f t="shared" si="13"/>
        <v>10855627</v>
      </c>
    </row>
    <row r="80" spans="1:11" s="47" customFormat="1" ht="12" customHeight="1">
      <c r="A80" s="185" t="s">
        <v>233</v>
      </c>
      <c r="B80" s="169" t="s">
        <v>214</v>
      </c>
      <c r="C80" s="386"/>
      <c r="D80" s="158"/>
      <c r="E80" s="158"/>
      <c r="F80" s="158"/>
      <c r="G80" s="158"/>
      <c r="H80" s="158"/>
      <c r="I80" s="158"/>
      <c r="J80" s="347">
        <f t="shared" si="12"/>
        <v>0</v>
      </c>
      <c r="K80" s="324">
        <f t="shared" si="13"/>
        <v>0</v>
      </c>
    </row>
    <row r="81" spans="1:11" s="47" customFormat="1" ht="12" customHeight="1" thickBot="1">
      <c r="A81" s="186" t="s">
        <v>234</v>
      </c>
      <c r="B81" s="302" t="s">
        <v>471</v>
      </c>
      <c r="C81" s="386"/>
      <c r="D81" s="158"/>
      <c r="E81" s="158"/>
      <c r="F81" s="158"/>
      <c r="G81" s="158"/>
      <c r="H81" s="158"/>
      <c r="I81" s="158"/>
      <c r="J81" s="347">
        <f t="shared" si="12"/>
        <v>0</v>
      </c>
      <c r="K81" s="324">
        <f t="shared" si="13"/>
        <v>0</v>
      </c>
    </row>
    <row r="82" spans="1:11" s="47" customFormat="1" ht="12" customHeight="1" thickBot="1">
      <c r="A82" s="187" t="s">
        <v>215</v>
      </c>
      <c r="B82" s="91" t="s">
        <v>235</v>
      </c>
      <c r="C82" s="319">
        <f>SUM(C83:C86)</f>
        <v>0</v>
      </c>
      <c r="D82" s="154">
        <f>SUM(D83:D86)</f>
        <v>0</v>
      </c>
      <c r="E82" s="154">
        <f t="shared" ref="E82:K82" si="17">SUM(E83:E86)</f>
        <v>0</v>
      </c>
      <c r="F82" s="154">
        <f t="shared" si="17"/>
        <v>0</v>
      </c>
      <c r="G82" s="154">
        <f t="shared" si="17"/>
        <v>0</v>
      </c>
      <c r="H82" s="154">
        <f t="shared" si="17"/>
        <v>0</v>
      </c>
      <c r="I82" s="154">
        <f t="shared" si="17"/>
        <v>0</v>
      </c>
      <c r="J82" s="154">
        <f t="shared" si="17"/>
        <v>0</v>
      </c>
      <c r="K82" s="319">
        <f t="shared" si="17"/>
        <v>0</v>
      </c>
    </row>
    <row r="83" spans="1:11" s="47" customFormat="1" ht="12" customHeight="1">
      <c r="A83" s="188" t="s">
        <v>216</v>
      </c>
      <c r="B83" s="168" t="s">
        <v>217</v>
      </c>
      <c r="C83" s="386"/>
      <c r="D83" s="158"/>
      <c r="E83" s="158"/>
      <c r="F83" s="158"/>
      <c r="G83" s="158"/>
      <c r="H83" s="158"/>
      <c r="I83" s="158"/>
      <c r="J83" s="347">
        <f t="shared" si="12"/>
        <v>0</v>
      </c>
      <c r="K83" s="324">
        <f t="shared" si="13"/>
        <v>0</v>
      </c>
    </row>
    <row r="84" spans="1:11" s="47" customFormat="1" ht="12" customHeight="1">
      <c r="A84" s="189" t="s">
        <v>218</v>
      </c>
      <c r="B84" s="169" t="s">
        <v>219</v>
      </c>
      <c r="C84" s="386"/>
      <c r="D84" s="158"/>
      <c r="E84" s="158"/>
      <c r="F84" s="158"/>
      <c r="G84" s="158"/>
      <c r="H84" s="158"/>
      <c r="I84" s="158"/>
      <c r="J84" s="347">
        <f t="shared" si="12"/>
        <v>0</v>
      </c>
      <c r="K84" s="324">
        <f t="shared" si="13"/>
        <v>0</v>
      </c>
    </row>
    <row r="85" spans="1:11" s="47" customFormat="1" ht="12" customHeight="1">
      <c r="A85" s="189" t="s">
        <v>220</v>
      </c>
      <c r="B85" s="169" t="s">
        <v>221</v>
      </c>
      <c r="C85" s="386"/>
      <c r="D85" s="158"/>
      <c r="E85" s="158"/>
      <c r="F85" s="158"/>
      <c r="G85" s="158"/>
      <c r="H85" s="158"/>
      <c r="I85" s="158"/>
      <c r="J85" s="347">
        <f t="shared" si="12"/>
        <v>0</v>
      </c>
      <c r="K85" s="324">
        <f t="shared" si="13"/>
        <v>0</v>
      </c>
    </row>
    <row r="86" spans="1:11" s="46" customFormat="1" ht="12" customHeight="1" thickBot="1">
      <c r="A86" s="190" t="s">
        <v>222</v>
      </c>
      <c r="B86" s="170" t="s">
        <v>223</v>
      </c>
      <c r="C86" s="386"/>
      <c r="D86" s="158"/>
      <c r="E86" s="158"/>
      <c r="F86" s="158"/>
      <c r="G86" s="158"/>
      <c r="H86" s="158"/>
      <c r="I86" s="158"/>
      <c r="J86" s="347">
        <f t="shared" si="12"/>
        <v>0</v>
      </c>
      <c r="K86" s="324">
        <f t="shared" si="13"/>
        <v>0</v>
      </c>
    </row>
    <row r="87" spans="1:11" s="46" customFormat="1" ht="12" customHeight="1" thickBot="1">
      <c r="A87" s="187" t="s">
        <v>224</v>
      </c>
      <c r="B87" s="91" t="s">
        <v>359</v>
      </c>
      <c r="C87" s="390"/>
      <c r="D87" s="212"/>
      <c r="E87" s="212"/>
      <c r="F87" s="212"/>
      <c r="G87" s="212"/>
      <c r="H87" s="212"/>
      <c r="I87" s="212"/>
      <c r="J87" s="154">
        <f t="shared" si="12"/>
        <v>0</v>
      </c>
      <c r="K87" s="319">
        <f t="shared" si="13"/>
        <v>0</v>
      </c>
    </row>
    <row r="88" spans="1:11" s="46" customFormat="1" ht="12" customHeight="1" thickBot="1">
      <c r="A88" s="187" t="s">
        <v>380</v>
      </c>
      <c r="B88" s="91" t="s">
        <v>225</v>
      </c>
      <c r="C88" s="390"/>
      <c r="D88" s="212"/>
      <c r="E88" s="212"/>
      <c r="F88" s="212"/>
      <c r="G88" s="212"/>
      <c r="H88" s="212"/>
      <c r="I88" s="212"/>
      <c r="J88" s="154">
        <f t="shared" si="12"/>
        <v>0</v>
      </c>
      <c r="K88" s="319">
        <f t="shared" si="13"/>
        <v>0</v>
      </c>
    </row>
    <row r="89" spans="1:11" s="46" customFormat="1" ht="12" customHeight="1" thickBot="1">
      <c r="A89" s="187" t="s">
        <v>381</v>
      </c>
      <c r="B89" s="174" t="s">
        <v>362</v>
      </c>
      <c r="C89" s="323">
        <f>+C66+C70+C75+C78+C82+C88+C87</f>
        <v>520215477</v>
      </c>
      <c r="D89" s="160">
        <f>+D66+D70+D75+D78+D82+D88+D87</f>
        <v>0</v>
      </c>
      <c r="E89" s="160">
        <f t="shared" ref="E89:K89" si="18">+E66+E70+E75+E78+E82+E88+E87</f>
        <v>-10588113</v>
      </c>
      <c r="F89" s="160">
        <f t="shared" si="18"/>
        <v>0</v>
      </c>
      <c r="G89" s="160">
        <f t="shared" si="18"/>
        <v>0</v>
      </c>
      <c r="H89" s="160">
        <f t="shared" si="18"/>
        <v>0</v>
      </c>
      <c r="I89" s="160">
        <f t="shared" si="18"/>
        <v>0</v>
      </c>
      <c r="J89" s="160">
        <f t="shared" si="18"/>
        <v>-10588113</v>
      </c>
      <c r="K89" s="323">
        <f t="shared" si="18"/>
        <v>509627364</v>
      </c>
    </row>
    <row r="90" spans="1:11" s="46" customFormat="1" ht="12" customHeight="1" thickBot="1">
      <c r="A90" s="191" t="s">
        <v>382</v>
      </c>
      <c r="B90" s="175" t="s">
        <v>383</v>
      </c>
      <c r="C90" s="323">
        <f>+C65+C89</f>
        <v>1226426021</v>
      </c>
      <c r="D90" s="160">
        <f>+D65+D89</f>
        <v>0</v>
      </c>
      <c r="E90" s="160">
        <f t="shared" ref="E90:K90" si="19">+E65+E89</f>
        <v>25103259</v>
      </c>
      <c r="F90" s="160">
        <f t="shared" si="19"/>
        <v>28020648</v>
      </c>
      <c r="G90" s="160">
        <f t="shared" si="19"/>
        <v>0</v>
      </c>
      <c r="H90" s="160">
        <f t="shared" si="19"/>
        <v>0</v>
      </c>
      <c r="I90" s="160">
        <f t="shared" si="19"/>
        <v>0</v>
      </c>
      <c r="J90" s="160">
        <f t="shared" si="19"/>
        <v>53123907</v>
      </c>
      <c r="K90" s="323">
        <f t="shared" si="19"/>
        <v>1279549928</v>
      </c>
    </row>
    <row r="91" spans="1:11" s="47" customFormat="1" ht="15" customHeight="1" thickBot="1">
      <c r="A91" s="80"/>
      <c r="B91" s="81"/>
      <c r="C91" s="136"/>
    </row>
    <row r="92" spans="1:11" s="41" customFormat="1" ht="16.5" customHeight="1" thickBot="1">
      <c r="A92" s="442" t="s">
        <v>38</v>
      </c>
      <c r="B92" s="443"/>
      <c r="C92" s="443"/>
      <c r="D92" s="443"/>
      <c r="E92" s="443"/>
      <c r="F92" s="443"/>
      <c r="G92" s="443"/>
      <c r="H92" s="443"/>
      <c r="I92" s="443"/>
      <c r="J92" s="443"/>
      <c r="K92" s="444"/>
    </row>
    <row r="93" spans="1:11" s="48" customFormat="1" ht="12" customHeight="1" thickBot="1">
      <c r="A93" s="162" t="s">
        <v>5</v>
      </c>
      <c r="B93" s="24" t="s">
        <v>387</v>
      </c>
      <c r="C93" s="333">
        <f>+C94+C95+C96+C97+C98+C111</f>
        <v>372554036</v>
      </c>
      <c r="D93" s="329">
        <f>+D94+D95+D96+D97+D98+D111</f>
        <v>0</v>
      </c>
      <c r="E93" s="153">
        <f t="shared" ref="E93:K93" si="20">+E94+E95+E96+E97+E98+E111</f>
        <v>43944875</v>
      </c>
      <c r="F93" s="153">
        <f t="shared" si="20"/>
        <v>26338241</v>
      </c>
      <c r="G93" s="153">
        <f t="shared" si="20"/>
        <v>0</v>
      </c>
      <c r="H93" s="153">
        <f t="shared" si="20"/>
        <v>0</v>
      </c>
      <c r="I93" s="153">
        <f t="shared" si="20"/>
        <v>0</v>
      </c>
      <c r="J93" s="153">
        <f t="shared" si="20"/>
        <v>70283116</v>
      </c>
      <c r="K93" s="333">
        <f t="shared" si="20"/>
        <v>442837152</v>
      </c>
    </row>
    <row r="94" spans="1:11" ht="12" customHeight="1">
      <c r="A94" s="192" t="s">
        <v>61</v>
      </c>
      <c r="B94" s="8" t="s">
        <v>34</v>
      </c>
      <c r="C94" s="391">
        <v>174243083</v>
      </c>
      <c r="D94" s="330"/>
      <c r="E94" s="227">
        <v>32941788</v>
      </c>
      <c r="F94" s="227">
        <v>1462740</v>
      </c>
      <c r="G94" s="227"/>
      <c r="H94" s="227"/>
      <c r="I94" s="227"/>
      <c r="J94" s="348">
        <f t="shared" ref="J94:J127" si="21">D94+E94+F94+G94+H94+I94</f>
        <v>34404528</v>
      </c>
      <c r="K94" s="334">
        <f t="shared" ref="K94:K127" si="22">C94+J94</f>
        <v>208647611</v>
      </c>
    </row>
    <row r="95" spans="1:11" ht="12" customHeight="1">
      <c r="A95" s="185" t="s">
        <v>62</v>
      </c>
      <c r="B95" s="6" t="s">
        <v>106</v>
      </c>
      <c r="C95" s="383">
        <v>21102839</v>
      </c>
      <c r="D95" s="331"/>
      <c r="E95" s="155">
        <v>4180431</v>
      </c>
      <c r="F95" s="155">
        <v>256711</v>
      </c>
      <c r="G95" s="155"/>
      <c r="H95" s="155"/>
      <c r="I95" s="155"/>
      <c r="J95" s="349">
        <f t="shared" si="21"/>
        <v>4437142</v>
      </c>
      <c r="K95" s="321">
        <f t="shared" si="22"/>
        <v>25539981</v>
      </c>
    </row>
    <row r="96" spans="1:11" ht="12" customHeight="1">
      <c r="A96" s="185" t="s">
        <v>63</v>
      </c>
      <c r="B96" s="6" t="s">
        <v>80</v>
      </c>
      <c r="C96" s="384">
        <v>93605201</v>
      </c>
      <c r="D96" s="331"/>
      <c r="E96" s="157">
        <v>3063647</v>
      </c>
      <c r="F96" s="157">
        <v>18415960</v>
      </c>
      <c r="G96" s="157"/>
      <c r="H96" s="157"/>
      <c r="I96" s="157"/>
      <c r="J96" s="350">
        <f t="shared" si="21"/>
        <v>21479607</v>
      </c>
      <c r="K96" s="322">
        <f t="shared" si="22"/>
        <v>115084808</v>
      </c>
    </row>
    <row r="97" spans="1:11" ht="12" customHeight="1">
      <c r="A97" s="185" t="s">
        <v>64</v>
      </c>
      <c r="B97" s="9" t="s">
        <v>107</v>
      </c>
      <c r="C97" s="384">
        <v>36831000</v>
      </c>
      <c r="D97" s="309"/>
      <c r="E97" s="157">
        <v>1733550</v>
      </c>
      <c r="F97" s="157">
        <v>6202830</v>
      </c>
      <c r="G97" s="157"/>
      <c r="H97" s="157"/>
      <c r="I97" s="157"/>
      <c r="J97" s="350">
        <f t="shared" si="21"/>
        <v>7936380</v>
      </c>
      <c r="K97" s="322">
        <f t="shared" si="22"/>
        <v>44767380</v>
      </c>
    </row>
    <row r="98" spans="1:11" ht="12" customHeight="1">
      <c r="A98" s="185" t="s">
        <v>72</v>
      </c>
      <c r="B98" s="17" t="s">
        <v>108</v>
      </c>
      <c r="C98" s="384">
        <f>SUM(C99:C110)</f>
        <v>45771913</v>
      </c>
      <c r="D98" s="384"/>
      <c r="E98" s="384">
        <f>SUM(E99:E110)</f>
        <v>2025459</v>
      </c>
      <c r="F98" s="157"/>
      <c r="G98" s="157"/>
      <c r="H98" s="157"/>
      <c r="I98" s="157"/>
      <c r="J98" s="350">
        <f t="shared" si="21"/>
        <v>2025459</v>
      </c>
      <c r="K98" s="322">
        <f t="shared" si="22"/>
        <v>47797372</v>
      </c>
    </row>
    <row r="99" spans="1:11" ht="12" customHeight="1">
      <c r="A99" s="185" t="s">
        <v>65</v>
      </c>
      <c r="B99" s="6" t="s">
        <v>384</v>
      </c>
      <c r="C99" s="384"/>
      <c r="D99" s="309"/>
      <c r="E99" s="157"/>
      <c r="F99" s="157"/>
      <c r="G99" s="157"/>
      <c r="H99" s="157"/>
      <c r="I99" s="157"/>
      <c r="J99" s="350">
        <f t="shared" si="21"/>
        <v>0</v>
      </c>
      <c r="K99" s="322">
        <f t="shared" si="22"/>
        <v>0</v>
      </c>
    </row>
    <row r="100" spans="1:11" ht="12" customHeight="1">
      <c r="A100" s="185" t="s">
        <v>66</v>
      </c>
      <c r="B100" s="55" t="s">
        <v>325</v>
      </c>
      <c r="C100" s="384"/>
      <c r="D100" s="309"/>
      <c r="E100" s="157"/>
      <c r="F100" s="157"/>
      <c r="G100" s="157"/>
      <c r="H100" s="157"/>
      <c r="I100" s="157"/>
      <c r="J100" s="350">
        <f t="shared" si="21"/>
        <v>0</v>
      </c>
      <c r="K100" s="322">
        <f t="shared" si="22"/>
        <v>0</v>
      </c>
    </row>
    <row r="101" spans="1:11" ht="12" customHeight="1">
      <c r="A101" s="185" t="s">
        <v>73</v>
      </c>
      <c r="B101" s="55" t="s">
        <v>324</v>
      </c>
      <c r="C101" s="384">
        <v>1268909</v>
      </c>
      <c r="D101" s="309"/>
      <c r="E101" s="157"/>
      <c r="F101" s="157"/>
      <c r="G101" s="157"/>
      <c r="H101" s="157"/>
      <c r="I101" s="157"/>
      <c r="J101" s="350">
        <f t="shared" si="21"/>
        <v>0</v>
      </c>
      <c r="K101" s="322">
        <f t="shared" si="22"/>
        <v>1268909</v>
      </c>
    </row>
    <row r="102" spans="1:11" ht="12" customHeight="1">
      <c r="A102" s="185" t="s">
        <v>74</v>
      </c>
      <c r="B102" s="55" t="s">
        <v>241</v>
      </c>
      <c r="C102" s="384"/>
      <c r="D102" s="309"/>
      <c r="E102" s="157"/>
      <c r="F102" s="157"/>
      <c r="G102" s="157"/>
      <c r="H102" s="157"/>
      <c r="I102" s="157"/>
      <c r="J102" s="350">
        <f t="shared" si="21"/>
        <v>0</v>
      </c>
      <c r="K102" s="322">
        <f t="shared" si="22"/>
        <v>0</v>
      </c>
    </row>
    <row r="103" spans="1:11" ht="12" customHeight="1">
      <c r="A103" s="185" t="s">
        <v>75</v>
      </c>
      <c r="B103" s="56" t="s">
        <v>242</v>
      </c>
      <c r="C103" s="384"/>
      <c r="D103" s="309"/>
      <c r="E103" s="157"/>
      <c r="F103" s="157"/>
      <c r="G103" s="157"/>
      <c r="H103" s="157"/>
      <c r="I103" s="157"/>
      <c r="J103" s="350">
        <f t="shared" si="21"/>
        <v>0</v>
      </c>
      <c r="K103" s="322">
        <f t="shared" si="22"/>
        <v>0</v>
      </c>
    </row>
    <row r="104" spans="1:11" ht="12" customHeight="1">
      <c r="A104" s="185" t="s">
        <v>76</v>
      </c>
      <c r="B104" s="56" t="s">
        <v>243</v>
      </c>
      <c r="C104" s="384"/>
      <c r="D104" s="309"/>
      <c r="E104" s="157"/>
      <c r="F104" s="157"/>
      <c r="G104" s="157"/>
      <c r="H104" s="157"/>
      <c r="I104" s="157"/>
      <c r="J104" s="350">
        <f t="shared" si="21"/>
        <v>0</v>
      </c>
      <c r="K104" s="322">
        <f t="shared" si="22"/>
        <v>0</v>
      </c>
    </row>
    <row r="105" spans="1:11" ht="12" customHeight="1">
      <c r="A105" s="185" t="s">
        <v>78</v>
      </c>
      <c r="B105" s="55" t="s">
        <v>244</v>
      </c>
      <c r="C105" s="384">
        <v>25303004</v>
      </c>
      <c r="D105" s="309"/>
      <c r="E105" s="157">
        <v>1725459</v>
      </c>
      <c r="F105" s="157"/>
      <c r="G105" s="157"/>
      <c r="H105" s="157"/>
      <c r="I105" s="157"/>
      <c r="J105" s="350">
        <f t="shared" si="21"/>
        <v>1725459</v>
      </c>
      <c r="K105" s="322">
        <f t="shared" si="22"/>
        <v>27028463</v>
      </c>
    </row>
    <row r="106" spans="1:11" ht="12" customHeight="1">
      <c r="A106" s="185" t="s">
        <v>109</v>
      </c>
      <c r="B106" s="55" t="s">
        <v>245</v>
      </c>
      <c r="C106" s="384"/>
      <c r="D106" s="309"/>
      <c r="E106" s="157"/>
      <c r="F106" s="157"/>
      <c r="G106" s="157"/>
      <c r="H106" s="157"/>
      <c r="I106" s="157"/>
      <c r="J106" s="350">
        <f t="shared" si="21"/>
        <v>0</v>
      </c>
      <c r="K106" s="322">
        <f t="shared" si="22"/>
        <v>0</v>
      </c>
    </row>
    <row r="107" spans="1:11" ht="12" customHeight="1">
      <c r="A107" s="185" t="s">
        <v>239</v>
      </c>
      <c r="B107" s="56" t="s">
        <v>246</v>
      </c>
      <c r="C107" s="384"/>
      <c r="D107" s="309"/>
      <c r="E107" s="157"/>
      <c r="F107" s="157"/>
      <c r="G107" s="157"/>
      <c r="H107" s="157"/>
      <c r="I107" s="157"/>
      <c r="J107" s="350">
        <f t="shared" si="21"/>
        <v>0</v>
      </c>
      <c r="K107" s="322">
        <f t="shared" si="22"/>
        <v>0</v>
      </c>
    </row>
    <row r="108" spans="1:11" ht="12" customHeight="1">
      <c r="A108" s="193" t="s">
        <v>240</v>
      </c>
      <c r="B108" s="57" t="s">
        <v>247</v>
      </c>
      <c r="C108" s="384"/>
      <c r="D108" s="309"/>
      <c r="E108" s="157"/>
      <c r="F108" s="157"/>
      <c r="G108" s="157"/>
      <c r="H108" s="157"/>
      <c r="I108" s="157"/>
      <c r="J108" s="350">
        <f t="shared" si="21"/>
        <v>0</v>
      </c>
      <c r="K108" s="322">
        <f t="shared" si="22"/>
        <v>0</v>
      </c>
    </row>
    <row r="109" spans="1:11" ht="12" customHeight="1">
      <c r="A109" s="185" t="s">
        <v>322</v>
      </c>
      <c r="B109" s="57" t="s">
        <v>248</v>
      </c>
      <c r="C109" s="384"/>
      <c r="D109" s="309"/>
      <c r="E109" s="157"/>
      <c r="F109" s="157"/>
      <c r="G109" s="157"/>
      <c r="H109" s="157"/>
      <c r="I109" s="157"/>
      <c r="J109" s="350">
        <f t="shared" si="21"/>
        <v>0</v>
      </c>
      <c r="K109" s="322">
        <f t="shared" si="22"/>
        <v>0</v>
      </c>
    </row>
    <row r="110" spans="1:11" ht="12" customHeight="1">
      <c r="A110" s="185" t="s">
        <v>323</v>
      </c>
      <c r="B110" s="56" t="s">
        <v>249</v>
      </c>
      <c r="C110" s="383">
        <v>19200000</v>
      </c>
      <c r="D110" s="308"/>
      <c r="E110" s="155">
        <v>300000</v>
      </c>
      <c r="F110" s="155"/>
      <c r="G110" s="155"/>
      <c r="H110" s="155"/>
      <c r="I110" s="155"/>
      <c r="J110" s="349">
        <f t="shared" si="21"/>
        <v>300000</v>
      </c>
      <c r="K110" s="321">
        <f t="shared" si="22"/>
        <v>19500000</v>
      </c>
    </row>
    <row r="111" spans="1:11" ht="12" customHeight="1">
      <c r="A111" s="185" t="s">
        <v>327</v>
      </c>
      <c r="B111" s="9" t="s">
        <v>35</v>
      </c>
      <c r="C111" s="383">
        <f>SUM(C112:C113)</f>
        <v>1000000</v>
      </c>
      <c r="D111" s="308"/>
      <c r="E111" s="155"/>
      <c r="F111" s="155"/>
      <c r="G111" s="155"/>
      <c r="H111" s="155"/>
      <c r="I111" s="155"/>
      <c r="J111" s="349">
        <f t="shared" si="21"/>
        <v>0</v>
      </c>
      <c r="K111" s="321">
        <f t="shared" si="22"/>
        <v>1000000</v>
      </c>
    </row>
    <row r="112" spans="1:11" ht="12" customHeight="1">
      <c r="A112" s="186" t="s">
        <v>328</v>
      </c>
      <c r="B112" s="6" t="s">
        <v>385</v>
      </c>
      <c r="C112" s="384">
        <v>500000</v>
      </c>
      <c r="D112" s="309"/>
      <c r="E112" s="157"/>
      <c r="F112" s="157"/>
      <c r="G112" s="157"/>
      <c r="H112" s="157"/>
      <c r="I112" s="157"/>
      <c r="J112" s="350">
        <f t="shared" si="21"/>
        <v>0</v>
      </c>
      <c r="K112" s="322">
        <f t="shared" si="22"/>
        <v>500000</v>
      </c>
    </row>
    <row r="113" spans="1:11" ht="12" customHeight="1" thickBot="1">
      <c r="A113" s="194" t="s">
        <v>329</v>
      </c>
      <c r="B113" s="58" t="s">
        <v>386</v>
      </c>
      <c r="C113" s="392">
        <v>500000</v>
      </c>
      <c r="D113" s="310"/>
      <c r="E113" s="228"/>
      <c r="F113" s="228"/>
      <c r="G113" s="228"/>
      <c r="H113" s="228"/>
      <c r="I113" s="228"/>
      <c r="J113" s="351">
        <f t="shared" si="21"/>
        <v>0</v>
      </c>
      <c r="K113" s="335">
        <f t="shared" si="22"/>
        <v>500000</v>
      </c>
    </row>
    <row r="114" spans="1:11" ht="12" customHeight="1" thickBot="1">
      <c r="A114" s="25" t="s">
        <v>6</v>
      </c>
      <c r="B114" s="23" t="s">
        <v>250</v>
      </c>
      <c r="C114" s="319">
        <f>+C115+C117+C119</f>
        <v>662275328</v>
      </c>
      <c r="D114" s="305">
        <f>+D115+D117+D119</f>
        <v>0</v>
      </c>
      <c r="E114" s="154">
        <f t="shared" ref="E114:K114" si="23">+E115+E117+E119</f>
        <v>-19024451</v>
      </c>
      <c r="F114" s="154">
        <f t="shared" si="23"/>
        <v>219959</v>
      </c>
      <c r="G114" s="154">
        <f t="shared" si="23"/>
        <v>0</v>
      </c>
      <c r="H114" s="154">
        <f t="shared" si="23"/>
        <v>0</v>
      </c>
      <c r="I114" s="154">
        <f t="shared" si="23"/>
        <v>0</v>
      </c>
      <c r="J114" s="154">
        <f t="shared" si="23"/>
        <v>-18804492</v>
      </c>
      <c r="K114" s="319">
        <f t="shared" si="23"/>
        <v>643470836</v>
      </c>
    </row>
    <row r="115" spans="1:11" ht="12" customHeight="1">
      <c r="A115" s="184" t="s">
        <v>67</v>
      </c>
      <c r="B115" s="6" t="s">
        <v>124</v>
      </c>
      <c r="C115" s="382">
        <v>507091434</v>
      </c>
      <c r="D115" s="306"/>
      <c r="E115" s="156">
        <v>-16212676</v>
      </c>
      <c r="F115" s="156">
        <v>-2157500</v>
      </c>
      <c r="G115" s="156"/>
      <c r="H115" s="156"/>
      <c r="I115" s="156"/>
      <c r="J115" s="198">
        <f t="shared" si="21"/>
        <v>-18370176</v>
      </c>
      <c r="K115" s="320">
        <f t="shared" si="22"/>
        <v>488721258</v>
      </c>
    </row>
    <row r="116" spans="1:11" ht="12" customHeight="1">
      <c r="A116" s="184" t="s">
        <v>68</v>
      </c>
      <c r="B116" s="10" t="s">
        <v>254</v>
      </c>
      <c r="C116" s="382">
        <v>393345326</v>
      </c>
      <c r="D116" s="306"/>
      <c r="E116" s="156"/>
      <c r="F116" s="156"/>
      <c r="G116" s="156"/>
      <c r="H116" s="156"/>
      <c r="I116" s="156"/>
      <c r="J116" s="198">
        <f t="shared" si="21"/>
        <v>0</v>
      </c>
      <c r="K116" s="320">
        <f t="shared" si="22"/>
        <v>393345326</v>
      </c>
    </row>
    <row r="117" spans="1:11" ht="12" customHeight="1">
      <c r="A117" s="184" t="s">
        <v>69</v>
      </c>
      <c r="B117" s="10" t="s">
        <v>110</v>
      </c>
      <c r="C117" s="383">
        <v>155183894</v>
      </c>
      <c r="D117" s="308"/>
      <c r="E117" s="155">
        <v>-2811775</v>
      </c>
      <c r="F117" s="155">
        <v>2377459</v>
      </c>
      <c r="G117" s="155"/>
      <c r="H117" s="155"/>
      <c r="I117" s="155"/>
      <c r="J117" s="349">
        <f t="shared" si="21"/>
        <v>-434316</v>
      </c>
      <c r="K117" s="321">
        <f t="shared" si="22"/>
        <v>154749578</v>
      </c>
    </row>
    <row r="118" spans="1:11" ht="12" customHeight="1">
      <c r="A118" s="184" t="s">
        <v>70</v>
      </c>
      <c r="B118" s="10" t="s">
        <v>255</v>
      </c>
      <c r="C118" s="394">
        <v>121712648</v>
      </c>
      <c r="D118" s="308"/>
      <c r="E118" s="155"/>
      <c r="F118" s="155"/>
      <c r="G118" s="155"/>
      <c r="H118" s="155"/>
      <c r="I118" s="155"/>
      <c r="J118" s="349">
        <f t="shared" si="21"/>
        <v>0</v>
      </c>
      <c r="K118" s="321">
        <f t="shared" si="22"/>
        <v>121712648</v>
      </c>
    </row>
    <row r="119" spans="1:11" ht="12" customHeight="1">
      <c r="A119" s="184" t="s">
        <v>71</v>
      </c>
      <c r="B119" s="93" t="s">
        <v>126</v>
      </c>
      <c r="C119" s="394"/>
      <c r="D119" s="308"/>
      <c r="E119" s="155"/>
      <c r="F119" s="155"/>
      <c r="G119" s="155"/>
      <c r="H119" s="155"/>
      <c r="I119" s="155"/>
      <c r="J119" s="349">
        <f t="shared" si="21"/>
        <v>0</v>
      </c>
      <c r="K119" s="321">
        <f t="shared" si="22"/>
        <v>0</v>
      </c>
    </row>
    <row r="120" spans="1:11" ht="12" customHeight="1">
      <c r="A120" s="184" t="s">
        <v>77</v>
      </c>
      <c r="B120" s="92" t="s">
        <v>315</v>
      </c>
      <c r="C120" s="394"/>
      <c r="D120" s="308"/>
      <c r="E120" s="155"/>
      <c r="F120" s="155"/>
      <c r="G120" s="155"/>
      <c r="H120" s="155"/>
      <c r="I120" s="155"/>
      <c r="J120" s="349">
        <f t="shared" si="21"/>
        <v>0</v>
      </c>
      <c r="K120" s="321">
        <f t="shared" si="22"/>
        <v>0</v>
      </c>
    </row>
    <row r="121" spans="1:11" ht="12" customHeight="1">
      <c r="A121" s="184" t="s">
        <v>79</v>
      </c>
      <c r="B121" s="164" t="s">
        <v>260</v>
      </c>
      <c r="C121" s="394"/>
      <c r="D121" s="308"/>
      <c r="E121" s="155"/>
      <c r="F121" s="155"/>
      <c r="G121" s="155"/>
      <c r="H121" s="155"/>
      <c r="I121" s="155"/>
      <c r="J121" s="349">
        <f t="shared" si="21"/>
        <v>0</v>
      </c>
      <c r="K121" s="321">
        <f t="shared" si="22"/>
        <v>0</v>
      </c>
    </row>
    <row r="122" spans="1:11" ht="12" customHeight="1">
      <c r="A122" s="184" t="s">
        <v>111</v>
      </c>
      <c r="B122" s="56" t="s">
        <v>243</v>
      </c>
      <c r="C122" s="394"/>
      <c r="D122" s="308"/>
      <c r="E122" s="155"/>
      <c r="F122" s="155"/>
      <c r="G122" s="155"/>
      <c r="H122" s="155"/>
      <c r="I122" s="155"/>
      <c r="J122" s="349">
        <f t="shared" si="21"/>
        <v>0</v>
      </c>
      <c r="K122" s="321">
        <f t="shared" si="22"/>
        <v>0</v>
      </c>
    </row>
    <row r="123" spans="1:11" ht="12" customHeight="1">
      <c r="A123" s="184" t="s">
        <v>112</v>
      </c>
      <c r="B123" s="56" t="s">
        <v>259</v>
      </c>
      <c r="C123" s="394"/>
      <c r="D123" s="308"/>
      <c r="E123" s="155"/>
      <c r="F123" s="155"/>
      <c r="G123" s="155"/>
      <c r="H123" s="155"/>
      <c r="I123" s="155"/>
      <c r="J123" s="349">
        <f t="shared" si="21"/>
        <v>0</v>
      </c>
      <c r="K123" s="321">
        <f t="shared" si="22"/>
        <v>0</v>
      </c>
    </row>
    <row r="124" spans="1:11" ht="12" customHeight="1">
      <c r="A124" s="184" t="s">
        <v>113</v>
      </c>
      <c r="B124" s="56" t="s">
        <v>258</v>
      </c>
      <c r="C124" s="394"/>
      <c r="D124" s="308"/>
      <c r="E124" s="155"/>
      <c r="F124" s="155"/>
      <c r="G124" s="155"/>
      <c r="H124" s="155"/>
      <c r="I124" s="155"/>
      <c r="J124" s="349">
        <f t="shared" si="21"/>
        <v>0</v>
      </c>
      <c r="K124" s="321">
        <f t="shared" si="22"/>
        <v>0</v>
      </c>
    </row>
    <row r="125" spans="1:11" ht="12" customHeight="1">
      <c r="A125" s="184" t="s">
        <v>251</v>
      </c>
      <c r="B125" s="56" t="s">
        <v>246</v>
      </c>
      <c r="C125" s="394"/>
      <c r="D125" s="308"/>
      <c r="E125" s="155"/>
      <c r="F125" s="155"/>
      <c r="G125" s="155"/>
      <c r="H125" s="155"/>
      <c r="I125" s="155"/>
      <c r="J125" s="349">
        <f t="shared" si="21"/>
        <v>0</v>
      </c>
      <c r="K125" s="321">
        <f t="shared" si="22"/>
        <v>0</v>
      </c>
    </row>
    <row r="126" spans="1:11" ht="12" customHeight="1">
      <c r="A126" s="184" t="s">
        <v>252</v>
      </c>
      <c r="B126" s="56" t="s">
        <v>257</v>
      </c>
      <c r="C126" s="394"/>
      <c r="D126" s="308"/>
      <c r="E126" s="155"/>
      <c r="F126" s="155"/>
      <c r="G126" s="155"/>
      <c r="H126" s="155"/>
      <c r="I126" s="155"/>
      <c r="J126" s="349">
        <f t="shared" si="21"/>
        <v>0</v>
      </c>
      <c r="K126" s="321">
        <f t="shared" si="22"/>
        <v>0</v>
      </c>
    </row>
    <row r="127" spans="1:11" ht="12" customHeight="1" thickBot="1">
      <c r="A127" s="193" t="s">
        <v>253</v>
      </c>
      <c r="B127" s="56" t="s">
        <v>256</v>
      </c>
      <c r="C127" s="395"/>
      <c r="D127" s="309"/>
      <c r="E127" s="157"/>
      <c r="F127" s="157"/>
      <c r="G127" s="157"/>
      <c r="H127" s="157"/>
      <c r="I127" s="157"/>
      <c r="J127" s="350">
        <f t="shared" si="21"/>
        <v>0</v>
      </c>
      <c r="K127" s="322">
        <f t="shared" si="22"/>
        <v>0</v>
      </c>
    </row>
    <row r="128" spans="1:11" ht="12" customHeight="1" thickBot="1">
      <c r="A128" s="25" t="s">
        <v>7</v>
      </c>
      <c r="B128" s="51" t="s">
        <v>332</v>
      </c>
      <c r="C128" s="319">
        <f>+C93+C114</f>
        <v>1034829364</v>
      </c>
      <c r="D128" s="305">
        <f>+D93+D114</f>
        <v>0</v>
      </c>
      <c r="E128" s="154">
        <f t="shared" ref="E128:K128" si="24">+E93+E114</f>
        <v>24920424</v>
      </c>
      <c r="F128" s="154">
        <f t="shared" si="24"/>
        <v>26558200</v>
      </c>
      <c r="G128" s="154">
        <f t="shared" si="24"/>
        <v>0</v>
      </c>
      <c r="H128" s="154">
        <f t="shared" si="24"/>
        <v>0</v>
      </c>
      <c r="I128" s="154">
        <f t="shared" si="24"/>
        <v>0</v>
      </c>
      <c r="J128" s="154">
        <f t="shared" si="24"/>
        <v>51478624</v>
      </c>
      <c r="K128" s="319">
        <f t="shared" si="24"/>
        <v>1086307988</v>
      </c>
    </row>
    <row r="129" spans="1:17" ht="12" customHeight="1" thickBot="1">
      <c r="A129" s="25" t="s">
        <v>8</v>
      </c>
      <c r="B129" s="51" t="s">
        <v>333</v>
      </c>
      <c r="C129" s="319">
        <f>+C130+C131+C132</f>
        <v>0</v>
      </c>
      <c r="D129" s="305">
        <f>+D130+D131+D132</f>
        <v>0</v>
      </c>
      <c r="E129" s="154">
        <f t="shared" ref="E129:K129" si="25">+E130+E131+E132</f>
        <v>0</v>
      </c>
      <c r="F129" s="154">
        <f t="shared" si="25"/>
        <v>0</v>
      </c>
      <c r="G129" s="154">
        <f t="shared" si="25"/>
        <v>0</v>
      </c>
      <c r="H129" s="154">
        <f t="shared" si="25"/>
        <v>0</v>
      </c>
      <c r="I129" s="154">
        <f t="shared" si="25"/>
        <v>0</v>
      </c>
      <c r="J129" s="154">
        <f t="shared" si="25"/>
        <v>0</v>
      </c>
      <c r="K129" s="319">
        <f t="shared" si="25"/>
        <v>0</v>
      </c>
    </row>
    <row r="130" spans="1:17" s="48" customFormat="1" ht="12" customHeight="1">
      <c r="A130" s="184" t="s">
        <v>158</v>
      </c>
      <c r="B130" s="7" t="s">
        <v>390</v>
      </c>
      <c r="C130" s="394"/>
      <c r="D130" s="308"/>
      <c r="E130" s="155"/>
      <c r="F130" s="155"/>
      <c r="G130" s="155"/>
      <c r="H130" s="155"/>
      <c r="I130" s="155"/>
      <c r="J130" s="349">
        <f t="shared" ref="J130:J153" si="26">D130+E130+F130+G130+H130+I130</f>
        <v>0</v>
      </c>
      <c r="K130" s="321">
        <f t="shared" ref="K130:K153" si="27">C130+J130</f>
        <v>0</v>
      </c>
    </row>
    <row r="131" spans="1:17" ht="12" customHeight="1">
      <c r="A131" s="184" t="s">
        <v>159</v>
      </c>
      <c r="B131" s="7" t="s">
        <v>341</v>
      </c>
      <c r="C131" s="394"/>
      <c r="D131" s="308"/>
      <c r="E131" s="155"/>
      <c r="F131" s="155"/>
      <c r="G131" s="155"/>
      <c r="H131" s="155"/>
      <c r="I131" s="155"/>
      <c r="J131" s="349">
        <f t="shared" si="26"/>
        <v>0</v>
      </c>
      <c r="K131" s="321">
        <f t="shared" si="27"/>
        <v>0</v>
      </c>
    </row>
    <row r="132" spans="1:17" ht="12" customHeight="1" thickBot="1">
      <c r="A132" s="193" t="s">
        <v>160</v>
      </c>
      <c r="B132" s="5" t="s">
        <v>389</v>
      </c>
      <c r="C132" s="394"/>
      <c r="D132" s="308"/>
      <c r="E132" s="155"/>
      <c r="F132" s="155"/>
      <c r="G132" s="155"/>
      <c r="H132" s="155"/>
      <c r="I132" s="155"/>
      <c r="J132" s="349">
        <f t="shared" si="26"/>
        <v>0</v>
      </c>
      <c r="K132" s="321">
        <f t="shared" si="27"/>
        <v>0</v>
      </c>
    </row>
    <row r="133" spans="1:17" ht="12" customHeight="1" thickBot="1">
      <c r="A133" s="25" t="s">
        <v>9</v>
      </c>
      <c r="B133" s="51" t="s">
        <v>334</v>
      </c>
      <c r="C133" s="319">
        <f>+C134+C135+C136+C137+C138+C139</f>
        <v>0</v>
      </c>
      <c r="D133" s="305">
        <f>+D134+D135+D136+D137+D138+D139</f>
        <v>0</v>
      </c>
      <c r="E133" s="154">
        <f t="shared" ref="E133:K133" si="28">+E134+E135+E136+E137+E138+E139</f>
        <v>0</v>
      </c>
      <c r="F133" s="154">
        <f t="shared" si="28"/>
        <v>0</v>
      </c>
      <c r="G133" s="154">
        <f t="shared" si="28"/>
        <v>0</v>
      </c>
      <c r="H133" s="154">
        <f t="shared" si="28"/>
        <v>0</v>
      </c>
      <c r="I133" s="154">
        <f t="shared" si="28"/>
        <v>0</v>
      </c>
      <c r="J133" s="154">
        <f t="shared" si="28"/>
        <v>0</v>
      </c>
      <c r="K133" s="319">
        <f t="shared" si="28"/>
        <v>0</v>
      </c>
    </row>
    <row r="134" spans="1:17" ht="12" customHeight="1">
      <c r="A134" s="184" t="s">
        <v>54</v>
      </c>
      <c r="B134" s="7" t="s">
        <v>343</v>
      </c>
      <c r="C134" s="394"/>
      <c r="D134" s="308"/>
      <c r="E134" s="155"/>
      <c r="F134" s="155"/>
      <c r="G134" s="155"/>
      <c r="H134" s="155"/>
      <c r="I134" s="155"/>
      <c r="J134" s="349">
        <f t="shared" si="26"/>
        <v>0</v>
      </c>
      <c r="K134" s="321">
        <f t="shared" si="27"/>
        <v>0</v>
      </c>
    </row>
    <row r="135" spans="1:17" ht="12" customHeight="1">
      <c r="A135" s="184" t="s">
        <v>55</v>
      </c>
      <c r="B135" s="7" t="s">
        <v>335</v>
      </c>
      <c r="C135" s="394"/>
      <c r="D135" s="308"/>
      <c r="E135" s="155"/>
      <c r="F135" s="155"/>
      <c r="G135" s="155"/>
      <c r="H135" s="155"/>
      <c r="I135" s="155"/>
      <c r="J135" s="349">
        <f t="shared" si="26"/>
        <v>0</v>
      </c>
      <c r="K135" s="321">
        <f t="shared" si="27"/>
        <v>0</v>
      </c>
    </row>
    <row r="136" spans="1:17" ht="12" customHeight="1">
      <c r="A136" s="184" t="s">
        <v>56</v>
      </c>
      <c r="B136" s="7" t="s">
        <v>336</v>
      </c>
      <c r="C136" s="394"/>
      <c r="D136" s="308"/>
      <c r="E136" s="155"/>
      <c r="F136" s="155"/>
      <c r="G136" s="155"/>
      <c r="H136" s="155"/>
      <c r="I136" s="155"/>
      <c r="J136" s="349">
        <f t="shared" si="26"/>
        <v>0</v>
      </c>
      <c r="K136" s="321">
        <f t="shared" si="27"/>
        <v>0</v>
      </c>
    </row>
    <row r="137" spans="1:17" ht="12" customHeight="1">
      <c r="A137" s="184" t="s">
        <v>98</v>
      </c>
      <c r="B137" s="7" t="s">
        <v>388</v>
      </c>
      <c r="C137" s="394"/>
      <c r="D137" s="308"/>
      <c r="E137" s="155"/>
      <c r="F137" s="155"/>
      <c r="G137" s="155"/>
      <c r="H137" s="155"/>
      <c r="I137" s="155"/>
      <c r="J137" s="349">
        <f t="shared" si="26"/>
        <v>0</v>
      </c>
      <c r="K137" s="321">
        <f t="shared" si="27"/>
        <v>0</v>
      </c>
    </row>
    <row r="138" spans="1:17" ht="12" customHeight="1">
      <c r="A138" s="184" t="s">
        <v>99</v>
      </c>
      <c r="B138" s="7" t="s">
        <v>338</v>
      </c>
      <c r="C138" s="394"/>
      <c r="D138" s="308"/>
      <c r="E138" s="155"/>
      <c r="F138" s="155"/>
      <c r="G138" s="155"/>
      <c r="H138" s="155"/>
      <c r="I138" s="155"/>
      <c r="J138" s="349">
        <f t="shared" si="26"/>
        <v>0</v>
      </c>
      <c r="K138" s="321">
        <f t="shared" si="27"/>
        <v>0</v>
      </c>
    </row>
    <row r="139" spans="1:17" s="48" customFormat="1" ht="12" customHeight="1" thickBot="1">
      <c r="A139" s="193" t="s">
        <v>100</v>
      </c>
      <c r="B139" s="5" t="s">
        <v>339</v>
      </c>
      <c r="C139" s="394"/>
      <c r="D139" s="308"/>
      <c r="E139" s="155"/>
      <c r="F139" s="155"/>
      <c r="G139" s="155"/>
      <c r="H139" s="155"/>
      <c r="I139" s="155"/>
      <c r="J139" s="349">
        <f t="shared" si="26"/>
        <v>0</v>
      </c>
      <c r="K139" s="321">
        <f t="shared" si="27"/>
        <v>0</v>
      </c>
    </row>
    <row r="140" spans="1:17" ht="12" customHeight="1" thickBot="1">
      <c r="A140" s="25" t="s">
        <v>10</v>
      </c>
      <c r="B140" s="51" t="s">
        <v>400</v>
      </c>
      <c r="C140" s="323">
        <f>+C141+C142+C144+C145+C143</f>
        <v>191596657</v>
      </c>
      <c r="D140" s="307">
        <f>+D141+D142+D144+D145+D143</f>
        <v>0</v>
      </c>
      <c r="E140" s="160">
        <f t="shared" ref="E140:K140" si="29">+E141+E142+E144+E145+E143</f>
        <v>182835</v>
      </c>
      <c r="F140" s="160">
        <f t="shared" si="29"/>
        <v>1462448</v>
      </c>
      <c r="G140" s="160">
        <f t="shared" si="29"/>
        <v>0</v>
      </c>
      <c r="H140" s="160">
        <f t="shared" si="29"/>
        <v>0</v>
      </c>
      <c r="I140" s="160">
        <f t="shared" si="29"/>
        <v>0</v>
      </c>
      <c r="J140" s="160">
        <f t="shared" si="29"/>
        <v>1645283</v>
      </c>
      <c r="K140" s="323">
        <f t="shared" si="29"/>
        <v>193241940</v>
      </c>
      <c r="Q140" s="89"/>
    </row>
    <row r="141" spans="1:17">
      <c r="A141" s="184" t="s">
        <v>57</v>
      </c>
      <c r="B141" s="7" t="s">
        <v>261</v>
      </c>
      <c r="C141" s="394"/>
      <c r="D141" s="308"/>
      <c r="E141" s="155"/>
      <c r="F141" s="155"/>
      <c r="G141" s="155"/>
      <c r="H141" s="155"/>
      <c r="I141" s="155"/>
      <c r="J141" s="349">
        <f t="shared" si="26"/>
        <v>0</v>
      </c>
      <c r="K141" s="321">
        <f t="shared" si="27"/>
        <v>0</v>
      </c>
    </row>
    <row r="142" spans="1:17" ht="12" customHeight="1">
      <c r="A142" s="184" t="s">
        <v>58</v>
      </c>
      <c r="B142" s="7" t="s">
        <v>262</v>
      </c>
      <c r="C142" s="394">
        <v>10855627</v>
      </c>
      <c r="D142" s="308"/>
      <c r="E142" s="155"/>
      <c r="F142" s="155"/>
      <c r="G142" s="155"/>
      <c r="H142" s="155"/>
      <c r="I142" s="155"/>
      <c r="J142" s="349">
        <f t="shared" si="26"/>
        <v>0</v>
      </c>
      <c r="K142" s="321">
        <f t="shared" si="27"/>
        <v>10855627</v>
      </c>
    </row>
    <row r="143" spans="1:17" ht="12" customHeight="1">
      <c r="A143" s="184" t="s">
        <v>178</v>
      </c>
      <c r="B143" s="7" t="s">
        <v>399</v>
      </c>
      <c r="C143" s="394">
        <v>180741030</v>
      </c>
      <c r="D143" s="308"/>
      <c r="E143" s="155">
        <v>182835</v>
      </c>
      <c r="F143" s="155">
        <v>1462448</v>
      </c>
      <c r="G143" s="155"/>
      <c r="H143" s="155"/>
      <c r="I143" s="155"/>
      <c r="J143" s="349">
        <f t="shared" si="26"/>
        <v>1645283</v>
      </c>
      <c r="K143" s="321">
        <f t="shared" si="27"/>
        <v>182386313</v>
      </c>
    </row>
    <row r="144" spans="1:17" s="48" customFormat="1" ht="12" customHeight="1">
      <c r="A144" s="184" t="s">
        <v>179</v>
      </c>
      <c r="B144" s="7" t="s">
        <v>348</v>
      </c>
      <c r="C144" s="394"/>
      <c r="D144" s="308"/>
      <c r="E144" s="155"/>
      <c r="F144" s="155"/>
      <c r="G144" s="155"/>
      <c r="H144" s="155"/>
      <c r="I144" s="155"/>
      <c r="J144" s="349">
        <f t="shared" si="26"/>
        <v>0</v>
      </c>
      <c r="K144" s="321">
        <f t="shared" si="27"/>
        <v>0</v>
      </c>
    </row>
    <row r="145" spans="1:11" s="48" customFormat="1" ht="12" customHeight="1" thickBot="1">
      <c r="A145" s="193" t="s">
        <v>180</v>
      </c>
      <c r="B145" s="5" t="s">
        <v>281</v>
      </c>
      <c r="C145" s="394"/>
      <c r="D145" s="308"/>
      <c r="E145" s="155"/>
      <c r="F145" s="155"/>
      <c r="G145" s="155"/>
      <c r="H145" s="155"/>
      <c r="I145" s="155"/>
      <c r="J145" s="349">
        <f t="shared" si="26"/>
        <v>0</v>
      </c>
      <c r="K145" s="321">
        <f t="shared" si="27"/>
        <v>0</v>
      </c>
    </row>
    <row r="146" spans="1:11" s="48" customFormat="1" ht="12" customHeight="1" thickBot="1">
      <c r="A146" s="25" t="s">
        <v>11</v>
      </c>
      <c r="B146" s="51" t="s">
        <v>349</v>
      </c>
      <c r="C146" s="336">
        <f>+C147+C148+C149+C150+C151</f>
        <v>0</v>
      </c>
      <c r="D146" s="311">
        <f>+D147+D148+D149+D150+D151</f>
        <v>0</v>
      </c>
      <c r="E146" s="230">
        <f t="shared" ref="E146:K146" si="30">+E147+E148+E149+E150+E151</f>
        <v>0</v>
      </c>
      <c r="F146" s="230">
        <f t="shared" si="30"/>
        <v>0</v>
      </c>
      <c r="G146" s="230">
        <f t="shared" si="30"/>
        <v>0</v>
      </c>
      <c r="H146" s="230">
        <f t="shared" si="30"/>
        <v>0</v>
      </c>
      <c r="I146" s="230">
        <f t="shared" si="30"/>
        <v>0</v>
      </c>
      <c r="J146" s="230">
        <f t="shared" si="30"/>
        <v>0</v>
      </c>
      <c r="K146" s="336">
        <f t="shared" si="30"/>
        <v>0</v>
      </c>
    </row>
    <row r="147" spans="1:11" s="48" customFormat="1" ht="12" customHeight="1">
      <c r="A147" s="184" t="s">
        <v>59</v>
      </c>
      <c r="B147" s="7" t="s">
        <v>344</v>
      </c>
      <c r="C147" s="394"/>
      <c r="D147" s="308"/>
      <c r="E147" s="155"/>
      <c r="F147" s="155"/>
      <c r="G147" s="155"/>
      <c r="H147" s="155"/>
      <c r="I147" s="155"/>
      <c r="J147" s="349">
        <f t="shared" si="26"/>
        <v>0</v>
      </c>
      <c r="K147" s="321">
        <f t="shared" si="27"/>
        <v>0</v>
      </c>
    </row>
    <row r="148" spans="1:11" s="48" customFormat="1" ht="12" customHeight="1">
      <c r="A148" s="184" t="s">
        <v>60</v>
      </c>
      <c r="B148" s="7" t="s">
        <v>351</v>
      </c>
      <c r="C148" s="394"/>
      <c r="D148" s="308"/>
      <c r="E148" s="155"/>
      <c r="F148" s="155"/>
      <c r="G148" s="155"/>
      <c r="H148" s="155"/>
      <c r="I148" s="155"/>
      <c r="J148" s="349">
        <f t="shared" si="26"/>
        <v>0</v>
      </c>
      <c r="K148" s="321">
        <f t="shared" si="27"/>
        <v>0</v>
      </c>
    </row>
    <row r="149" spans="1:11" s="48" customFormat="1" ht="12" customHeight="1">
      <c r="A149" s="184" t="s">
        <v>190</v>
      </c>
      <c r="B149" s="7" t="s">
        <v>346</v>
      </c>
      <c r="C149" s="394"/>
      <c r="D149" s="308"/>
      <c r="E149" s="155"/>
      <c r="F149" s="155"/>
      <c r="G149" s="155"/>
      <c r="H149" s="155"/>
      <c r="I149" s="155"/>
      <c r="J149" s="349">
        <f t="shared" si="26"/>
        <v>0</v>
      </c>
      <c r="K149" s="321">
        <f t="shared" si="27"/>
        <v>0</v>
      </c>
    </row>
    <row r="150" spans="1:11" s="48" customFormat="1" ht="12" customHeight="1">
      <c r="A150" s="184" t="s">
        <v>191</v>
      </c>
      <c r="B150" s="7" t="s">
        <v>391</v>
      </c>
      <c r="C150" s="394"/>
      <c r="D150" s="308"/>
      <c r="E150" s="155"/>
      <c r="F150" s="155"/>
      <c r="G150" s="155"/>
      <c r="H150" s="155"/>
      <c r="I150" s="155"/>
      <c r="J150" s="349">
        <f t="shared" si="26"/>
        <v>0</v>
      </c>
      <c r="K150" s="321">
        <f t="shared" si="27"/>
        <v>0</v>
      </c>
    </row>
    <row r="151" spans="1:11" ht="12.75" customHeight="1" thickBot="1">
      <c r="A151" s="193" t="s">
        <v>350</v>
      </c>
      <c r="B151" s="5" t="s">
        <v>353</v>
      </c>
      <c r="C151" s="395"/>
      <c r="D151" s="309"/>
      <c r="E151" s="157"/>
      <c r="F151" s="157"/>
      <c r="G151" s="157"/>
      <c r="H151" s="157"/>
      <c r="I151" s="157"/>
      <c r="J151" s="350">
        <f t="shared" si="26"/>
        <v>0</v>
      </c>
      <c r="K151" s="322">
        <f t="shared" si="27"/>
        <v>0</v>
      </c>
    </row>
    <row r="152" spans="1:11" ht="12.75" customHeight="1" thickBot="1">
      <c r="A152" s="222" t="s">
        <v>12</v>
      </c>
      <c r="B152" s="51" t="s">
        <v>354</v>
      </c>
      <c r="C152" s="336"/>
      <c r="D152" s="312"/>
      <c r="E152" s="231"/>
      <c r="F152" s="231"/>
      <c r="G152" s="231"/>
      <c r="H152" s="231"/>
      <c r="I152" s="231"/>
      <c r="J152" s="230">
        <f t="shared" si="26"/>
        <v>0</v>
      </c>
      <c r="K152" s="336">
        <f t="shared" si="27"/>
        <v>0</v>
      </c>
    </row>
    <row r="153" spans="1:11" ht="12.75" customHeight="1" thickBot="1">
      <c r="A153" s="222" t="s">
        <v>13</v>
      </c>
      <c r="B153" s="51" t="s">
        <v>355</v>
      </c>
      <c r="C153" s="336"/>
      <c r="D153" s="312"/>
      <c r="E153" s="231"/>
      <c r="F153" s="231"/>
      <c r="G153" s="231"/>
      <c r="H153" s="231"/>
      <c r="I153" s="231"/>
      <c r="J153" s="230">
        <f t="shared" si="26"/>
        <v>0</v>
      </c>
      <c r="K153" s="336">
        <f t="shared" si="27"/>
        <v>0</v>
      </c>
    </row>
    <row r="154" spans="1:11" ht="12" customHeight="1" thickBot="1">
      <c r="A154" s="25" t="s">
        <v>14</v>
      </c>
      <c r="B154" s="51" t="s">
        <v>357</v>
      </c>
      <c r="C154" s="337">
        <f t="shared" ref="C154:K154" si="31">+C129+C133+C140+C146+C152+C153</f>
        <v>191596657</v>
      </c>
      <c r="D154" s="337">
        <f t="shared" si="31"/>
        <v>0</v>
      </c>
      <c r="E154" s="337">
        <f t="shared" si="31"/>
        <v>182835</v>
      </c>
      <c r="F154" s="337">
        <f t="shared" si="31"/>
        <v>1462448</v>
      </c>
      <c r="G154" s="337">
        <f t="shared" si="31"/>
        <v>0</v>
      </c>
      <c r="H154" s="337">
        <f t="shared" si="31"/>
        <v>0</v>
      </c>
      <c r="I154" s="337">
        <f t="shared" si="31"/>
        <v>0</v>
      </c>
      <c r="J154" s="337">
        <f t="shared" si="31"/>
        <v>1645283</v>
      </c>
      <c r="K154" s="337">
        <f t="shared" si="31"/>
        <v>193241940</v>
      </c>
    </row>
    <row r="155" spans="1:11" ht="15" customHeight="1" thickBot="1">
      <c r="A155" s="195" t="s">
        <v>15</v>
      </c>
      <c r="B155" s="141" t="s">
        <v>356</v>
      </c>
      <c r="C155" s="337">
        <f>+C128+C154</f>
        <v>1226426021</v>
      </c>
      <c r="D155" s="313">
        <f>+D128+D154</f>
        <v>0</v>
      </c>
      <c r="E155" s="232">
        <f t="shared" ref="E155:K155" si="32">+E128+E154</f>
        <v>25103259</v>
      </c>
      <c r="F155" s="232">
        <f t="shared" si="32"/>
        <v>28020648</v>
      </c>
      <c r="G155" s="232">
        <f t="shared" si="32"/>
        <v>0</v>
      </c>
      <c r="H155" s="232">
        <f t="shared" si="32"/>
        <v>0</v>
      </c>
      <c r="I155" s="232">
        <f t="shared" si="32"/>
        <v>0</v>
      </c>
      <c r="J155" s="232">
        <f t="shared" si="32"/>
        <v>53123907</v>
      </c>
      <c r="K155" s="337">
        <f t="shared" si="32"/>
        <v>1279549928</v>
      </c>
    </row>
    <row r="156" spans="1:11" ht="13.5" thickBot="1">
      <c r="A156" s="144"/>
      <c r="B156" s="145"/>
      <c r="D156" s="146"/>
      <c r="E156" s="339"/>
      <c r="F156" s="339"/>
      <c r="G156" s="339"/>
      <c r="H156" s="339"/>
      <c r="I156" s="339"/>
      <c r="J156" s="339"/>
      <c r="K156" s="338"/>
    </row>
    <row r="157" spans="1:11" ht="15" customHeight="1" thickBot="1">
      <c r="A157" s="87" t="s">
        <v>392</v>
      </c>
      <c r="B157" s="88"/>
      <c r="C157" s="413">
        <v>12</v>
      </c>
      <c r="D157" s="332"/>
      <c r="E157" s="270"/>
      <c r="F157" s="270"/>
      <c r="G157" s="270"/>
      <c r="H157" s="270"/>
      <c r="I157" s="270"/>
      <c r="J157" s="378">
        <f>D157+E157+F157+G157+H157+I157</f>
        <v>0</v>
      </c>
      <c r="K157" s="379">
        <f>C157+J157</f>
        <v>12</v>
      </c>
    </row>
    <row r="158" spans="1:11" ht="14.25" customHeight="1" thickBot="1">
      <c r="A158" s="87" t="s">
        <v>121</v>
      </c>
      <c r="B158" s="88"/>
      <c r="C158" s="413">
        <v>158</v>
      </c>
      <c r="D158" s="332"/>
      <c r="E158" s="270"/>
      <c r="F158" s="270"/>
      <c r="G158" s="270"/>
      <c r="H158" s="270"/>
      <c r="I158" s="270"/>
      <c r="J158" s="378">
        <f>J166</f>
        <v>0</v>
      </c>
      <c r="K158" s="379">
        <f>C158+J158</f>
        <v>158</v>
      </c>
    </row>
  </sheetData>
  <sheetProtection selectLockedCells="1" selectUnlockedCells="1"/>
  <mergeCells count="4">
    <mergeCell ref="A7:K7"/>
    <mergeCell ref="B2:D2"/>
    <mergeCell ref="B3:D3"/>
    <mergeCell ref="A92:K92"/>
  </mergeCells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45" orientation="landscape" r:id="rId1"/>
  <headerFooter alignWithMargins="0"/>
  <rowBreaks count="2" manualBreakCount="2">
    <brk id="69" max="16383" man="1"/>
    <brk id="9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16</vt:i4>
      </vt:variant>
      <vt:variant>
        <vt:lpstr>Névvel ellátott tartományok</vt:lpstr>
      </vt:variant>
      <vt:variant>
        <vt:i4>8</vt:i4>
      </vt:variant>
    </vt:vector>
  </HeadingPairs>
  <TitlesOfParts>
    <vt:vector size="24" baseType="lpstr">
      <vt:lpstr>ÖSSZEFÜGGÉSEK</vt:lpstr>
      <vt:lpstr>1.1.sz.mell.</vt:lpstr>
      <vt:lpstr>1.2.sz.mell. </vt:lpstr>
      <vt:lpstr>2.1.sz.mell  </vt:lpstr>
      <vt:lpstr>2.2.sz.mell  </vt:lpstr>
      <vt:lpstr>ELLENŐRZÉS-1.sz.2.a.sz.2.b.sz.</vt:lpstr>
      <vt:lpstr>6.sz.mell.</vt:lpstr>
      <vt:lpstr>7.sz.mell. </vt:lpstr>
      <vt:lpstr>9.1. sz. mell</vt:lpstr>
      <vt:lpstr>9.1.1. sz. mell</vt:lpstr>
      <vt:lpstr>9.2. sz. mell</vt:lpstr>
      <vt:lpstr>9.2.1. sz. mell </vt:lpstr>
      <vt:lpstr>9.3. sz. mell </vt:lpstr>
      <vt:lpstr>9.3.1. sz. mell </vt:lpstr>
      <vt:lpstr>Munka1</vt:lpstr>
      <vt:lpstr>Munka2</vt:lpstr>
      <vt:lpstr>'9.1. sz. mell'!Nyomtatási_cím</vt:lpstr>
      <vt:lpstr>'9.1.1. sz. mell'!Nyomtatási_cím</vt:lpstr>
      <vt:lpstr>'9.2. sz. mell'!Nyomtatási_cím</vt:lpstr>
      <vt:lpstr>'9.2.1. sz. mell '!Nyomtatási_cím</vt:lpstr>
      <vt:lpstr>'9.3. sz. mell '!Nyomtatási_cím</vt:lpstr>
      <vt:lpstr>'9.3.1. sz. mell '!Nyomtatási_cím</vt:lpstr>
      <vt:lpstr>'1.1.sz.mell.'!Nyomtatási_terület</vt:lpstr>
      <vt:lpstr>'1.2.sz.mell. 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Makranczi László</dc:creator>
  <cp:lastModifiedBy>User</cp:lastModifiedBy>
  <cp:lastPrinted>2018-11-27T07:33:53Z</cp:lastPrinted>
  <dcterms:created xsi:type="dcterms:W3CDTF">1999-10-30T10:30:45Z</dcterms:created>
  <dcterms:modified xsi:type="dcterms:W3CDTF">2018-11-30T07:00:32Z</dcterms:modified>
</cp:coreProperties>
</file>