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600" windowHeight="10410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state="hidden" r:id="rId14"/>
  </sheets>
  <externalReferences>
    <externalReference r:id="rId17"/>
    <externalReference r:id="rId18"/>
  </externalReferences>
  <definedNames>
    <definedName name="_xlnm.Print_Titles" localSheetId="12">'10.c.m'!$1:$5</definedName>
    <definedName name="_xlnm.Print_Titles" localSheetId="1">'2.m'!$1:$14</definedName>
    <definedName name="_xlnm.Print_Titles" localSheetId="3">'4.a.m'!$1:$7</definedName>
    <definedName name="_xlnm.Print_Titles" localSheetId="9">'9.m'!$1:$2</definedName>
    <definedName name="_xlnm.Print_Area" localSheetId="12">'10.c.m'!$A$1:$A$60</definedName>
    <definedName name="_xlnm.Print_Area" localSheetId="1">'2.m'!$A$1:$E$109</definedName>
    <definedName name="_xlnm.Print_Area" localSheetId="3">'4.a.m'!$A$1:$AL$103</definedName>
    <definedName name="_xlnm.Print_Area" localSheetId="4">'4.b.m.'!$A$1:$I$644</definedName>
    <definedName name="_xlnm.Print_Area" localSheetId="9">'9.m'!$A$1:$Y$22</definedName>
  </definedNames>
  <calcPr fullCalcOnLoad="1"/>
</workbook>
</file>

<file path=xl/sharedStrings.xml><?xml version="1.0" encoding="utf-8"?>
<sst xmlns="http://schemas.openxmlformats.org/spreadsheetml/2006/main" count="2267" uniqueCount="1153">
  <si>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</si>
  <si>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</si>
  <si>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</si>
  <si>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</si>
  <si>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</si>
  <si>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</si>
  <si>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</si>
  <si>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</si>
  <si>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</si>
  <si>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</si>
  <si>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</si>
  <si>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</si>
  <si>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</si>
  <si>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</si>
  <si>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</si>
  <si>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</si>
  <si>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</si>
  <si>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</si>
  <si>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</si>
  <si>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</si>
  <si>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</si>
  <si>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</si>
  <si>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</si>
  <si>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</si>
  <si>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</si>
  <si>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</si>
  <si>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</si>
  <si>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</si>
  <si>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</si>
  <si>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</si>
  <si>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</si>
  <si>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</si>
  <si>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</si>
  <si>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</si>
  <si>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</si>
  <si>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</si>
  <si>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</si>
  <si>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</si>
  <si>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</si>
  <si>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</si>
  <si>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</si>
  <si>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</si>
  <si>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</si>
  <si>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</si>
  <si>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</si>
  <si>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</si>
  <si>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</si>
  <si>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</si>
  <si>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</si>
  <si>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</si>
  <si>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</si>
  <si>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</si>
  <si>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</si>
  <si>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</si>
  <si>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</si>
  <si>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karbantartási, kisjavítási szolgáltatási kiadások Tájház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</si>
  <si>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</si>
  <si>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</si>
  <si>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</si>
  <si>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</si>
  <si>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</si>
  <si>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</si>
  <si>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</si>
  <si>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</si>
  <si>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közalkalmazott t munkábajárás ktg.tér 12*3</t>
  </si>
  <si>
    <t xml:space="preserve">közalkalmazott t bankktg.tér </t>
  </si>
  <si>
    <t>gyógyszer beszerzés</t>
  </si>
  <si>
    <t>irodaszer, nyomtatvány</t>
  </si>
  <si>
    <t>adatátviteli célú távközlési díj</t>
  </si>
  <si>
    <t>nem adatátviteli díj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</si>
  <si>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</si>
  <si>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</si>
  <si>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</si>
  <si>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</si>
  <si>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</si>
  <si>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</si>
  <si>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</si>
  <si>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</si>
  <si>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</si>
  <si>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</si>
  <si>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</si>
  <si>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</si>
  <si>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</si>
  <si>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</si>
  <si>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</si>
  <si>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</si>
  <si>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</si>
  <si>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</si>
  <si>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</si>
  <si>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</si>
  <si>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</si>
  <si>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</si>
  <si>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</si>
  <si>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vásárolt élelmezés</t>
  </si>
  <si>
    <t>Kormányzati funkció (szakfeladat) száma:  066010/813000</t>
  </si>
  <si>
    <t>Egészségügyi hozzájárulás</t>
  </si>
  <si>
    <t>munkáltatói szja</t>
  </si>
  <si>
    <t>munkaruha, védőruha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</si>
  <si>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</si>
  <si>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</si>
  <si>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</si>
  <si>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</si>
  <si>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</si>
  <si>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</si>
  <si>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</si>
  <si>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</si>
  <si>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</si>
  <si>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</si>
  <si>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</si>
  <si>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</si>
  <si>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</si>
  <si>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</si>
  <si>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</si>
  <si>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</si>
  <si>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</si>
  <si>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</si>
  <si>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</si>
  <si>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</si>
  <si>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</si>
  <si>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</si>
  <si>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</si>
  <si>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</si>
  <si>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>Alpolgármester költségtérítése 12*20.196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</si>
  <si>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</si>
  <si>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</si>
  <si>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</si>
  <si>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</si>
  <si>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</si>
  <si>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</si>
  <si>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</si>
  <si>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</si>
  <si>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</si>
  <si>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</si>
  <si>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</si>
  <si>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</si>
  <si>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</si>
  <si>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</si>
  <si>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</si>
  <si>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</si>
  <si>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</si>
  <si>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</si>
  <si>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</si>
  <si>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</si>
  <si>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</si>
  <si>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</si>
  <si>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</si>
  <si>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</si>
  <si>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</si>
  <si>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</si>
  <si>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</si>
  <si>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</si>
  <si>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</si>
  <si>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</si>
  <si>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</si>
  <si>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</si>
  <si>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</si>
  <si>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</si>
  <si>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</si>
  <si>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</si>
  <si>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</si>
  <si>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</si>
  <si>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</si>
  <si>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</si>
  <si>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</si>
  <si>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</si>
  <si>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</si>
  <si>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</si>
  <si>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</si>
  <si>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</si>
  <si>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</si>
  <si>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</si>
  <si>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</si>
  <si>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</si>
  <si>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</si>
  <si>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</si>
  <si>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</si>
  <si>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</si>
  <si>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</si>
  <si>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</si>
  <si>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</si>
  <si>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</si>
  <si>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</si>
  <si>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</si>
  <si>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</si>
  <si>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</si>
  <si>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</si>
  <si>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</si>
  <si>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</si>
  <si>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</si>
  <si>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</si>
  <si>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</si>
  <si>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</si>
  <si>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</si>
  <si>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</si>
  <si>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</si>
  <si>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</si>
  <si>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</si>
  <si>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</si>
  <si>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</si>
  <si>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</si>
  <si>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</si>
  <si>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</si>
  <si>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</si>
  <si>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</si>
  <si>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</si>
  <si>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</si>
  <si>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</si>
  <si>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</si>
  <si>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</si>
  <si>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</si>
  <si>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</si>
  <si>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</si>
  <si>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</si>
  <si>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</si>
  <si>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</si>
  <si>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</si>
  <si>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</si>
  <si>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</si>
  <si>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</si>
  <si>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</si>
  <si>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</si>
  <si>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</si>
  <si>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</si>
  <si>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</si>
  <si>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</si>
  <si>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</si>
  <si>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</si>
  <si>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</si>
  <si>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</si>
  <si>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</si>
  <si>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</si>
  <si>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</si>
  <si>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</si>
  <si>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</si>
  <si>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</si>
  <si>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</si>
  <si>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</si>
  <si>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</si>
  <si>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</si>
  <si>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</si>
  <si>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</si>
  <si>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</si>
  <si>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</si>
  <si>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</si>
  <si>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</si>
  <si>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</si>
  <si>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</si>
  <si>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</si>
  <si>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</si>
  <si>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</si>
  <si>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</si>
  <si>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</si>
  <si>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</si>
  <si>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</si>
  <si>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</si>
  <si>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</si>
  <si>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</si>
  <si>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</si>
  <si>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</si>
  <si>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</si>
  <si>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</si>
  <si>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</si>
  <si>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</si>
  <si>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</si>
  <si>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</si>
  <si>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</si>
  <si>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</si>
  <si>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</si>
  <si>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</si>
  <si>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</si>
  <si>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</si>
  <si>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</si>
  <si>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</si>
  <si>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</si>
  <si>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</si>
  <si>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</si>
  <si>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</si>
  <si>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</si>
  <si>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</si>
  <si>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</si>
  <si>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</si>
  <si>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</si>
  <si>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</si>
  <si>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</si>
  <si>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</si>
  <si>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</si>
  <si>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</si>
  <si>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</si>
  <si>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</si>
  <si>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</si>
  <si>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</si>
  <si>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</si>
  <si>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sorszám</t>
  </si>
  <si>
    <t>egyéb üzemeltetés, fenntartás---- kátyúzás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</si>
  <si>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</si>
  <si>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</si>
  <si>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</si>
  <si>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</si>
  <si>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</si>
  <si>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</si>
  <si>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</si>
  <si>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</si>
  <si>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</si>
  <si>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</si>
  <si>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</si>
  <si>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</si>
  <si>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</si>
  <si>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</si>
  <si>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</si>
  <si>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</si>
  <si>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</si>
  <si>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</si>
  <si>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</si>
  <si>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</si>
  <si>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</si>
  <si>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</si>
  <si>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</si>
  <si>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</si>
  <si>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</si>
  <si>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</si>
  <si>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</si>
  <si>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</si>
  <si>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</si>
  <si>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</si>
  <si>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</si>
  <si>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</si>
  <si>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</si>
  <si>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</si>
  <si>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</si>
  <si>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</si>
  <si>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</si>
  <si>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</si>
  <si>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</si>
  <si>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</si>
  <si>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</si>
  <si>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</si>
  <si>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</si>
  <si>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</si>
  <si>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</si>
  <si>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</si>
  <si>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</si>
  <si>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</si>
  <si>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</si>
  <si>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</si>
  <si>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</si>
  <si>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</si>
  <si>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</si>
  <si>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</si>
  <si>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</si>
  <si>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</si>
  <si>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</si>
  <si>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</si>
  <si>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</si>
  <si>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</si>
  <si>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</si>
  <si>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</si>
  <si>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</si>
  <si>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</si>
  <si>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</si>
  <si>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</si>
  <si>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</si>
  <si>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</si>
  <si>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</si>
  <si>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</si>
  <si>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</si>
  <si>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</si>
  <si>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</si>
  <si>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</si>
  <si>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</si>
  <si>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</si>
  <si>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</si>
  <si>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</si>
  <si>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</si>
  <si>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</si>
  <si>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</si>
  <si>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</si>
  <si>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</si>
  <si>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</si>
  <si>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</si>
  <si>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</si>
  <si>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</si>
  <si>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</si>
  <si>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</si>
  <si>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</si>
  <si>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</si>
  <si>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</si>
  <si>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</si>
  <si>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</si>
  <si>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</si>
  <si>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</si>
  <si>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</si>
  <si>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</si>
  <si>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</si>
  <si>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</si>
  <si>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</si>
  <si>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</si>
  <si>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</si>
  <si>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</si>
  <si>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</si>
  <si>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</si>
  <si>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</si>
  <si>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</si>
  <si>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</si>
  <si>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</si>
  <si>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</si>
  <si>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</si>
  <si>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</si>
  <si>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</si>
  <si>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</si>
  <si>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</si>
  <si>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</si>
  <si>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</si>
  <si>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</si>
  <si>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</si>
  <si>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</si>
  <si>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</si>
  <si>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</si>
  <si>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</si>
  <si>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</si>
  <si>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</si>
  <si>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</si>
  <si>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</si>
  <si>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</si>
  <si>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</si>
  <si>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</si>
  <si>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</si>
  <si>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</si>
  <si>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</si>
  <si>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</si>
  <si>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</si>
  <si>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</si>
  <si>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</si>
  <si>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</si>
  <si>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</si>
  <si>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</si>
  <si>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</si>
  <si>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</si>
  <si>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</si>
  <si>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</si>
  <si>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</si>
  <si>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</si>
  <si>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</si>
  <si>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</si>
  <si>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</si>
  <si>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</si>
  <si>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41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</si>
  <si>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</si>
  <si>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</si>
  <si>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</si>
  <si>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</si>
  <si>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</si>
  <si>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</si>
  <si>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</si>
  <si>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</si>
  <si>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</si>
  <si>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</si>
  <si>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</si>
  <si>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</si>
  <si>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</si>
  <si>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</si>
  <si>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</si>
  <si>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</si>
  <si>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</si>
  <si>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</si>
  <si>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</si>
  <si>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</si>
  <si>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</si>
  <si>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</si>
  <si>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</si>
  <si>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</si>
  <si>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</si>
  <si>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</si>
  <si>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</si>
  <si>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</si>
  <si>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</si>
  <si>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</si>
  <si>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</si>
  <si>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</si>
  <si>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</si>
  <si>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</si>
  <si>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</si>
  <si>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</si>
  <si>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</si>
  <si>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</si>
  <si>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</si>
  <si>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</si>
  <si>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</si>
  <si>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</si>
  <si>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</si>
  <si>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</si>
  <si>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</si>
  <si>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</si>
  <si>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</si>
  <si>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</si>
  <si>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</si>
  <si>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</si>
  <si>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</si>
  <si>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</si>
  <si>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</si>
  <si>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</si>
  <si>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</si>
  <si>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</si>
  <si>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</si>
  <si>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</si>
  <si>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</si>
  <si>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</si>
  <si>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</si>
  <si>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</si>
  <si>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</si>
  <si>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</si>
  <si>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</si>
  <si>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</si>
  <si>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</si>
  <si>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</si>
  <si>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</si>
  <si>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</si>
  <si>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</si>
  <si>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</si>
  <si>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</si>
  <si>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</si>
  <si>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</si>
  <si>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</si>
  <si>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</si>
  <si>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</si>
  <si>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</si>
  <si>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</si>
  <si>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</si>
  <si>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</si>
  <si>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</si>
  <si>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</si>
  <si>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</si>
  <si>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</si>
  <si>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</si>
  <si>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</si>
  <si>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</si>
  <si>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</si>
  <si>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</si>
  <si>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</si>
  <si>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</si>
  <si>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</si>
  <si>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</si>
  <si>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</si>
  <si>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</si>
  <si>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</si>
  <si>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</si>
  <si>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</si>
  <si>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</si>
  <si>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</si>
  <si>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</si>
  <si>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</si>
  <si>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</si>
  <si>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</si>
  <si>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</si>
  <si>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</si>
  <si>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</si>
  <si>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</si>
  <si>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</si>
  <si>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</si>
  <si>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</si>
  <si>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</si>
  <si>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</si>
  <si>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</si>
  <si>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</si>
  <si>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</si>
  <si>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</si>
  <si>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</si>
  <si>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</si>
  <si>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</si>
  <si>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</si>
  <si>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</si>
  <si>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</si>
  <si>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</si>
  <si>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</si>
  <si>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</si>
  <si>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</si>
  <si>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</si>
  <si>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</si>
  <si>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</si>
  <si>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</si>
  <si>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</si>
  <si>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</si>
  <si>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</si>
  <si>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</si>
  <si>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</si>
  <si>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</si>
  <si>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</si>
  <si>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</si>
  <si>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</si>
  <si>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</si>
  <si>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</si>
  <si>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</si>
  <si>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</si>
  <si>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</si>
  <si>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</si>
  <si>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</si>
  <si>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</si>
  <si>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</si>
  <si>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</si>
  <si>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</si>
  <si>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</si>
  <si>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</si>
  <si>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</si>
  <si>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</si>
  <si>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</si>
  <si>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</si>
  <si>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</si>
  <si>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</si>
  <si>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</si>
  <si>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</si>
  <si>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</si>
  <si>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</si>
  <si>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</si>
  <si>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</si>
  <si>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</si>
  <si>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</si>
  <si>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</si>
  <si>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</si>
  <si>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</si>
  <si>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</si>
  <si>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</si>
  <si>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</si>
  <si>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</si>
  <si>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</si>
  <si>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</si>
  <si>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</si>
  <si>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</si>
  <si>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</si>
  <si>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</si>
  <si>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</si>
  <si>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</si>
  <si>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</si>
  <si>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</si>
  <si>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</si>
  <si>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</si>
  <si>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</si>
  <si>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</si>
  <si>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</si>
  <si>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</si>
  <si>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</si>
  <si>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</si>
  <si>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</si>
  <si>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</si>
  <si>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</si>
  <si>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</si>
  <si>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</si>
  <si>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</si>
  <si>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</si>
  <si>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</si>
  <si>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</si>
  <si>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</si>
  <si>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</si>
  <si>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</si>
  <si>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</si>
  <si>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</si>
  <si>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</si>
  <si>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</si>
  <si>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</si>
  <si>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</si>
  <si>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</si>
  <si>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</si>
  <si>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</si>
  <si>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</si>
  <si>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</si>
  <si>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</si>
  <si>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</si>
  <si>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</si>
  <si>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</si>
  <si>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</si>
  <si>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</si>
  <si>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</si>
  <si>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</si>
  <si>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</si>
  <si>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</si>
  <si>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</si>
  <si>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</si>
  <si>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</si>
  <si>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</si>
  <si>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</si>
  <si>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</si>
  <si>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</si>
  <si>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</si>
  <si>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</si>
  <si>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</si>
  <si>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</si>
  <si>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</si>
  <si>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</si>
  <si>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</si>
  <si>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</si>
  <si>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</si>
  <si>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</si>
  <si>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</si>
  <si>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</si>
  <si>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</si>
  <si>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</si>
  <si>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Gépjárműadó: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</si>
  <si>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</si>
  <si>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</si>
  <si>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</si>
  <si>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</si>
  <si>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</si>
  <si>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</si>
  <si>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</si>
  <si>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</si>
  <si>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</si>
  <si>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</si>
  <si>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</si>
  <si>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</si>
  <si>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</si>
  <si>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</si>
  <si>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</si>
  <si>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</si>
  <si>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</si>
  <si>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</si>
  <si>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</si>
  <si>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</si>
  <si>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</si>
  <si>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</si>
  <si>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</si>
  <si>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</si>
  <si>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</si>
  <si>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</si>
  <si>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</si>
  <si>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</si>
  <si>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</si>
  <si>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</si>
  <si>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</si>
  <si>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</si>
  <si>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</si>
  <si>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</si>
  <si>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</si>
  <si>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</si>
  <si>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</si>
  <si>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</si>
  <si>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</si>
  <si>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</si>
  <si>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</si>
  <si>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</si>
  <si>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</si>
  <si>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</si>
  <si>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</si>
  <si>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</si>
  <si>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</si>
  <si>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</si>
  <si>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</si>
  <si>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</si>
  <si>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</si>
  <si>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</si>
  <si>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</si>
  <si>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</si>
  <si>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</si>
  <si>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</si>
  <si>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</si>
  <si>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</si>
  <si>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</si>
  <si>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</si>
  <si>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</si>
  <si>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</si>
  <si>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</si>
  <si>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</si>
  <si>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</si>
  <si>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</si>
  <si>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</si>
  <si>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</si>
  <si>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</si>
  <si>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</si>
  <si>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</si>
  <si>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</si>
  <si>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</si>
  <si>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</si>
  <si>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</si>
  <si>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</si>
  <si>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</si>
  <si>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</si>
  <si>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</si>
  <si>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</si>
  <si>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</si>
  <si>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</si>
  <si>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</si>
  <si>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</si>
  <si>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</si>
  <si>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</si>
  <si>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</si>
  <si>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</si>
  <si>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</si>
  <si>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</si>
  <si>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</si>
  <si>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</si>
  <si>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</si>
  <si>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</si>
  <si>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</si>
  <si>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</si>
  <si>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</si>
  <si>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</si>
  <si>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</si>
  <si>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</si>
  <si>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</si>
  <si>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</si>
  <si>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</si>
  <si>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</si>
  <si>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</si>
  <si>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</si>
  <si>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</si>
  <si>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</si>
  <si>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</si>
  <si>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</si>
  <si>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</si>
  <si>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</si>
  <si>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</si>
  <si>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</si>
  <si>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</si>
  <si>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</si>
  <si>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</si>
  <si>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</si>
  <si>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</si>
  <si>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</si>
  <si>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</si>
  <si>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</si>
  <si>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</si>
  <si>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</si>
  <si>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</si>
  <si>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</si>
  <si>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</si>
  <si>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</si>
  <si>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</si>
  <si>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</si>
  <si>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</si>
  <si>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</si>
  <si>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</si>
  <si>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</si>
  <si>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</si>
  <si>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</si>
  <si>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szemétszállítási díjak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</si>
  <si>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</si>
  <si>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</si>
  <si>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</si>
  <si>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</si>
  <si>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>Költségvetési kiadások (=11+15+46+47+54)</t>
  </si>
  <si>
    <t>Irányító szervi támogatás</t>
  </si>
  <si>
    <t>Költségvetési bevétel (=56)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</si>
  <si>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</si>
  <si>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</si>
  <si>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</si>
  <si>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</si>
  <si>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</si>
  <si>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</si>
  <si>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</si>
  <si>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</si>
  <si>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</si>
  <si>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</si>
  <si>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</si>
  <si>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</si>
  <si>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</si>
  <si>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</si>
  <si>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</si>
  <si>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</si>
  <si>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096015</t>
  </si>
  <si>
    <t>folyóirat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</si>
  <si>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</si>
  <si>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</si>
  <si>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</si>
  <si>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</si>
  <si>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</si>
  <si>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</si>
  <si>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</si>
  <si>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</si>
  <si>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</si>
  <si>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</si>
  <si>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</si>
  <si>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</si>
  <si>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</si>
  <si>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</si>
  <si>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</si>
  <si>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</si>
  <si>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</si>
  <si>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</si>
  <si>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</si>
  <si>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</si>
  <si>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</si>
  <si>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</si>
  <si>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Kormányzati funkció (szakfeladat) száma:  096015/562913</t>
  </si>
  <si>
    <t xml:space="preserve">teljes munkaidősegyéb bérr.hat. alá tartózó </t>
  </si>
  <si>
    <t>Dologi kiadások  (1+2)</t>
  </si>
  <si>
    <t>Munkaadói szja  1,19*0,15</t>
  </si>
  <si>
    <t>Beruházási ÁFA</t>
  </si>
  <si>
    <t>Egzéb dologi kiadások - testvértelepülések partnerkapcsolat ápolás</t>
  </si>
  <si>
    <t xml:space="preserve"> EHO 1,19*0,14</t>
  </si>
  <si>
    <t>Házi
segítség-nyújtás</t>
  </si>
  <si>
    <t>K 1</t>
  </si>
  <si>
    <t>beruházás</t>
  </si>
  <si>
    <t>Települési támogatás</t>
  </si>
  <si>
    <t>Finanszírozási bevételek (Kincstárjegy beváltás)</t>
  </si>
  <si>
    <t xml:space="preserve">egyéb karb.anyag   </t>
  </si>
  <si>
    <t>karbantartás, kisjavítás, értékbecslés</t>
  </si>
  <si>
    <t xml:space="preserve">közalkalmazott  bankktg.tér 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</si>
  <si>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</si>
  <si>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</si>
  <si>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</si>
  <si>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</si>
  <si>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</si>
  <si>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</si>
  <si>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</si>
  <si>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</si>
  <si>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>2016. évi várható kiadások havi forgalma</t>
  </si>
  <si>
    <t>2016. évi várható bevételek havi forgalma</t>
  </si>
  <si>
    <t>Felújítási kiadások</t>
  </si>
  <si>
    <t>EHO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</si>
  <si>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</si>
  <si>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</si>
  <si>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</si>
  <si>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</si>
  <si>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</si>
  <si>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</si>
  <si>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</si>
  <si>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</si>
  <si>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</si>
  <si>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</si>
  <si>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Karbantartás</t>
  </si>
  <si>
    <t>teljesmunkaidős egyéb bérr.hat. alá tartózó készpénz juttatása</t>
  </si>
  <si>
    <t>jutalom</t>
  </si>
  <si>
    <t>Egyéb szolgáltatások összesen</t>
  </si>
  <si>
    <t>közalkalmazott alapilletménye  11x161000</t>
  </si>
  <si>
    <t>közalkalmazott alapilletménye  1*154300</t>
  </si>
  <si>
    <t>közalkalmazottak készpénz juttatása</t>
  </si>
  <si>
    <t>Szociális hozzájárulási adó 22%</t>
  </si>
  <si>
    <t>eü.hozzájár. 1,18*0,14</t>
  </si>
  <si>
    <t>munkáltatói szja   1,1*0,15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</si>
  <si>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</si>
  <si>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</si>
  <si>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</si>
  <si>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</si>
  <si>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</si>
  <si>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Kormányzati funkció (szakfeladat) száma:   091110</t>
  </si>
  <si>
    <t>megnevezése: óvodai nevelés ellátás</t>
  </si>
  <si>
    <t>Minibölcsőde kialakítása</t>
  </si>
  <si>
    <t>Beruházás összesen</t>
  </si>
  <si>
    <t>Foglalkoztatottak készpénz juttatása</t>
  </si>
  <si>
    <t>Foglalkoztatottak jutalma</t>
  </si>
  <si>
    <t>közalk.étk.   Készpénzjuttatása</t>
  </si>
  <si>
    <t>Szociális hozzájárulási adó</t>
  </si>
  <si>
    <t>munkáltatói szja   1,18*0,15</t>
  </si>
  <si>
    <t>2017. évi ei</t>
  </si>
  <si>
    <t>2016. évben 8 hónapra óvodaped.elismert létszáma (f5,6ő)</t>
  </si>
  <si>
    <t>2016. évben 4 hónapra óvodaped.elismert létszáma (4,7 fő)</t>
  </si>
  <si>
    <t>III.3.j</t>
  </si>
  <si>
    <t>Bölcsőde, minibölcsőde</t>
  </si>
  <si>
    <t>összevont ágazati pótlék</t>
  </si>
  <si>
    <t>szakmai szolgáltatás (Iskolabusz)</t>
  </si>
  <si>
    <t>közalkalmazott  jutalma</t>
  </si>
  <si>
    <t>í</t>
  </si>
  <si>
    <t>16</t>
  </si>
  <si>
    <t>21</t>
  </si>
  <si>
    <t>27</t>
  </si>
  <si>
    <t>33</t>
  </si>
  <si>
    <t>34</t>
  </si>
  <si>
    <t>36</t>
  </si>
  <si>
    <t>37</t>
  </si>
  <si>
    <t>39</t>
  </si>
  <si>
    <t>44</t>
  </si>
  <si>
    <t>47</t>
  </si>
  <si>
    <t>Közhatalmi bevételek</t>
  </si>
  <si>
    <t>Frelhalmozási bevételek</t>
  </si>
  <si>
    <t>Szoborfelújítás</t>
  </si>
  <si>
    <t>Ingatlan eladás</t>
  </si>
  <si>
    <t>0113350</t>
  </si>
  <si>
    <t>Mozgáskorlátozott személyek, 
költségvetési szerv,
egyház, egyesületek</t>
  </si>
  <si>
    <t>,</t>
  </si>
  <si>
    <t>beruházási ÁFA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</si>
  <si>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</si>
  <si>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</si>
  <si>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</si>
  <si>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</si>
  <si>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</si>
  <si>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</si>
  <si>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</si>
  <si>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</si>
  <si>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</si>
  <si>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</si>
  <si>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Bölcsődei  ellátás támogatás</t>
  </si>
  <si>
    <t>Irányító szervi támogatás( szociális tám terhére)</t>
  </si>
  <si>
    <t>Mini bölcsőde kiadásai</t>
  </si>
  <si>
    <t>Műemlék épület 43 db x 9000,- Ft/év = 369.000,- Ft</t>
  </si>
  <si>
    <t>65 év feletti egedül élő személyek: 53 fő x 9000,- Ft/év = 486.000,- Ft</t>
  </si>
  <si>
    <t>súlyos mozg.korlát.személyek tulajdon.lévő :  4 db = 40.545,- Ft</t>
  </si>
  <si>
    <t>egyesület, egyház tulajdonában lévő: 2 db = 56925,- Ft</t>
  </si>
  <si>
    <t>egyéb ment4sség OKI: 4 db = 42.015,- Ft</t>
  </si>
  <si>
    <t>Nemzetközin nemzetvédelem 1 db 54.510,-</t>
  </si>
  <si>
    <t>066010</t>
  </si>
  <si>
    <t>Állományba nem tartozók személyi juttatása</t>
  </si>
  <si>
    <t>egyéb dologi kiadások</t>
  </si>
  <si>
    <t>BEVÉTELEK ÖSZESEN</t>
  </si>
  <si>
    <t>Közvetített szolgáltatások bevétele</t>
  </si>
  <si>
    <t xml:space="preserve">Hivatal működési támogatása </t>
  </si>
  <si>
    <t>Kislődi Önkormányzat finanszírozza a hivatali létszából 1/4 főt</t>
  </si>
  <si>
    <t>2020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</si>
  <si>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</si>
  <si>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</si>
  <si>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</si>
  <si>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</si>
  <si>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</si>
  <si>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</si>
  <si>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</si>
  <si>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egyéb üzemeltetés, fenntartás---- hótolás, síkosság ment.</t>
  </si>
  <si>
    <t>megnevezése: Zöldterület-kezelés</t>
  </si>
  <si>
    <t>biztosítási díjak (géptörés, kötelező)</t>
  </si>
  <si>
    <t>villamosenergia szolgáltatás  (Tájház nyári ktg.)</t>
  </si>
  <si>
    <t>Törvény szerinti illetmény</t>
  </si>
  <si>
    <t>Céljutalom, projekt prémium</t>
  </si>
  <si>
    <t>Karbantartási, kisjavítási szolgáltatás</t>
  </si>
  <si>
    <t>Megbízási díj1*33250+11*419500</t>
  </si>
  <si>
    <t>rendezvények anyag ktg., élelmiszer, papíráru, gázpalack csere</t>
  </si>
  <si>
    <t>bérlet és lízing</t>
  </si>
  <si>
    <t>ebből  - Nemzetiségi dalkör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</si>
  <si>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</si>
  <si>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</si>
  <si>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</si>
  <si>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</si>
  <si>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egyéb üzemeltetési anyag</t>
  </si>
  <si>
    <t>Munkaruha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</si>
  <si>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</si>
  <si>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</si>
  <si>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</si>
  <si>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</si>
  <si>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</si>
  <si>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</si>
  <si>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2018. évi előirányzat</t>
  </si>
  <si>
    <t>2017. évi telj.</t>
  </si>
  <si>
    <t>Díjak,egyéb befiz.kapcs.kiadás</t>
  </si>
  <si>
    <t>Egy civil vagy más nonprofit</t>
  </si>
  <si>
    <t>Kincstár jegyek vás</t>
  </si>
  <si>
    <t>ÁHB megelőlegezések visszafiz</t>
  </si>
  <si>
    <t>Mc le nem vonható ÁFA</t>
  </si>
  <si>
    <t>Díjak egy befiz-hez kapcs.ki</t>
  </si>
  <si>
    <t>Szelllemi termékék beszerzése</t>
  </si>
  <si>
    <t>Közp. irányító szervi mc  tám.</t>
  </si>
  <si>
    <t>Erzsébet utalvány</t>
  </si>
  <si>
    <t>Betegszabadság kia.</t>
  </si>
  <si>
    <t>SZOCHO kia</t>
  </si>
  <si>
    <t>EHO kia</t>
  </si>
  <si>
    <t>Táppénz hozzájár</t>
  </si>
  <si>
    <t xml:space="preserve">Munkáltatót terhelő személyi </t>
  </si>
  <si>
    <t>Egy éven belül elhasználódó</t>
  </si>
  <si>
    <t>Egy üzemeltetési  fenntartás</t>
  </si>
  <si>
    <t>Karbantartási,kisjavítási s</t>
  </si>
  <si>
    <t>Kisért. gép,ber és felsz</t>
  </si>
  <si>
    <t>Beruh.c le nem vont ÁFA</t>
  </si>
  <si>
    <t>Egy gép,ber és felsz felújí</t>
  </si>
  <si>
    <t>Felúj.c le nem vonható ÁFA</t>
  </si>
  <si>
    <t>Egy szakmai tervet segtítő szo</t>
  </si>
  <si>
    <t>Díjak egy befizhez kapcs.ki</t>
  </si>
  <si>
    <t>Beruh. C  le nem vonható ÁFA</t>
  </si>
  <si>
    <t>Karbantartási,kisjavítási</t>
  </si>
  <si>
    <t>egy költségtérítések</t>
  </si>
  <si>
    <t>Alapilletmények</t>
  </si>
  <si>
    <t>SZOCHO</t>
  </si>
  <si>
    <t>Reklám és propaganda</t>
  </si>
  <si>
    <t>arculattervezés</t>
  </si>
  <si>
    <t>Kisért gép ber. és felsz</t>
  </si>
  <si>
    <t>Beruh. c le nem vonható ÁFA</t>
  </si>
  <si>
    <t>Vásárolt közszolg.kia</t>
  </si>
  <si>
    <t>Betegszabadság</t>
  </si>
  <si>
    <t>Szakmai anyagbeszerzés</t>
  </si>
  <si>
    <t>Késedelmi kamat,pótlék</t>
  </si>
  <si>
    <t xml:space="preserve"> </t>
  </si>
  <si>
    <t>Belföldi kiküldetés</t>
  </si>
  <si>
    <t>Kisért.inf.eszk beszerz</t>
  </si>
  <si>
    <t>Beruh.c. le nem vonható ÁFA</t>
  </si>
  <si>
    <t>Kisért gép,ber és felsz</t>
  </si>
  <si>
    <t>Egy építmény beszerzés</t>
  </si>
  <si>
    <t>Távolléti díj</t>
  </si>
  <si>
    <t>Egy szakmai tervet segítő szol</t>
  </si>
  <si>
    <t>Kisért gép,ber.és felsz.</t>
  </si>
  <si>
    <t>Háztartásoknak egy fc végleg</t>
  </si>
  <si>
    <t>Polgármester tiszteletdíja   12*398900</t>
  </si>
  <si>
    <t>Polgármester költségtérítése 12*59835</t>
  </si>
  <si>
    <t xml:space="preserve"> Egyéb Költségtérítések</t>
  </si>
  <si>
    <t xml:space="preserve">Sz6állítás szolgáltatás </t>
  </si>
  <si>
    <t>Egyéb szolgáltatások Bankköltség, postai dijak</t>
  </si>
  <si>
    <t>Egyéb üzemeltetési szolgáltatások</t>
  </si>
  <si>
    <t>Nemzetiségim önkormányzatoknak nyújtottm visszatérítendő támogatás</t>
  </si>
  <si>
    <t>Szellemi termékek beszerzése ASP</t>
  </si>
  <si>
    <t>Beruh.c le nem vonható ÁFA asp</t>
  </si>
  <si>
    <t>Informatikai eszközök beszerzése ASP</t>
  </si>
  <si>
    <t xml:space="preserve">K </t>
  </si>
  <si>
    <t>Beruházások összesen</t>
  </si>
  <si>
    <t>2018. évi ei</t>
  </si>
  <si>
    <t>Egyéb építmények beszerzése, létesítése</t>
  </si>
  <si>
    <t>dologi kadások</t>
  </si>
  <si>
    <t>Építmények felújítása</t>
  </si>
  <si>
    <t>Kormányzati funkció (szakfeladat) száma:  018010</t>
  </si>
  <si>
    <t>megnevezése: Önkormányzatok elszámolása a központi költspégvetéssel</t>
  </si>
  <si>
    <t>Kormányzati funkció (szakfeladat) száma:  018020</t>
  </si>
  <si>
    <t>megnevezése: Központimköltségvetési befiztések</t>
  </si>
  <si>
    <t>Helyi önkormányzatok előző évi elszámolásai</t>
  </si>
  <si>
    <t>ÁHB megelőlegezések ( 2018. évi tám előleg visszafizetése)</t>
  </si>
  <si>
    <t>Költségvetési kiadások</t>
  </si>
  <si>
    <t>Szakmai tevékenységet segítő szolgáltatás</t>
  </si>
  <si>
    <t xml:space="preserve">biztosítások   </t>
  </si>
  <si>
    <t>kéményseprés r</t>
  </si>
  <si>
    <t>Tűzvédelem</t>
  </si>
  <si>
    <t>egyéb díjak  (emelő kösaras gép bérlés, egyéb váratlan kiad.)</t>
  </si>
  <si>
    <t>Díjak egy befiz.kapcs.ki(Bakonykarszt gördülő fejlesztésu terv)</t>
  </si>
  <si>
    <t>Védőnői pótlék (12*27049)</t>
  </si>
  <si>
    <t>munkáltatói döntése és EÜ bérkiegészítés (12*57686)</t>
  </si>
  <si>
    <t>közalkalmazott bérkompenzációja(12*15000)</t>
  </si>
  <si>
    <t>Díjak,egy befiz.kapcs.(Védőnői tagdíj)</t>
  </si>
  <si>
    <t>működés célú p.eszk átadás(rezsiktg. támogatás)(12*74366)</t>
  </si>
  <si>
    <t>adatátviteli díj (8955*12)</t>
  </si>
  <si>
    <t>Nem adatátviteli célú távköz (2800*12)</t>
  </si>
  <si>
    <t>Vásárolt élelmezés ( idősek napja)</t>
  </si>
  <si>
    <t>Egy különféle inf szolg ( vagyonvédelmi távfelügyelet)  (4*13500)</t>
  </si>
  <si>
    <t>ÁHK közvetett szolg Szarka Gyula Szerzői jogdíj)</t>
  </si>
  <si>
    <t>Egy szakmai szolg (nyárbúcsúztató, idősek napja)</t>
  </si>
  <si>
    <t>Reklám-, propaganda kiad. (Naptárak,képeslapok, meghívók)</t>
  </si>
  <si>
    <t>Egyéb díjfak</t>
  </si>
  <si>
    <t>Beriházás összesen</t>
  </si>
  <si>
    <t>Kitelepítési emlékmű</t>
  </si>
  <si>
    <t>Teljes munkaidős egyéb bérrendszer hatálya alá tartozó 2 fő</t>
  </si>
  <si>
    <t>k</t>
  </si>
  <si>
    <t>személyi juttatások összesen</t>
  </si>
  <si>
    <t>Az Óvodai étkezés is itt kerrül elszámolásra</t>
  </si>
  <si>
    <t>megnevezése:  intézményi gyermekétkeztetésétkeztetés</t>
  </si>
  <si>
    <t>egyéb üzemeltetés-rovarírtás, szemétszállítéás</t>
  </si>
  <si>
    <t>közalkalmazott alapilletménye  1*161000+11*180500</t>
  </si>
  <si>
    <t>Bérkompenzáció</t>
  </si>
  <si>
    <t>I.1.jogcímekhez kapcsolódó kiegészítés</t>
  </si>
  <si>
    <t>I.6.</t>
  </si>
  <si>
    <t>Polgármester illetmény támogatása</t>
  </si>
  <si>
    <t>Központi kv-i berfizetések</t>
  </si>
  <si>
    <t>Kitele4epítési emlékmű</t>
  </si>
  <si>
    <t>2021</t>
  </si>
  <si>
    <t>Önkormányzati hivatal működésének 2017. évi  támogatása
 ( 8,28 fő )</t>
  </si>
  <si>
    <t>Költsdégvetési kiegészítés</t>
  </si>
  <si>
    <t>Egyéb bevételek</t>
  </si>
  <si>
    <t>Eredeti
előirányzat
2018</t>
  </si>
  <si>
    <t>Jubileumi jutalom,</t>
  </si>
  <si>
    <t>költségvetési levelek</t>
  </si>
  <si>
    <t>bankköltség, postaköltség</t>
  </si>
  <si>
    <t>Egyéb szolgáltatások (=39+40+41)</t>
  </si>
  <si>
    <t>Kis értékű informatikai eszközök</t>
  </si>
  <si>
    <t>Magyarpolány község kiegészítő támogatása</t>
  </si>
  <si>
    <t>Kislőd  község kiegészítő támogatása</t>
  </si>
  <si>
    <t>018020</t>
  </si>
  <si>
    <t>Központi költségvetési befizetések</t>
  </si>
  <si>
    <t>Épületek</t>
  </si>
  <si>
    <t>Építmények</t>
  </si>
  <si>
    <t>Gépek berendezések</t>
  </si>
  <si>
    <t>Turisztikai pályázat összesen</t>
  </si>
  <si>
    <t>Egy szakmai tervet segítő szolg.(pályázati menedzsment, szakmai szolgáltatsok)</t>
  </si>
  <si>
    <t>Mini bölcsőde kialakítása</t>
  </si>
  <si>
    <t>Felhalmozási támogatások</t>
  </si>
  <si>
    <t>Egy építmény beszerz,létesítés (Járdaépítés I. szakasz)</t>
  </si>
  <si>
    <t>Dijak egyéb befizetések</t>
  </si>
  <si>
    <t>Breruházás összesen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</si>
</sst>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#,##0.0"/>
    <numFmt numFmtId="183" formatCode="[$¥€-2]\ #\ ##,000_);[Red]\([$€-2]\ #\ ##,000\)"/>
  </numFmts>
  <fonts count="7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b/>
      <sz val="12"/>
      <name val="Arial CE"/>
      <family val="0"/>
    </font>
    <font>
      <b/>
      <sz val="12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2" fontId="13" fillId="0" borderId="16" xfId="44" applyNumberFormat="1" applyFont="1" applyFill="1" applyBorder="1" applyAlignment="1">
      <alignment horizontal="center"/>
    </xf>
    <xf numFmtId="172" fontId="13" fillId="0" borderId="17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172" fontId="13" fillId="0" borderId="18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2" fontId="11" fillId="0" borderId="18" xfId="44" applyNumberFormat="1" applyFont="1" applyFill="1" applyBorder="1" applyAlignment="1">
      <alignment/>
    </xf>
    <xf numFmtId="172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8" xfId="44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8" fontId="13" fillId="0" borderId="20" xfId="42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2" fontId="1" fillId="0" borderId="10" xfId="40" applyNumberFormat="1" applyFont="1" applyFill="1" applyBorder="1" applyAlignment="1">
      <alignment horizontal="center"/>
    </xf>
    <xf numFmtId="172" fontId="1" fillId="0" borderId="10" xfId="40" applyNumberFormat="1" applyFont="1" applyFill="1" applyBorder="1" applyAlignment="1">
      <alignment/>
    </xf>
    <xf numFmtId="172" fontId="1" fillId="0" borderId="10" xfId="40" applyNumberFormat="1" applyFont="1" applyFill="1" applyBorder="1" applyAlignment="1">
      <alignment horizontal="left"/>
    </xf>
    <xf numFmtId="172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2" fontId="16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2" fontId="19" fillId="0" borderId="10" xfId="42" applyNumberFormat="1" applyFont="1" applyBorder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42" applyNumberFormat="1" applyFont="1" applyAlignment="1">
      <alignment horizontal="left"/>
    </xf>
    <xf numFmtId="172" fontId="1" fillId="0" borderId="10" xfId="42" applyNumberFormat="1" applyFont="1" applyBorder="1" applyAlignment="1">
      <alignment horizontal="left"/>
    </xf>
    <xf numFmtId="172" fontId="16" fillId="0" borderId="0" xfId="42" applyNumberFormat="1" applyFont="1" applyAlignment="1">
      <alignment/>
    </xf>
    <xf numFmtId="172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4" fillId="0" borderId="0" xfId="44" applyNumberFormat="1" applyFont="1" applyFill="1" applyAlignment="1">
      <alignment horizontal="center"/>
    </xf>
    <xf numFmtId="172" fontId="24" fillId="0" borderId="0" xfId="44" applyNumberFormat="1" applyFont="1" applyFill="1" applyAlignment="1">
      <alignment/>
    </xf>
    <xf numFmtId="172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2" fontId="10" fillId="0" borderId="10" xfId="44" applyNumberFormat="1" applyFont="1" applyFill="1" applyBorder="1" applyAlignment="1">
      <alignment horizontal="right"/>
    </xf>
    <xf numFmtId="172" fontId="25" fillId="0" borderId="10" xfId="44" applyNumberFormat="1" applyFont="1" applyFill="1" applyBorder="1" applyAlignment="1">
      <alignment horizontal="center"/>
    </xf>
    <xf numFmtId="0" fontId="25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2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22" xfId="42" applyNumberFormat="1" applyFont="1" applyFill="1" applyBorder="1" applyAlignment="1">
      <alignment horizontal="center" vertical="center"/>
    </xf>
    <xf numFmtId="38" fontId="25" fillId="0" borderId="22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72" fontId="1" fillId="0" borderId="0" xfId="44" applyNumberFormat="1" applyFont="1" applyFill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5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4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3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8" fontId="11" fillId="0" borderId="23" xfId="45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38" fontId="13" fillId="0" borderId="25" xfId="45" applyNumberFormat="1" applyFont="1" applyFill="1" applyBorder="1" applyAlignment="1">
      <alignment horizontal="center" vertical="center" wrapText="1"/>
    </xf>
    <xf numFmtId="38" fontId="10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 quotePrefix="1">
      <alignment horizontal="center" vertical="center"/>
    </xf>
    <xf numFmtId="38" fontId="12" fillId="0" borderId="25" xfId="45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/>
    </xf>
    <xf numFmtId="38" fontId="12" fillId="0" borderId="26" xfId="45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172" fontId="12" fillId="0" borderId="15" xfId="40" applyNumberFormat="1" applyFont="1" applyFill="1" applyBorder="1" applyAlignment="1">
      <alignment horizontal="right" vertical="center"/>
    </xf>
    <xf numFmtId="172" fontId="12" fillId="0" borderId="10" xfId="4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 wrapText="1"/>
    </xf>
    <xf numFmtId="172" fontId="10" fillId="0" borderId="15" xfId="4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172" fontId="23" fillId="0" borderId="15" xfId="40" applyNumberFormat="1" applyFont="1" applyFill="1" applyBorder="1" applyAlignment="1">
      <alignment horizontal="center" vertical="center" wrapText="1"/>
    </xf>
    <xf numFmtId="172" fontId="23" fillId="0" borderId="10" xfId="4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2" fontId="14" fillId="0" borderId="11" xfId="4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3" fillId="32" borderId="10" xfId="4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3" fontId="1" fillId="0" borderId="0" xfId="42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2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2" fontId="0" fillId="32" borderId="32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2" fillId="34" borderId="12" xfId="42" applyNumberFormat="1" applyFont="1" applyFill="1" applyBorder="1" applyAlignment="1">
      <alignment horizontal="center"/>
    </xf>
    <xf numFmtId="172" fontId="3" fillId="34" borderId="10" xfId="43" applyNumberFormat="1" applyFont="1" applyFill="1" applyBorder="1" applyAlignment="1">
      <alignment vertical="center"/>
    </xf>
    <xf numFmtId="172" fontId="26" fillId="0" borderId="0" xfId="42" applyNumberFormat="1" applyFont="1" applyAlignment="1">
      <alignment horizontal="left"/>
    </xf>
    <xf numFmtId="172" fontId="27" fillId="0" borderId="0" xfId="42" applyNumberFormat="1" applyFont="1" applyAlignment="1">
      <alignment horizontal="right"/>
    </xf>
    <xf numFmtId="172" fontId="26" fillId="0" borderId="10" xfId="42" applyNumberFormat="1" applyFont="1" applyBorder="1" applyAlignment="1">
      <alignment horizontal="center"/>
    </xf>
    <xf numFmtId="172" fontId="27" fillId="0" borderId="10" xfId="42" applyNumberFormat="1" applyFont="1" applyFill="1" applyBorder="1" applyAlignment="1">
      <alignment/>
    </xf>
    <xf numFmtId="172" fontId="27" fillId="0" borderId="11" xfId="42" applyNumberFormat="1" applyFont="1" applyFill="1" applyBorder="1" applyAlignment="1">
      <alignment/>
    </xf>
    <xf numFmtId="172" fontId="26" fillId="32" borderId="11" xfId="42" applyNumberFormat="1" applyFont="1" applyFill="1" applyBorder="1" applyAlignment="1">
      <alignment/>
    </xf>
    <xf numFmtId="172" fontId="26" fillId="32" borderId="10" xfId="42" applyNumberFormat="1" applyFont="1" applyFill="1" applyBorder="1" applyAlignment="1">
      <alignment/>
    </xf>
    <xf numFmtId="172" fontId="27" fillId="0" borderId="10" xfId="42" applyNumberFormat="1" applyFont="1" applyFill="1" applyBorder="1" applyAlignment="1">
      <alignment/>
    </xf>
    <xf numFmtId="172" fontId="26" fillId="32" borderId="10" xfId="42" applyNumberFormat="1" applyFont="1" applyFill="1" applyBorder="1" applyAlignment="1">
      <alignment/>
    </xf>
    <xf numFmtId="172" fontId="27" fillId="34" borderId="10" xfId="42" applyNumberFormat="1" applyFont="1" applyFill="1" applyBorder="1" applyAlignment="1">
      <alignment/>
    </xf>
    <xf numFmtId="172" fontId="26" fillId="0" borderId="0" xfId="42" applyNumberFormat="1" applyFont="1" applyFill="1" applyBorder="1" applyAlignment="1">
      <alignment horizontal="center"/>
    </xf>
    <xf numFmtId="172" fontId="27" fillId="0" borderId="0" xfId="42" applyNumberFormat="1" applyFont="1" applyAlignment="1">
      <alignment/>
    </xf>
    <xf numFmtId="172" fontId="27" fillId="0" borderId="10" xfId="42" applyNumberFormat="1" applyFont="1" applyBorder="1" applyAlignment="1">
      <alignment/>
    </xf>
    <xf numFmtId="172" fontId="26" fillId="0" borderId="0" xfId="42" applyNumberFormat="1" applyFont="1" applyFill="1" applyBorder="1" applyAlignment="1">
      <alignment horizontal="right" vertical="center"/>
    </xf>
    <xf numFmtId="172" fontId="27" fillId="33" borderId="10" xfId="42" applyNumberFormat="1" applyFont="1" applyFill="1" applyBorder="1" applyAlignment="1">
      <alignment/>
    </xf>
    <xf numFmtId="172" fontId="27" fillId="0" borderId="10" xfId="42" applyNumberFormat="1" applyFont="1" applyFill="1" applyBorder="1" applyAlignment="1">
      <alignment horizontal="center"/>
    </xf>
    <xf numFmtId="172" fontId="26" fillId="32" borderId="12" xfId="42" applyNumberFormat="1" applyFont="1" applyFill="1" applyBorder="1" applyAlignment="1">
      <alignment/>
    </xf>
    <xf numFmtId="172" fontId="27" fillId="0" borderId="10" xfId="42" applyNumberFormat="1" applyFont="1" applyFill="1" applyBorder="1" applyAlignment="1">
      <alignment horizontal="center"/>
    </xf>
    <xf numFmtId="172" fontId="27" fillId="0" borderId="12" xfId="42" applyNumberFormat="1" applyFont="1" applyBorder="1" applyAlignment="1">
      <alignment horizontal="center"/>
    </xf>
    <xf numFmtId="172" fontId="24" fillId="0" borderId="10" xfId="42" applyNumberFormat="1" applyFont="1" applyBorder="1" applyAlignment="1">
      <alignment horizontal="right" vertical="center"/>
    </xf>
    <xf numFmtId="172" fontId="25" fillId="32" borderId="10" xfId="42" applyNumberFormat="1" applyFont="1" applyFill="1" applyBorder="1" applyAlignment="1">
      <alignment horizontal="right" vertical="center"/>
    </xf>
    <xf numFmtId="172" fontId="24" fillId="0" borderId="10" xfId="42" applyNumberFormat="1" applyFont="1" applyFill="1" applyBorder="1" applyAlignment="1">
      <alignment horizontal="right" vertical="center"/>
    </xf>
    <xf numFmtId="172" fontId="27" fillId="32" borderId="12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 horizontal="left"/>
    </xf>
    <xf numFmtId="172" fontId="26" fillId="0" borderId="10" xfId="42" applyNumberFormat="1" applyFont="1" applyFill="1" applyBorder="1" applyAlignment="1">
      <alignment/>
    </xf>
    <xf numFmtId="172" fontId="27" fillId="0" borderId="10" xfId="42" applyNumberFormat="1" applyFont="1" applyBorder="1" applyAlignment="1">
      <alignment horizontal="center"/>
    </xf>
    <xf numFmtId="172" fontId="27" fillId="0" borderId="12" xfId="42" applyNumberFormat="1" applyFont="1" applyFill="1" applyBorder="1" applyAlignment="1">
      <alignment/>
    </xf>
    <xf numFmtId="172" fontId="27" fillId="0" borderId="0" xfId="42" applyNumberFormat="1" applyFont="1" applyAlignment="1">
      <alignment/>
    </xf>
    <xf numFmtId="172" fontId="27" fillId="0" borderId="10" xfId="42" applyNumberFormat="1" applyFont="1" applyBorder="1" applyAlignment="1">
      <alignment/>
    </xf>
    <xf numFmtId="172" fontId="27" fillId="32" borderId="32" xfId="42" applyNumberFormat="1" applyFont="1" applyFill="1" applyBorder="1" applyAlignment="1">
      <alignment/>
    </xf>
    <xf numFmtId="172" fontId="26" fillId="33" borderId="10" xfId="42" applyNumberFormat="1" applyFont="1" applyFill="1" applyBorder="1" applyAlignment="1">
      <alignment horizontal="center"/>
    </xf>
    <xf numFmtId="172" fontId="27" fillId="34" borderId="12" xfId="42" applyNumberFormat="1" applyFont="1" applyFill="1" applyBorder="1" applyAlignment="1">
      <alignment horizontal="center"/>
    </xf>
    <xf numFmtId="172" fontId="26" fillId="34" borderId="12" xfId="42" applyNumberFormat="1" applyFont="1" applyFill="1" applyBorder="1" applyAlignment="1">
      <alignment horizontal="center"/>
    </xf>
    <xf numFmtId="172" fontId="26" fillId="33" borderId="12" xfId="42" applyNumberFormat="1" applyFont="1" applyFill="1" applyBorder="1" applyAlignment="1">
      <alignment horizontal="center"/>
    </xf>
    <xf numFmtId="172" fontId="27" fillId="32" borderId="12" xfId="42" applyNumberFormat="1" applyFont="1" applyFill="1" applyBorder="1" applyAlignment="1">
      <alignment/>
    </xf>
    <xf numFmtId="172" fontId="26" fillId="0" borderId="0" xfId="42" applyNumberFormat="1" applyFont="1" applyAlignment="1">
      <alignment/>
    </xf>
    <xf numFmtId="172" fontId="28" fillId="0" borderId="10" xfId="42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32" borderId="27" xfId="0" applyFill="1" applyBorder="1" applyAlignment="1">
      <alignment horizontal="center"/>
    </xf>
    <xf numFmtId="0" fontId="0" fillId="32" borderId="28" xfId="0" applyFont="1" applyFill="1" applyBorder="1" applyAlignment="1">
      <alignment horizontal="left"/>
    </xf>
    <xf numFmtId="172" fontId="2" fillId="32" borderId="12" xfId="42" applyNumberFormat="1" applyFont="1" applyFill="1" applyBorder="1" applyAlignment="1">
      <alignment/>
    </xf>
    <xf numFmtId="172" fontId="26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8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/>
    </xf>
    <xf numFmtId="172" fontId="26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7" fontId="16" fillId="0" borderId="10" xfId="42" applyNumberFormat="1" applyFont="1" applyBorder="1" applyAlignment="1">
      <alignment/>
    </xf>
    <xf numFmtId="172" fontId="24" fillId="0" borderId="0" xfId="44" applyNumberFormat="1" applyFont="1" applyFill="1" applyAlignment="1">
      <alignment horizontal="left" vertical="center"/>
    </xf>
    <xf numFmtId="172" fontId="25" fillId="0" borderId="10" xfId="44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>
      <alignment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2" fontId="1" fillId="0" borderId="10" xfId="40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right"/>
    </xf>
    <xf numFmtId="174" fontId="23" fillId="0" borderId="10" xfId="0" applyNumberFormat="1" applyFont="1" applyFill="1" applyBorder="1" applyAlignment="1">
      <alignment horizontal="center" vertical="center"/>
    </xf>
    <xf numFmtId="173" fontId="23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vertical="center"/>
    </xf>
    <xf numFmtId="172" fontId="71" fillId="0" borderId="10" xfId="42" applyNumberFormat="1" applyFont="1" applyFill="1" applyBorder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/>
    </xf>
    <xf numFmtId="3" fontId="27" fillId="0" borderId="13" xfId="0" applyNumberFormat="1" applyFont="1" applyBorder="1" applyAlignment="1">
      <alignment horizontal="center" vertical="center"/>
    </xf>
    <xf numFmtId="172" fontId="28" fillId="0" borderId="0" xfId="42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172" fontId="26" fillId="34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172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2" fontId="27" fillId="0" borderId="11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/>
    </xf>
    <xf numFmtId="172" fontId="0" fillId="34" borderId="11" xfId="42" applyNumberFormat="1" applyFont="1" applyFill="1" applyBorder="1" applyAlignment="1">
      <alignment/>
    </xf>
    <xf numFmtId="172" fontId="27" fillId="34" borderId="11" xfId="42" applyNumberFormat="1" applyFont="1" applyFill="1" applyBorder="1" applyAlignment="1">
      <alignment/>
    </xf>
    <xf numFmtId="172" fontId="2" fillId="34" borderId="10" xfId="42" applyNumberFormat="1" applyFont="1" applyFill="1" applyBorder="1" applyAlignment="1">
      <alignment/>
    </xf>
    <xf numFmtId="172" fontId="26" fillId="34" borderId="10" xfId="42" applyNumberFormat="1" applyFont="1" applyFill="1" applyBorder="1" applyAlignment="1">
      <alignment/>
    </xf>
    <xf numFmtId="0" fontId="0" fillId="34" borderId="28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4" fillId="0" borderId="10" xfId="61" applyNumberFormat="1" applyFont="1" applyBorder="1">
      <alignment/>
      <protection/>
    </xf>
    <xf numFmtId="3" fontId="4" fillId="0" borderId="10" xfId="61" applyNumberFormat="1" applyFont="1" applyFill="1" applyBorder="1">
      <alignment/>
      <protection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72" fontId="25" fillId="34" borderId="10" xfId="42" applyNumberFormat="1" applyFont="1" applyFill="1" applyBorder="1" applyAlignment="1">
      <alignment horizontal="right" vertical="center"/>
    </xf>
    <xf numFmtId="172" fontId="3" fillId="34" borderId="28" xfId="43" applyNumberFormat="1" applyFont="1" applyFill="1" applyBorder="1" applyAlignment="1">
      <alignment vertical="center"/>
    </xf>
    <xf numFmtId="172" fontId="27" fillId="34" borderId="12" xfId="42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3" fontId="31" fillId="0" borderId="10" xfId="61" applyNumberFormat="1" applyFont="1" applyFill="1" applyBorder="1">
      <alignment/>
      <protection/>
    </xf>
    <xf numFmtId="3" fontId="2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2" fontId="27" fillId="34" borderId="10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3" fontId="30" fillId="34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172" fontId="26" fillId="0" borderId="12" xfId="42" applyNumberFormat="1" applyFont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172" fontId="2" fillId="0" borderId="10" xfId="4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2" fontId="26" fillId="0" borderId="10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6" fillId="0" borderId="10" xfId="0" applyNumberFormat="1" applyFont="1" applyBorder="1" applyAlignment="1">
      <alignment horizontal="center"/>
    </xf>
    <xf numFmtId="172" fontId="26" fillId="34" borderId="10" xfId="42" applyNumberFormat="1" applyFont="1" applyFill="1" applyBorder="1" applyAlignment="1">
      <alignment/>
    </xf>
    <xf numFmtId="3" fontId="32" fillId="0" borderId="10" xfId="0" applyNumberFormat="1" applyFont="1" applyBorder="1" applyAlignment="1">
      <alignment horizontal="right"/>
    </xf>
    <xf numFmtId="172" fontId="28" fillId="34" borderId="10" xfId="42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0" fontId="2" fillId="34" borderId="28" xfId="0" applyFont="1" applyFill="1" applyBorder="1" applyAlignment="1">
      <alignment horizontal="left"/>
    </xf>
    <xf numFmtId="172" fontId="7" fillId="34" borderId="10" xfId="42" applyNumberFormat="1" applyFont="1" applyFill="1" applyBorder="1" applyAlignment="1">
      <alignment horizontal="right" vertical="center"/>
    </xf>
    <xf numFmtId="172" fontId="24" fillId="34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2" fontId="7" fillId="33" borderId="10" xfId="43" applyNumberFormat="1" applyFont="1" applyFill="1" applyBorder="1" applyAlignment="1">
      <alignment vertical="center"/>
    </xf>
    <xf numFmtId="172" fontId="7" fillId="33" borderId="10" xfId="42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2" fontId="25" fillId="33" borderId="10" xfId="42" applyNumberFormat="1" applyFont="1" applyFill="1" applyBorder="1" applyAlignment="1">
      <alignment horizontal="right" vertical="center"/>
    </xf>
    <xf numFmtId="49" fontId="12" fillId="0" borderId="13" xfId="45" applyNumberFormat="1" applyFont="1" applyFill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172" fontId="16" fillId="0" borderId="10" xfId="44" applyNumberFormat="1" applyFont="1" applyBorder="1" applyAlignment="1">
      <alignment horizontal="center"/>
    </xf>
    <xf numFmtId="172" fontId="1" fillId="0" borderId="10" xfId="44" applyNumberFormat="1" applyFont="1" applyBorder="1" applyAlignment="1">
      <alignment/>
    </xf>
    <xf numFmtId="172" fontId="16" fillId="0" borderId="10" xfId="44" applyNumberFormat="1" applyFont="1" applyBorder="1" applyAlignment="1">
      <alignment/>
    </xf>
    <xf numFmtId="172" fontId="16" fillId="32" borderId="10" xfId="44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172" fontId="10" fillId="0" borderId="10" xfId="40" applyNumberFormat="1" applyFont="1" applyFill="1" applyBorder="1" applyAlignment="1">
      <alignment horizontal="right" vertical="center"/>
    </xf>
    <xf numFmtId="172" fontId="72" fillId="0" borderId="10" xfId="40" applyNumberFormat="1" applyFont="1" applyFill="1" applyBorder="1" applyAlignment="1">
      <alignment horizontal="right" vertical="center"/>
    </xf>
    <xf numFmtId="172" fontId="16" fillId="0" borderId="0" xfId="42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72" fontId="0" fillId="33" borderId="10" xfId="42" applyNumberFormat="1" applyFont="1" applyFill="1" applyBorder="1" applyAlignment="1">
      <alignment/>
    </xf>
    <xf numFmtId="172" fontId="13" fillId="0" borderId="15" xfId="44" applyNumberFormat="1" applyFont="1" applyFill="1" applyBorder="1" applyAlignment="1">
      <alignment horizontal="center"/>
    </xf>
    <xf numFmtId="172" fontId="13" fillId="0" borderId="33" xfId="44" applyNumberFormat="1" applyFont="1" applyFill="1" applyBorder="1" applyAlignment="1">
      <alignment horizontal="center"/>
    </xf>
    <xf numFmtId="172" fontId="13" fillId="0" borderId="18" xfId="44" applyNumberFormat="1" applyFont="1" applyFill="1" applyBorder="1" applyAlignment="1">
      <alignment horizontal="center"/>
    </xf>
    <xf numFmtId="172" fontId="13" fillId="0" borderId="10" xfId="44" applyNumberFormat="1" applyFont="1" applyFill="1" applyBorder="1" applyAlignment="1">
      <alignment horizontal="center"/>
    </xf>
    <xf numFmtId="172" fontId="13" fillId="0" borderId="34" xfId="44" applyNumberFormat="1" applyFont="1" applyFill="1" applyBorder="1" applyAlignment="1">
      <alignment horizontal="center" vertical="center" wrapText="1"/>
    </xf>
    <xf numFmtId="172" fontId="13" fillId="0" borderId="35" xfId="44" applyNumberFormat="1" applyFont="1" applyFill="1" applyBorder="1" applyAlignment="1">
      <alignment horizontal="center" vertical="center"/>
    </xf>
    <xf numFmtId="172" fontId="13" fillId="0" borderId="36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40" xfId="0" applyNumberFormat="1" applyFont="1" applyFill="1" applyBorder="1" applyAlignment="1">
      <alignment horizontal="center" vertical="center" wrapText="1"/>
    </xf>
    <xf numFmtId="173" fontId="14" fillId="0" borderId="2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3" fontId="0" fillId="34" borderId="14" xfId="0" applyNumberFormat="1" applyFill="1" applyBorder="1" applyAlignment="1">
      <alignment horizontal="center" vertical="center"/>
    </xf>
    <xf numFmtId="3" fontId="0" fillId="34" borderId="4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2" fontId="26" fillId="34" borderId="10" xfId="42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72" fontId="26" fillId="32" borderId="10" xfId="42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30" fillId="34" borderId="12" xfId="0" applyNumberFormat="1" applyFont="1" applyFill="1" applyBorder="1" applyAlignment="1">
      <alignment horizontal="center"/>
    </xf>
    <xf numFmtId="3" fontId="30" fillId="34" borderId="11" xfId="0" applyNumberFormat="1" applyFont="1" applyFill="1" applyBorder="1" applyAlignment="1">
      <alignment horizontal="center"/>
    </xf>
    <xf numFmtId="172" fontId="26" fillId="32" borderId="12" xfId="42" applyNumberFormat="1" applyFont="1" applyFill="1" applyBorder="1" applyAlignment="1">
      <alignment horizontal="right" vertical="center"/>
    </xf>
    <xf numFmtId="172" fontId="26" fillId="32" borderId="11" xfId="42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0" fillId="33" borderId="12" xfId="0" applyNumberFormat="1" applyFont="1" applyFill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center" vertical="center"/>
    </xf>
    <xf numFmtId="3" fontId="30" fillId="34" borderId="12" xfId="0" applyNumberFormat="1" applyFont="1" applyFill="1" applyBorder="1" applyAlignment="1">
      <alignment horizontal="center" vertical="center"/>
    </xf>
    <xf numFmtId="3" fontId="30" fillId="34" borderId="1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172" fontId="26" fillId="32" borderId="10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172" fontId="2" fillId="32" borderId="10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2" fontId="2" fillId="32" borderId="12" xfId="42" applyNumberFormat="1" applyFont="1" applyFill="1" applyBorder="1" applyAlignment="1">
      <alignment horizontal="right" vertical="center"/>
    </xf>
    <xf numFmtId="172" fontId="2" fillId="32" borderId="11" xfId="42" applyNumberFormat="1" applyFont="1" applyFill="1" applyBorder="1" applyAlignment="1">
      <alignment horizontal="right" vertical="center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72" fontId="7" fillId="33" borderId="10" xfId="42" applyNumberFormat="1" applyFont="1" applyFill="1" applyBorder="1" applyAlignment="1">
      <alignment horizontal="right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7" xfId="43" applyNumberFormat="1" applyFont="1" applyFill="1" applyBorder="1" applyAlignment="1">
      <alignment horizontal="center" vertical="center"/>
    </xf>
    <xf numFmtId="172" fontId="7" fillId="32" borderId="28" xfId="43" applyNumberFormat="1" applyFont="1" applyFill="1" applyBorder="1" applyAlignment="1">
      <alignment horizontal="center" vertical="center"/>
    </xf>
    <xf numFmtId="172" fontId="7" fillId="32" borderId="29" xfId="43" applyNumberFormat="1" applyFont="1" applyFill="1" applyBorder="1" applyAlignment="1">
      <alignment horizontal="center" vertical="center"/>
    </xf>
    <xf numFmtId="172" fontId="7" fillId="32" borderId="30" xfId="43" applyNumberFormat="1" applyFont="1" applyFill="1" applyBorder="1" applyAlignment="1">
      <alignment horizontal="center" vertical="center"/>
    </xf>
    <xf numFmtId="172" fontId="7" fillId="32" borderId="31" xfId="43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25" fillId="33" borderId="10" xfId="42" applyNumberFormat="1" applyFont="1" applyFill="1" applyBorder="1" applyAlignment="1">
      <alignment horizontal="right" vertical="center"/>
    </xf>
    <xf numFmtId="172" fontId="26" fillId="32" borderId="12" xfId="42" applyNumberFormat="1" applyFont="1" applyFill="1" applyBorder="1" applyAlignment="1">
      <alignment horizontal="center"/>
    </xf>
    <xf numFmtId="172" fontId="26" fillId="32" borderId="11" xfId="42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2" fontId="16" fillId="0" borderId="12" xfId="42" applyNumberFormat="1" applyFont="1" applyBorder="1" applyAlignment="1">
      <alignment horizontal="left" wrapText="1"/>
    </xf>
    <xf numFmtId="172" fontId="16" fillId="0" borderId="11" xfId="42" applyNumberFormat="1" applyFont="1" applyBorder="1" applyAlignment="1">
      <alignment horizontal="left" wrapText="1"/>
    </xf>
    <xf numFmtId="172" fontId="16" fillId="0" borderId="15" xfId="42" applyNumberFormat="1" applyFont="1" applyBorder="1" applyAlignment="1">
      <alignment horizontal="center"/>
    </xf>
    <xf numFmtId="172" fontId="16" fillId="0" borderId="13" xfId="42" applyNumberFormat="1" applyFont="1" applyBorder="1" applyAlignment="1">
      <alignment horizontal="center"/>
    </xf>
    <xf numFmtId="172" fontId="16" fillId="0" borderId="33" xfId="42" applyNumberFormat="1" applyFont="1" applyBorder="1" applyAlignment="1">
      <alignment horizontal="center"/>
    </xf>
    <xf numFmtId="3" fontId="1" fillId="0" borderId="12" xfId="42" applyNumberFormat="1" applyFont="1" applyBorder="1" applyAlignment="1">
      <alignment horizontal="left" wrapText="1"/>
    </xf>
    <xf numFmtId="3" fontId="1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0" fontId="1" fillId="0" borderId="33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9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33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3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33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 quotePrefix="1">
      <alignment horizontal="right" vertical="center"/>
    </xf>
    <xf numFmtId="0" fontId="12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33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3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8" xfId="0" applyFont="1" applyFill="1" applyBorder="1" applyAlignment="1" quotePrefix="1">
      <alignment horizontal="center" vertical="center"/>
    </xf>
    <xf numFmtId="0" fontId="12" fillId="0" borderId="29" xfId="0" applyFont="1" applyFill="1" applyBorder="1" applyAlignment="1" quotePrefix="1">
      <alignment horizontal="center" vertical="center"/>
    </xf>
    <xf numFmtId="0" fontId="12" fillId="0" borderId="31" xfId="0" applyFont="1" applyFill="1" applyBorder="1" applyAlignment="1" quotePrefix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172" fontId="24" fillId="0" borderId="15" xfId="44" applyNumberFormat="1" applyFont="1" applyFill="1" applyBorder="1" applyAlignment="1">
      <alignment horizontal="center"/>
    </xf>
    <xf numFmtId="172" fontId="24" fillId="0" borderId="13" xfId="4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.%20PARANCSIKONJA\K&#246;lts&#233;gvet&#233;s%202017\&#211;voda\El&#337;terjeszt&#233;s%202017.&#233;vi%20&#211;voda%20K&#246;lts&#233;gvet&#233;s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_munka\2018%20&#233;v\2018.%20&#233;vi%20k&#246;lts&#233;gvet&#233;s\Hivatal\El&#337;terjesxzt&#233;s%20a%20Hivatal%202018.%20&#233;vii%20k&#246;lts&#233;gvet&#233;s&#233;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5">
          <cell r="H15">
            <v>27007795</v>
          </cell>
          <cell r="I15">
            <v>1891500</v>
          </cell>
        </row>
        <row r="19">
          <cell r="H19">
            <v>6031749</v>
          </cell>
          <cell r="I19">
            <v>421160</v>
          </cell>
        </row>
        <row r="53">
          <cell r="H53">
            <v>2399456.92</v>
          </cell>
          <cell r="I53">
            <v>7209780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1">
        <row r="6">
          <cell r="E6">
            <v>33415892</v>
          </cell>
          <cell r="F6">
            <v>6437152.466399999</v>
          </cell>
          <cell r="G6">
            <v>10726870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Layout" workbookViewId="0" topLeftCell="A1">
      <selection activeCell="E5" sqref="E5"/>
    </sheetView>
  </sheetViews>
  <sheetFormatPr defaultColWidth="9.00390625" defaultRowHeight="12.75"/>
  <cols>
    <col min="1" max="1" width="7.875" style="104" bestFit="1" customWidth="1"/>
    <col min="2" max="2" width="10.25390625" style="120" customWidth="1"/>
    <col min="3" max="3" width="59.875" style="104" customWidth="1"/>
    <col min="4" max="4" width="19.75390625" style="104" bestFit="1" customWidth="1"/>
    <col min="5" max="5" width="11.875" style="120" bestFit="1" customWidth="1"/>
    <col min="6" max="6" width="49.875" style="104" customWidth="1"/>
    <col min="7" max="7" width="19.75390625" style="104" bestFit="1" customWidth="1"/>
    <col min="8" max="16384" width="9.125" style="104" customWidth="1"/>
  </cols>
  <sheetData>
    <row r="1" spans="1:7" ht="15.75">
      <c r="A1" s="522" t="s">
        <v>314</v>
      </c>
      <c r="B1" s="102" t="s">
        <v>2</v>
      </c>
      <c r="C1" s="102" t="s">
        <v>127</v>
      </c>
      <c r="D1" s="102" t="s">
        <v>4</v>
      </c>
      <c r="E1" s="103" t="s">
        <v>5</v>
      </c>
      <c r="F1" s="102" t="s">
        <v>6</v>
      </c>
      <c r="G1" s="102" t="s">
        <v>294</v>
      </c>
    </row>
    <row r="2" spans="1:7" ht="40.5" customHeight="1">
      <c r="A2" s="523"/>
      <c r="B2" s="518" t="s">
        <v>295</v>
      </c>
      <c r="C2" s="519"/>
      <c r="D2" s="519"/>
      <c r="E2" s="520" t="s">
        <v>296</v>
      </c>
      <c r="F2" s="521"/>
      <c r="G2" s="521"/>
    </row>
    <row r="3" spans="1:7" s="108" customFormat="1" ht="35.25" customHeight="1">
      <c r="A3" s="524"/>
      <c r="B3" s="105" t="s">
        <v>297</v>
      </c>
      <c r="C3" s="106" t="s">
        <v>8</v>
      </c>
      <c r="D3" s="105" t="s">
        <v>298</v>
      </c>
      <c r="E3" s="107" t="s">
        <v>297</v>
      </c>
      <c r="F3" s="106" t="s">
        <v>8</v>
      </c>
      <c r="G3" s="106" t="s">
        <v>299</v>
      </c>
    </row>
    <row r="4" spans="1:7" ht="29.25" customHeight="1">
      <c r="A4" s="109">
        <v>1</v>
      </c>
      <c r="B4" s="110" t="s">
        <v>146</v>
      </c>
      <c r="C4" s="111" t="s">
        <v>145</v>
      </c>
      <c r="D4" s="112">
        <f>'2.m'!E14</f>
        <v>77694136</v>
      </c>
      <c r="E4" s="113" t="s">
        <v>300</v>
      </c>
      <c r="F4" s="114" t="s">
        <v>301</v>
      </c>
      <c r="G4" s="112">
        <f>'4.a.m'!AH27</f>
        <v>21868878</v>
      </c>
    </row>
    <row r="5" spans="1:7" ht="29.25" customHeight="1">
      <c r="A5" s="109">
        <v>2</v>
      </c>
      <c r="B5" s="110" t="s">
        <v>161</v>
      </c>
      <c r="C5" s="111" t="s">
        <v>160</v>
      </c>
      <c r="D5" s="112"/>
      <c r="E5" s="113" t="s">
        <v>302</v>
      </c>
      <c r="F5" s="114" t="s">
        <v>303</v>
      </c>
      <c r="G5" s="112">
        <f>'4.a.m'!AH28</f>
        <v>4001291</v>
      </c>
    </row>
    <row r="6" spans="1:7" ht="29.25" customHeight="1">
      <c r="A6" s="109">
        <v>3</v>
      </c>
      <c r="B6" s="110" t="s">
        <v>170</v>
      </c>
      <c r="C6" s="111" t="s">
        <v>169</v>
      </c>
      <c r="D6" s="112">
        <f>'2.m'!E36</f>
        <v>32866009</v>
      </c>
      <c r="E6" s="113" t="s">
        <v>304</v>
      </c>
      <c r="F6" s="114" t="s">
        <v>17</v>
      </c>
      <c r="G6" s="112">
        <f>'4.a.m'!AH56</f>
        <v>105636546</v>
      </c>
    </row>
    <row r="7" spans="1:7" ht="29.25" customHeight="1">
      <c r="A7" s="109">
        <v>4</v>
      </c>
      <c r="B7" s="110" t="s">
        <v>173</v>
      </c>
      <c r="C7" s="111" t="s">
        <v>172</v>
      </c>
      <c r="D7" s="112">
        <v>1800000</v>
      </c>
      <c r="E7" s="113" t="s">
        <v>305</v>
      </c>
      <c r="F7" s="111" t="s">
        <v>85</v>
      </c>
      <c r="G7" s="112">
        <f>'4.a.m'!AH65</f>
        <v>5321791</v>
      </c>
    </row>
    <row r="8" spans="1:7" ht="29.25" customHeight="1">
      <c r="A8" s="109">
        <v>5</v>
      </c>
      <c r="B8" s="110" t="s">
        <v>193</v>
      </c>
      <c r="C8" s="111" t="s">
        <v>192</v>
      </c>
      <c r="D8" s="112">
        <f>'2.m'!E50</f>
        <v>6888554</v>
      </c>
      <c r="E8" s="113" t="s">
        <v>306</v>
      </c>
      <c r="F8" s="112" t="s">
        <v>19</v>
      </c>
      <c r="G8" s="112">
        <f>'4.a.m'!AH78</f>
        <v>40437384</v>
      </c>
    </row>
    <row r="9" spans="1:7" ht="29.25" customHeight="1">
      <c r="A9" s="109">
        <v>6</v>
      </c>
      <c r="B9" s="110" t="s">
        <v>247</v>
      </c>
      <c r="C9" s="111" t="s">
        <v>959</v>
      </c>
      <c r="D9" s="112">
        <f>'2.m'!E84</f>
        <v>20747000</v>
      </c>
      <c r="E9" s="113" t="s">
        <v>515</v>
      </c>
      <c r="F9" s="112" t="s">
        <v>630</v>
      </c>
      <c r="G9" s="112">
        <f>'4.a.m'!AH86</f>
        <v>237450576</v>
      </c>
    </row>
    <row r="10" spans="1:7" ht="29.25" customHeight="1">
      <c r="A10" s="109">
        <v>7</v>
      </c>
      <c r="B10" s="110" t="s">
        <v>257</v>
      </c>
      <c r="C10" s="111" t="s">
        <v>310</v>
      </c>
      <c r="D10" s="112">
        <f>'2.m'!E90</f>
        <v>19388000</v>
      </c>
      <c r="E10" s="113" t="s">
        <v>307</v>
      </c>
      <c r="F10" s="112" t="s">
        <v>308</v>
      </c>
      <c r="G10" s="112">
        <f>'4.a.m'!AH91</f>
        <v>200000</v>
      </c>
    </row>
    <row r="11" spans="1:7" ht="29.25" customHeight="1">
      <c r="A11" s="109">
        <v>8</v>
      </c>
      <c r="B11" s="110" t="s">
        <v>214</v>
      </c>
      <c r="C11" s="111" t="s">
        <v>1149</v>
      </c>
      <c r="D11" s="112">
        <f>'2.m'!E69</f>
        <v>211969807</v>
      </c>
      <c r="E11" s="113" t="s">
        <v>309</v>
      </c>
      <c r="F11" s="112" t="s">
        <v>33</v>
      </c>
      <c r="G11" s="112">
        <f>'4.a.m'!AH102</f>
        <v>56437040</v>
      </c>
    </row>
    <row r="12" spans="1:7" ht="29.25" customHeight="1">
      <c r="A12" s="109">
        <v>9</v>
      </c>
      <c r="B12" s="110" t="s">
        <v>289</v>
      </c>
      <c r="C12" s="111" t="s">
        <v>648</v>
      </c>
      <c r="D12" s="112">
        <v>100000000</v>
      </c>
      <c r="E12" s="113"/>
      <c r="F12" s="112"/>
      <c r="G12" s="112"/>
    </row>
    <row r="13" spans="1:7" ht="47.25" customHeight="1" thickBot="1">
      <c r="A13" s="115">
        <v>10</v>
      </c>
      <c r="B13" s="116" t="s">
        <v>311</v>
      </c>
      <c r="C13" s="116" t="s">
        <v>312</v>
      </c>
      <c r="D13" s="117">
        <f>SUM(D4:D12)</f>
        <v>471353506</v>
      </c>
      <c r="E13" s="118" t="s">
        <v>631</v>
      </c>
      <c r="F13" s="119" t="s">
        <v>313</v>
      </c>
      <c r="G13" s="117">
        <f>SUM(G4:G12)</f>
        <v>471353506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&amp;LMAGYARPOLÁNY KÖZSÉG ÖNKORMÁNYZATA&amp;C2018. KÖLTSÉGVETÉS
BEVÉTELEK ÉS KIADÁSOK ALAKULÁSA&amp;R1. melléklet Magyarpolány Község Önkormányat Képviselő-testületének
1/2018. (II.27.)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Layout" zoomScaleSheetLayoutView="100" workbookViewId="0" topLeftCell="A1">
      <selection activeCell="N16" sqref="N16:Y21"/>
    </sheetView>
  </sheetViews>
  <sheetFormatPr defaultColWidth="2.75390625" defaultRowHeight="12.75"/>
  <cols>
    <col min="1" max="1" width="2.75390625" style="135" customWidth="1"/>
    <col min="2" max="2" width="4.625" style="135" customWidth="1"/>
    <col min="3" max="3" width="2.75390625" style="90" customWidth="1"/>
    <col min="4" max="4" width="6.875" style="87" customWidth="1"/>
    <col min="5" max="5" width="80.375" style="91" bestFit="1" customWidth="1"/>
    <col min="6" max="7" width="2.75390625" style="87" customWidth="1"/>
    <col min="8" max="8" width="1.12109375" style="92" customWidth="1"/>
    <col min="9" max="9" width="1.625" style="92" customWidth="1"/>
    <col min="10" max="11" width="4.75390625" style="92" customWidth="1"/>
    <col min="12" max="12" width="4.75390625" style="87" customWidth="1"/>
    <col min="13" max="13" width="1.12109375" style="87" customWidth="1"/>
    <col min="14" max="15" width="4.75390625" style="92" customWidth="1"/>
    <col min="16" max="16" width="4.75390625" style="87" customWidth="1"/>
    <col min="17" max="17" width="1.12109375" style="87" customWidth="1"/>
    <col min="18" max="19" width="4.75390625" style="92" customWidth="1"/>
    <col min="20" max="20" width="4.75390625" style="87" customWidth="1"/>
    <col min="21" max="21" width="1.12109375" style="87" customWidth="1"/>
    <col min="22" max="23" width="4.75390625" style="92" customWidth="1"/>
    <col min="24" max="24" width="4.75390625" style="87" customWidth="1"/>
    <col min="25" max="25" width="1.12109375" style="87" customWidth="1"/>
    <col min="26" max="226" width="9.125" style="87" customWidth="1"/>
    <col min="227" max="227" width="2.75390625" style="87" customWidth="1"/>
    <col min="228" max="228" width="3.125" style="87" customWidth="1"/>
    <col min="229" max="229" width="2.75390625" style="87" customWidth="1"/>
    <col min="230" max="230" width="6.875" style="87" customWidth="1"/>
    <col min="231" max="16384" width="2.75390625" style="87" customWidth="1"/>
  </cols>
  <sheetData>
    <row r="1" spans="1:25" ht="15">
      <c r="A1" s="648"/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</row>
    <row r="2" spans="1:25" s="134" customFormat="1" ht="15.75">
      <c r="A2" s="672" t="s">
        <v>314</v>
      </c>
      <c r="B2" s="673"/>
      <c r="C2" s="532" t="s">
        <v>2</v>
      </c>
      <c r="D2" s="533"/>
      <c r="E2" s="533"/>
      <c r="F2" s="649" t="s">
        <v>127</v>
      </c>
      <c r="G2" s="650"/>
      <c r="H2" s="650"/>
      <c r="I2" s="650"/>
      <c r="J2" s="651" t="s">
        <v>4</v>
      </c>
      <c r="K2" s="652"/>
      <c r="L2" s="652"/>
      <c r="M2" s="653"/>
      <c r="N2" s="651" t="s">
        <v>5</v>
      </c>
      <c r="O2" s="652"/>
      <c r="P2" s="652"/>
      <c r="Q2" s="653"/>
      <c r="R2" s="651" t="s">
        <v>6</v>
      </c>
      <c r="S2" s="652"/>
      <c r="T2" s="652"/>
      <c r="U2" s="653"/>
      <c r="V2" s="651" t="s">
        <v>294</v>
      </c>
      <c r="W2" s="652"/>
      <c r="X2" s="652"/>
      <c r="Y2" s="653"/>
    </row>
    <row r="3" spans="1:25" s="134" customFormat="1" ht="32.25" customHeight="1">
      <c r="A3" s="674"/>
      <c r="B3" s="675"/>
      <c r="C3" s="546" t="s">
        <v>697</v>
      </c>
      <c r="D3" s="656"/>
      <c r="E3" s="656"/>
      <c r="F3" s="527" t="s">
        <v>698</v>
      </c>
      <c r="G3" s="643"/>
      <c r="H3" s="643"/>
      <c r="I3" s="644"/>
      <c r="J3" s="638">
        <v>2018</v>
      </c>
      <c r="K3" s="639"/>
      <c r="L3" s="639"/>
      <c r="M3" s="504"/>
      <c r="N3" s="638">
        <v>2019</v>
      </c>
      <c r="O3" s="639"/>
      <c r="P3" s="639"/>
      <c r="Q3" s="676"/>
      <c r="R3" s="638" t="s">
        <v>993</v>
      </c>
      <c r="S3" s="639"/>
      <c r="T3" s="639"/>
      <c r="U3" s="676"/>
      <c r="V3" s="638" t="s">
        <v>1129</v>
      </c>
      <c r="W3" s="639"/>
      <c r="X3" s="639"/>
      <c r="Y3" s="676"/>
    </row>
    <row r="4" spans="1:25" ht="15" customHeight="1">
      <c r="A4" s="640">
        <v>1</v>
      </c>
      <c r="B4" s="641"/>
      <c r="C4" s="654"/>
      <c r="D4" s="657"/>
      <c r="E4" s="246" t="s">
        <v>231</v>
      </c>
      <c r="F4" s="658"/>
      <c r="G4" s="659"/>
      <c r="H4" s="659"/>
      <c r="I4" s="660"/>
      <c r="J4" s="661">
        <v>467000</v>
      </c>
      <c r="K4" s="662"/>
      <c r="L4" s="662"/>
      <c r="M4" s="663"/>
      <c r="N4" s="661">
        <v>467000</v>
      </c>
      <c r="O4" s="662"/>
      <c r="P4" s="662"/>
      <c r="Q4" s="663"/>
      <c r="R4" s="661">
        <v>467000</v>
      </c>
      <c r="S4" s="662"/>
      <c r="T4" s="662"/>
      <c r="U4" s="663"/>
      <c r="V4" s="661">
        <v>467000</v>
      </c>
      <c r="W4" s="662"/>
      <c r="X4" s="662"/>
      <c r="Y4" s="663"/>
    </row>
    <row r="5" spans="1:25" ht="15" customHeight="1">
      <c r="A5" s="664">
        <v>2</v>
      </c>
      <c r="B5" s="665"/>
      <c r="C5" s="654"/>
      <c r="D5" s="655"/>
      <c r="E5" s="246" t="s">
        <v>232</v>
      </c>
      <c r="F5" s="658"/>
      <c r="G5" s="659"/>
      <c r="H5" s="659"/>
      <c r="I5" s="660"/>
      <c r="J5" s="661">
        <v>5308000</v>
      </c>
      <c r="K5" s="662"/>
      <c r="L5" s="662"/>
      <c r="M5" s="663"/>
      <c r="N5" s="661">
        <v>5308000</v>
      </c>
      <c r="O5" s="662"/>
      <c r="P5" s="662"/>
      <c r="Q5" s="663"/>
      <c r="R5" s="661">
        <v>5308000</v>
      </c>
      <c r="S5" s="662"/>
      <c r="T5" s="662"/>
      <c r="U5" s="663"/>
      <c r="V5" s="661">
        <v>5308000</v>
      </c>
      <c r="W5" s="662"/>
      <c r="X5" s="662"/>
      <c r="Y5" s="663"/>
    </row>
    <row r="6" spans="1:25" ht="30" customHeight="1">
      <c r="A6" s="664">
        <v>3</v>
      </c>
      <c r="B6" s="665"/>
      <c r="C6" s="527" t="s">
        <v>641</v>
      </c>
      <c r="D6" s="528"/>
      <c r="E6" s="528"/>
      <c r="F6" s="642" t="s">
        <v>230</v>
      </c>
      <c r="G6" s="643"/>
      <c r="H6" s="643"/>
      <c r="I6" s="644"/>
      <c r="J6" s="645">
        <f>SUM(J4:J5)</f>
        <v>5775000</v>
      </c>
      <c r="K6" s="646"/>
      <c r="L6" s="646"/>
      <c r="M6" s="647"/>
      <c r="N6" s="645">
        <f>SUM(N4:N5)</f>
        <v>5775000</v>
      </c>
      <c r="O6" s="646"/>
      <c r="P6" s="646"/>
      <c r="Q6" s="647"/>
      <c r="R6" s="645">
        <f>SUM(R4:R5)</f>
        <v>5775000</v>
      </c>
      <c r="S6" s="646"/>
      <c r="T6" s="646"/>
      <c r="U6" s="647"/>
      <c r="V6" s="645">
        <f>SUM(V4:V5)</f>
        <v>5775000</v>
      </c>
      <c r="W6" s="646"/>
      <c r="X6" s="646"/>
      <c r="Y6" s="647"/>
    </row>
    <row r="7" spans="1:25" ht="15.75" customHeight="1">
      <c r="A7" s="664">
        <v>4</v>
      </c>
      <c r="B7" s="665"/>
      <c r="C7" s="654"/>
      <c r="D7" s="657"/>
      <c r="E7" s="241" t="s">
        <v>651</v>
      </c>
      <c r="F7" s="642" t="s">
        <v>233</v>
      </c>
      <c r="G7" s="643"/>
      <c r="H7" s="643"/>
      <c r="I7" s="644"/>
      <c r="J7" s="645">
        <f>J8</f>
        <v>9907000</v>
      </c>
      <c r="K7" s="646"/>
      <c r="L7" s="646"/>
      <c r="M7" s="647"/>
      <c r="N7" s="645">
        <f>N8</f>
        <v>9907000</v>
      </c>
      <c r="O7" s="646"/>
      <c r="P7" s="646"/>
      <c r="Q7" s="647"/>
      <c r="R7" s="645">
        <f>R8</f>
        <v>9907000</v>
      </c>
      <c r="S7" s="646"/>
      <c r="T7" s="646"/>
      <c r="U7" s="647"/>
      <c r="V7" s="645">
        <f>V8</f>
        <v>9907000</v>
      </c>
      <c r="W7" s="646"/>
      <c r="X7" s="646"/>
      <c r="Y7" s="647"/>
    </row>
    <row r="8" spans="1:25" ht="15.75" customHeight="1">
      <c r="A8" s="640">
        <v>5</v>
      </c>
      <c r="B8" s="641"/>
      <c r="C8" s="654"/>
      <c r="D8" s="657"/>
      <c r="E8" s="246" t="s">
        <v>234</v>
      </c>
      <c r="F8" s="658"/>
      <c r="G8" s="659"/>
      <c r="H8" s="659"/>
      <c r="I8" s="660"/>
      <c r="J8" s="661">
        <v>9907000</v>
      </c>
      <c r="K8" s="662"/>
      <c r="L8" s="662"/>
      <c r="M8" s="663"/>
      <c r="N8" s="661">
        <v>9907000</v>
      </c>
      <c r="O8" s="662"/>
      <c r="P8" s="662"/>
      <c r="Q8" s="663"/>
      <c r="R8" s="661">
        <v>9907000</v>
      </c>
      <c r="S8" s="662"/>
      <c r="T8" s="662"/>
      <c r="U8" s="663"/>
      <c r="V8" s="661">
        <v>9907000</v>
      </c>
      <c r="W8" s="662"/>
      <c r="X8" s="662"/>
      <c r="Y8" s="663"/>
    </row>
    <row r="9" spans="1:25" ht="15.75" customHeight="1">
      <c r="A9" s="664">
        <v>6</v>
      </c>
      <c r="B9" s="665"/>
      <c r="C9" s="654"/>
      <c r="D9" s="657"/>
      <c r="E9" s="241" t="s">
        <v>652</v>
      </c>
      <c r="F9" s="642" t="s">
        <v>240</v>
      </c>
      <c r="G9" s="643"/>
      <c r="H9" s="643"/>
      <c r="I9" s="644"/>
      <c r="J9" s="645">
        <f>SUM(J10)</f>
        <v>4450000</v>
      </c>
      <c r="K9" s="646"/>
      <c r="L9" s="646"/>
      <c r="M9" s="647"/>
      <c r="N9" s="645">
        <f>SUM(N10)</f>
        <v>4450000</v>
      </c>
      <c r="O9" s="646"/>
      <c r="P9" s="646"/>
      <c r="Q9" s="647"/>
      <c r="R9" s="645">
        <f>SUM(R10)</f>
        <v>4450000</v>
      </c>
      <c r="S9" s="646"/>
      <c r="T9" s="646"/>
      <c r="U9" s="647"/>
      <c r="V9" s="645">
        <f>SUM(V10)</f>
        <v>4450000</v>
      </c>
      <c r="W9" s="646"/>
      <c r="X9" s="646"/>
      <c r="Y9" s="647"/>
    </row>
    <row r="10" spans="1:25" ht="15.75" customHeight="1">
      <c r="A10" s="664">
        <v>7</v>
      </c>
      <c r="B10" s="665"/>
      <c r="C10" s="654"/>
      <c r="D10" s="657"/>
      <c r="E10" s="246" t="s">
        <v>241</v>
      </c>
      <c r="F10" s="658"/>
      <c r="G10" s="659"/>
      <c r="H10" s="659"/>
      <c r="I10" s="660"/>
      <c r="J10" s="661">
        <v>4450000</v>
      </c>
      <c r="K10" s="662"/>
      <c r="L10" s="662"/>
      <c r="M10" s="663"/>
      <c r="N10" s="661">
        <v>4450000</v>
      </c>
      <c r="O10" s="662"/>
      <c r="P10" s="662"/>
      <c r="Q10" s="663"/>
      <c r="R10" s="661">
        <v>4450000</v>
      </c>
      <c r="S10" s="662"/>
      <c r="T10" s="662"/>
      <c r="U10" s="663"/>
      <c r="V10" s="661">
        <v>4450000</v>
      </c>
      <c r="W10" s="662"/>
      <c r="X10" s="662"/>
      <c r="Y10" s="663"/>
    </row>
    <row r="11" spans="1:25" ht="15.75" customHeight="1">
      <c r="A11" s="640">
        <v>8</v>
      </c>
      <c r="B11" s="641"/>
      <c r="C11" s="654"/>
      <c r="D11" s="657"/>
      <c r="E11" s="241" t="s">
        <v>642</v>
      </c>
      <c r="F11" s="642" t="s">
        <v>242</v>
      </c>
      <c r="G11" s="643"/>
      <c r="H11" s="643"/>
      <c r="I11" s="644"/>
      <c r="J11" s="645">
        <f>SUM(J12:M13)</f>
        <v>615000</v>
      </c>
      <c r="K11" s="646"/>
      <c r="L11" s="646"/>
      <c r="M11" s="647"/>
      <c r="N11" s="645">
        <f>SUM(N12:Q13)</f>
        <v>615000</v>
      </c>
      <c r="O11" s="646"/>
      <c r="P11" s="646"/>
      <c r="Q11" s="647"/>
      <c r="R11" s="645">
        <f>SUM(R12:U13)</f>
        <v>615000</v>
      </c>
      <c r="S11" s="646"/>
      <c r="T11" s="646"/>
      <c r="U11" s="647"/>
      <c r="V11" s="645">
        <f>SUM(V12:Y13)</f>
        <v>615000</v>
      </c>
      <c r="W11" s="646"/>
      <c r="X11" s="646"/>
      <c r="Y11" s="647"/>
    </row>
    <row r="12" spans="1:25" ht="15.75" customHeight="1">
      <c r="A12" s="664">
        <v>9</v>
      </c>
      <c r="B12" s="665"/>
      <c r="C12" s="654"/>
      <c r="D12" s="657"/>
      <c r="E12" s="246" t="s">
        <v>243</v>
      </c>
      <c r="F12" s="658"/>
      <c r="G12" s="659"/>
      <c r="H12" s="659"/>
      <c r="I12" s="660"/>
      <c r="J12" s="661">
        <v>345000</v>
      </c>
      <c r="K12" s="662"/>
      <c r="L12" s="662"/>
      <c r="M12" s="663"/>
      <c r="N12" s="661">
        <v>345000</v>
      </c>
      <c r="O12" s="662"/>
      <c r="P12" s="662"/>
      <c r="Q12" s="663"/>
      <c r="R12" s="661">
        <v>345000</v>
      </c>
      <c r="S12" s="662"/>
      <c r="T12" s="662"/>
      <c r="U12" s="663"/>
      <c r="V12" s="661">
        <v>345000</v>
      </c>
      <c r="W12" s="662"/>
      <c r="X12" s="662"/>
      <c r="Y12" s="663"/>
    </row>
    <row r="13" spans="1:25" ht="15.75" customHeight="1">
      <c r="A13" s="664">
        <v>10</v>
      </c>
      <c r="B13" s="665"/>
      <c r="C13" s="654"/>
      <c r="D13" s="657"/>
      <c r="E13" s="246" t="s">
        <v>244</v>
      </c>
      <c r="F13" s="658"/>
      <c r="G13" s="659"/>
      <c r="H13" s="659"/>
      <c r="I13" s="660"/>
      <c r="J13" s="661">
        <v>270000</v>
      </c>
      <c r="K13" s="662"/>
      <c r="L13" s="662"/>
      <c r="M13" s="663"/>
      <c r="N13" s="661">
        <v>270000</v>
      </c>
      <c r="O13" s="662"/>
      <c r="P13" s="662"/>
      <c r="Q13" s="663"/>
      <c r="R13" s="661">
        <v>270000</v>
      </c>
      <c r="S13" s="662"/>
      <c r="T13" s="662"/>
      <c r="U13" s="663"/>
      <c r="V13" s="661">
        <v>270000</v>
      </c>
      <c r="W13" s="662"/>
      <c r="X13" s="662"/>
      <c r="Y13" s="663"/>
    </row>
    <row r="14" spans="1:25" ht="32.25" customHeight="1">
      <c r="A14" s="640">
        <v>11</v>
      </c>
      <c r="B14" s="641"/>
      <c r="C14" s="527" t="s">
        <v>643</v>
      </c>
      <c r="D14" s="528"/>
      <c r="E14" s="528"/>
      <c r="F14" s="642" t="s">
        <v>246</v>
      </c>
      <c r="G14" s="643"/>
      <c r="H14" s="643"/>
      <c r="I14" s="644"/>
      <c r="J14" s="645">
        <f>SUM(J7+J9+J11)</f>
        <v>14972000</v>
      </c>
      <c r="K14" s="646"/>
      <c r="L14" s="646"/>
      <c r="M14" s="647"/>
      <c r="N14" s="645">
        <f>SUM(N7+N9+N11)</f>
        <v>14972000</v>
      </c>
      <c r="O14" s="646"/>
      <c r="P14" s="646"/>
      <c r="Q14" s="647"/>
      <c r="R14" s="645">
        <f>SUM(R7+R9+R11)</f>
        <v>14972000</v>
      </c>
      <c r="S14" s="646"/>
      <c r="T14" s="646"/>
      <c r="U14" s="647"/>
      <c r="V14" s="645">
        <f>SUM(V7+V9+V11)</f>
        <v>14972000</v>
      </c>
      <c r="W14" s="646"/>
      <c r="X14" s="646"/>
      <c r="Y14" s="647"/>
    </row>
    <row r="15" spans="1:25" s="101" customFormat="1" ht="32.25" customHeight="1">
      <c r="A15" s="640">
        <v>12</v>
      </c>
      <c r="B15" s="641"/>
      <c r="C15" s="544" t="s">
        <v>644</v>
      </c>
      <c r="D15" s="545"/>
      <c r="E15" s="545"/>
      <c r="F15" s="666" t="s">
        <v>247</v>
      </c>
      <c r="G15" s="667"/>
      <c r="H15" s="667"/>
      <c r="I15" s="668"/>
      <c r="J15" s="669">
        <f>SUM(J6+J14)</f>
        <v>20747000</v>
      </c>
      <c r="K15" s="670"/>
      <c r="L15" s="670"/>
      <c r="M15" s="671"/>
      <c r="N15" s="669">
        <f>SUM(N6+N14)</f>
        <v>20747000</v>
      </c>
      <c r="O15" s="670"/>
      <c r="P15" s="670"/>
      <c r="Q15" s="671"/>
      <c r="R15" s="669">
        <f>SUM(R6+R14)</f>
        <v>20747000</v>
      </c>
      <c r="S15" s="670"/>
      <c r="T15" s="670"/>
      <c r="U15" s="671"/>
      <c r="V15" s="669">
        <f>SUM(V6+V14)</f>
        <v>20747000</v>
      </c>
      <c r="W15" s="670"/>
      <c r="X15" s="670"/>
      <c r="Y15" s="671"/>
    </row>
    <row r="16" spans="1:25" ht="15.75" customHeight="1">
      <c r="A16" s="664">
        <v>13</v>
      </c>
      <c r="B16" s="665"/>
      <c r="C16" s="654"/>
      <c r="D16" s="657"/>
      <c r="E16" s="249" t="s">
        <v>248</v>
      </c>
      <c r="F16" s="642" t="s">
        <v>249</v>
      </c>
      <c r="G16" s="643"/>
      <c r="H16" s="643"/>
      <c r="I16" s="644"/>
      <c r="J16" s="645">
        <v>706000</v>
      </c>
      <c r="K16" s="646"/>
      <c r="L16" s="646"/>
      <c r="M16" s="647"/>
      <c r="N16" s="645">
        <v>706000</v>
      </c>
      <c r="O16" s="646"/>
      <c r="P16" s="646"/>
      <c r="Q16" s="647"/>
      <c r="R16" s="645">
        <v>706000</v>
      </c>
      <c r="S16" s="646"/>
      <c r="T16" s="646"/>
      <c r="U16" s="647"/>
      <c r="V16" s="645">
        <v>706000</v>
      </c>
      <c r="W16" s="646"/>
      <c r="X16" s="646"/>
      <c r="Y16" s="647"/>
    </row>
    <row r="17" spans="1:25" ht="15.75" customHeight="1">
      <c r="A17" s="640">
        <v>14</v>
      </c>
      <c r="B17" s="641"/>
      <c r="C17" s="654"/>
      <c r="D17" s="657"/>
      <c r="E17" s="249" t="s">
        <v>994</v>
      </c>
      <c r="F17" s="642" t="s">
        <v>250</v>
      </c>
      <c r="G17" s="643"/>
      <c r="H17" s="643"/>
      <c r="I17" s="644"/>
      <c r="J17" s="645">
        <v>2822000</v>
      </c>
      <c r="K17" s="646"/>
      <c r="L17" s="646"/>
      <c r="M17" s="647"/>
      <c r="N17" s="645">
        <v>2822000</v>
      </c>
      <c r="O17" s="646"/>
      <c r="P17" s="646"/>
      <c r="Q17" s="647"/>
      <c r="R17" s="645">
        <v>2822000</v>
      </c>
      <c r="S17" s="646"/>
      <c r="T17" s="646"/>
      <c r="U17" s="647"/>
      <c r="V17" s="645">
        <v>2822000</v>
      </c>
      <c r="W17" s="646"/>
      <c r="X17" s="646"/>
      <c r="Y17" s="647"/>
    </row>
    <row r="18" spans="1:25" ht="15.75" customHeight="1">
      <c r="A18" s="664">
        <v>15</v>
      </c>
      <c r="B18" s="665"/>
      <c r="C18" s="654"/>
      <c r="D18" s="657"/>
      <c r="E18" s="249" t="s">
        <v>251</v>
      </c>
      <c r="F18" s="642" t="s">
        <v>252</v>
      </c>
      <c r="G18" s="643"/>
      <c r="H18" s="643"/>
      <c r="I18" s="644"/>
      <c r="J18" s="645">
        <v>2148000</v>
      </c>
      <c r="K18" s="646"/>
      <c r="L18" s="646"/>
      <c r="M18" s="647"/>
      <c r="N18" s="645">
        <v>2148000</v>
      </c>
      <c r="O18" s="646"/>
      <c r="P18" s="646"/>
      <c r="Q18" s="647"/>
      <c r="R18" s="645">
        <v>2148000</v>
      </c>
      <c r="S18" s="646"/>
      <c r="T18" s="646"/>
      <c r="U18" s="647"/>
      <c r="V18" s="645">
        <v>2148000</v>
      </c>
      <c r="W18" s="646"/>
      <c r="X18" s="646"/>
      <c r="Y18" s="647"/>
    </row>
    <row r="19" spans="1:25" ht="15.75" customHeight="1">
      <c r="A19" s="640">
        <v>16</v>
      </c>
      <c r="B19" s="641"/>
      <c r="C19" s="654"/>
      <c r="D19" s="657"/>
      <c r="E19" s="249" t="s">
        <v>253</v>
      </c>
      <c r="F19" s="642" t="s">
        <v>254</v>
      </c>
      <c r="G19" s="643"/>
      <c r="H19" s="643"/>
      <c r="I19" s="644"/>
      <c r="J19" s="645">
        <v>11512000</v>
      </c>
      <c r="K19" s="646"/>
      <c r="L19" s="646"/>
      <c r="M19" s="647"/>
      <c r="N19" s="645">
        <v>11512000</v>
      </c>
      <c r="O19" s="646"/>
      <c r="P19" s="646"/>
      <c r="Q19" s="647"/>
      <c r="R19" s="645">
        <v>11512000</v>
      </c>
      <c r="S19" s="646"/>
      <c r="T19" s="646"/>
      <c r="U19" s="647"/>
      <c r="V19" s="645">
        <v>11512000</v>
      </c>
      <c r="W19" s="646"/>
      <c r="X19" s="646"/>
      <c r="Y19" s="647"/>
    </row>
    <row r="20" spans="1:25" ht="15.75" customHeight="1">
      <c r="A20" s="664">
        <v>17</v>
      </c>
      <c r="B20" s="665"/>
      <c r="C20" s="654"/>
      <c r="D20" s="657"/>
      <c r="E20" s="249" t="s">
        <v>255</v>
      </c>
      <c r="F20" s="642" t="s">
        <v>256</v>
      </c>
      <c r="G20" s="643"/>
      <c r="H20" s="643"/>
      <c r="I20" s="644"/>
      <c r="J20" s="645">
        <v>2200000</v>
      </c>
      <c r="K20" s="646"/>
      <c r="L20" s="646"/>
      <c r="M20" s="647"/>
      <c r="N20" s="645">
        <v>2200000</v>
      </c>
      <c r="O20" s="646"/>
      <c r="P20" s="646"/>
      <c r="Q20" s="647"/>
      <c r="R20" s="645">
        <v>2200000</v>
      </c>
      <c r="S20" s="646"/>
      <c r="T20" s="646"/>
      <c r="U20" s="647"/>
      <c r="V20" s="645">
        <v>2200000</v>
      </c>
      <c r="W20" s="646"/>
      <c r="X20" s="646"/>
      <c r="Y20" s="647"/>
    </row>
    <row r="21" spans="1:25" ht="37.5" customHeight="1">
      <c r="A21" s="664">
        <v>18</v>
      </c>
      <c r="B21" s="665"/>
      <c r="C21" s="537" t="s">
        <v>645</v>
      </c>
      <c r="D21" s="538"/>
      <c r="E21" s="538"/>
      <c r="F21" s="642" t="s">
        <v>257</v>
      </c>
      <c r="G21" s="643"/>
      <c r="H21" s="643"/>
      <c r="I21" s="644"/>
      <c r="J21" s="645">
        <f>SUM(J16:M20)</f>
        <v>19388000</v>
      </c>
      <c r="K21" s="646"/>
      <c r="L21" s="646"/>
      <c r="M21" s="647"/>
      <c r="N21" s="645">
        <f>SUM(N16:Q20)</f>
        <v>19388000</v>
      </c>
      <c r="O21" s="646"/>
      <c r="P21" s="646"/>
      <c r="Q21" s="647"/>
      <c r="R21" s="645">
        <f>SUM(R16:U20)</f>
        <v>19388000</v>
      </c>
      <c r="S21" s="646"/>
      <c r="T21" s="646"/>
      <c r="U21" s="647"/>
      <c r="V21" s="645">
        <f>SUM(V16:Y20)</f>
        <v>19388000</v>
      </c>
      <c r="W21" s="646"/>
      <c r="X21" s="646"/>
      <c r="Y21" s="647"/>
    </row>
    <row r="22" spans="1:25" ht="37.5" customHeight="1">
      <c r="A22" s="640">
        <v>19</v>
      </c>
      <c r="B22" s="641"/>
      <c r="C22" s="537" t="s">
        <v>696</v>
      </c>
      <c r="D22" s="538"/>
      <c r="E22" s="538"/>
      <c r="F22" s="642" t="s">
        <v>286</v>
      </c>
      <c r="G22" s="643"/>
      <c r="H22" s="643"/>
      <c r="I22" s="644"/>
      <c r="J22" s="645">
        <f>SUM(J15+J21)</f>
        <v>40135000</v>
      </c>
      <c r="K22" s="646"/>
      <c r="L22" s="646"/>
      <c r="M22" s="647"/>
      <c r="N22" s="645">
        <f>SUM(N15+N21)</f>
        <v>40135000</v>
      </c>
      <c r="O22" s="646"/>
      <c r="P22" s="646"/>
      <c r="Q22" s="647"/>
      <c r="R22" s="645">
        <f>SUM(R15+R21)</f>
        <v>40135000</v>
      </c>
      <c r="S22" s="646"/>
      <c r="T22" s="646"/>
      <c r="U22" s="647"/>
      <c r="V22" s="645">
        <f>SUM(V15+V21)</f>
        <v>40135000</v>
      </c>
      <c r="W22" s="646"/>
      <c r="X22" s="646"/>
      <c r="Y22" s="647"/>
    </row>
  </sheetData>
  <sheetProtection/>
  <mergeCells count="151">
    <mergeCell ref="V19:Y19"/>
    <mergeCell ref="V20:Y20"/>
    <mergeCell ref="V21:Y21"/>
    <mergeCell ref="V22:Y22"/>
    <mergeCell ref="V13:Y13"/>
    <mergeCell ref="V14:Y14"/>
    <mergeCell ref="V15:Y15"/>
    <mergeCell ref="V16:Y16"/>
    <mergeCell ref="V17:Y17"/>
    <mergeCell ref="V18:Y18"/>
    <mergeCell ref="V7:Y7"/>
    <mergeCell ref="V8:Y8"/>
    <mergeCell ref="V9:Y9"/>
    <mergeCell ref="V10:Y10"/>
    <mergeCell ref="V11:Y11"/>
    <mergeCell ref="V12:Y12"/>
    <mergeCell ref="R19:U19"/>
    <mergeCell ref="R20:U20"/>
    <mergeCell ref="R21:U21"/>
    <mergeCell ref="R22:U22"/>
    <mergeCell ref="V1:Y1"/>
    <mergeCell ref="V2:Y2"/>
    <mergeCell ref="V3:Y3"/>
    <mergeCell ref="V4:Y4"/>
    <mergeCell ref="V5:Y5"/>
    <mergeCell ref="V6:Y6"/>
    <mergeCell ref="R13:U13"/>
    <mergeCell ref="R14:U14"/>
    <mergeCell ref="R15:U15"/>
    <mergeCell ref="R16:U16"/>
    <mergeCell ref="R17:U17"/>
    <mergeCell ref="R18:U18"/>
    <mergeCell ref="R7:U7"/>
    <mergeCell ref="R8:U8"/>
    <mergeCell ref="R9:U9"/>
    <mergeCell ref="R10:U10"/>
    <mergeCell ref="R11:U11"/>
    <mergeCell ref="R12:U12"/>
    <mergeCell ref="N19:Q19"/>
    <mergeCell ref="N20:Q20"/>
    <mergeCell ref="N21:Q21"/>
    <mergeCell ref="N22:Q22"/>
    <mergeCell ref="R1:U1"/>
    <mergeCell ref="R2:U2"/>
    <mergeCell ref="R3:U3"/>
    <mergeCell ref="R4:U4"/>
    <mergeCell ref="R5:U5"/>
    <mergeCell ref="R6:U6"/>
    <mergeCell ref="N13:Q13"/>
    <mergeCell ref="N14:Q14"/>
    <mergeCell ref="N15:Q15"/>
    <mergeCell ref="N16:Q16"/>
    <mergeCell ref="N17:Q17"/>
    <mergeCell ref="N18:Q18"/>
    <mergeCell ref="N7:Q7"/>
    <mergeCell ref="N8:Q8"/>
    <mergeCell ref="N9:Q9"/>
    <mergeCell ref="N10:Q10"/>
    <mergeCell ref="N11:Q11"/>
    <mergeCell ref="N12:Q12"/>
    <mergeCell ref="N1:Q1"/>
    <mergeCell ref="N2:Q2"/>
    <mergeCell ref="N3:Q3"/>
    <mergeCell ref="N4:Q4"/>
    <mergeCell ref="N5:Q5"/>
    <mergeCell ref="N6:Q6"/>
    <mergeCell ref="A2:B3"/>
    <mergeCell ref="A21:B21"/>
    <mergeCell ref="C21:E21"/>
    <mergeCell ref="F21:I21"/>
    <mergeCell ref="J21:M21"/>
    <mergeCell ref="A19:B19"/>
    <mergeCell ref="C19:D19"/>
    <mergeCell ref="F19:I19"/>
    <mergeCell ref="J19:M19"/>
    <mergeCell ref="A20:B20"/>
    <mergeCell ref="C20:D20"/>
    <mergeCell ref="F20:I20"/>
    <mergeCell ref="J20:M20"/>
    <mergeCell ref="C22:E22"/>
    <mergeCell ref="A17:B17"/>
    <mergeCell ref="C17:D17"/>
    <mergeCell ref="F17:I17"/>
    <mergeCell ref="J17:M17"/>
    <mergeCell ref="A18:B18"/>
    <mergeCell ref="C18:D18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A13:B13"/>
    <mergeCell ref="C13:D13"/>
    <mergeCell ref="F13:I13"/>
    <mergeCell ref="J13:M13"/>
    <mergeCell ref="A14:B14"/>
    <mergeCell ref="C14:E14"/>
    <mergeCell ref="F14:I14"/>
    <mergeCell ref="J14:M14"/>
    <mergeCell ref="A11:B11"/>
    <mergeCell ref="C11:D11"/>
    <mergeCell ref="F11:I11"/>
    <mergeCell ref="J11:M11"/>
    <mergeCell ref="A12:B12"/>
    <mergeCell ref="C12:D12"/>
    <mergeCell ref="F12:I12"/>
    <mergeCell ref="J12:M12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F3:I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J3:L3"/>
    <mergeCell ref="A22:B22"/>
    <mergeCell ref="F22:I22"/>
    <mergeCell ref="J22:M22"/>
    <mergeCell ref="A1:I1"/>
    <mergeCell ref="J1:M1"/>
    <mergeCell ref="C2:E2"/>
    <mergeCell ref="F2:I2"/>
    <mergeCell ref="J2:M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8" r:id="rId1"/>
  <headerFooter alignWithMargins="0">
    <oddHeader>&amp;LMAGYARPOLÁNY KÖZSÉG
ÖNKORMÁNYZATA&amp;C2018. ÉVI KÖLTSÉGVETÉS
SAJÁT BEVÉTELEKNEK
 A KÖLTSÉGVETÉSI ÉVET KÖVETŐ HÁROM ÉVRE VÁRHATÓ ÖSSZEGE
&amp;R9. melléklet Magyarpolány Község Önkormányat Képviselő-testületének
1/2018. (II.27.)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Layout" workbookViewId="0" topLeftCell="A1">
      <selection activeCell="B10" sqref="B10"/>
    </sheetView>
  </sheetViews>
  <sheetFormatPr defaultColWidth="9.00390625" defaultRowHeight="36.75" customHeight="1"/>
  <cols>
    <col min="1" max="1" width="6.625" style="38" bestFit="1" customWidth="1"/>
    <col min="2" max="2" width="55.375" style="38" customWidth="1"/>
    <col min="3" max="3" width="14.625" style="38" bestFit="1" customWidth="1"/>
    <col min="4" max="4" width="54.00390625" style="38" customWidth="1"/>
    <col min="5" max="5" width="14.625" style="38" bestFit="1" customWidth="1"/>
    <col min="6" max="7" width="12.125" style="38" customWidth="1"/>
    <col min="8" max="16384" width="9.125" style="38" customWidth="1"/>
  </cols>
  <sheetData>
    <row r="1" spans="1:5" ht="36.75" customHeight="1">
      <c r="A1" s="238"/>
      <c r="B1" s="238"/>
      <c r="C1" s="238"/>
      <c r="D1" s="238"/>
      <c r="E1" s="238"/>
    </row>
    <row r="2" spans="1:5" ht="36.75" customHeight="1">
      <c r="A2" s="506"/>
      <c r="B2" s="506" t="s">
        <v>2</v>
      </c>
      <c r="C2" s="506" t="s">
        <v>127</v>
      </c>
      <c r="D2" s="506" t="s">
        <v>4</v>
      </c>
      <c r="E2" s="506" t="s">
        <v>5</v>
      </c>
    </row>
    <row r="3" spans="1:5" ht="36.75" customHeight="1">
      <c r="A3" s="506">
        <v>1</v>
      </c>
      <c r="B3" s="506" t="s">
        <v>295</v>
      </c>
      <c r="C3" s="506"/>
      <c r="D3" s="506" t="s">
        <v>296</v>
      </c>
      <c r="E3" s="506"/>
    </row>
    <row r="4" spans="1:5" ht="36.75" customHeight="1">
      <c r="A4" s="507">
        <v>2</v>
      </c>
      <c r="B4" s="192" t="s">
        <v>1130</v>
      </c>
      <c r="C4" s="193">
        <v>37922400</v>
      </c>
      <c r="D4" s="194" t="s">
        <v>301</v>
      </c>
      <c r="E4" s="193">
        <f>'[2]2.m'!E6</f>
        <v>33415892</v>
      </c>
    </row>
    <row r="5" spans="1:5" ht="36.75" customHeight="1">
      <c r="A5" s="508">
        <v>3</v>
      </c>
      <c r="B5" s="192" t="s">
        <v>1131</v>
      </c>
      <c r="C5" s="193">
        <v>11657514</v>
      </c>
      <c r="D5" s="194" t="s">
        <v>789</v>
      </c>
      <c r="E5" s="193">
        <f>'[2]2.m'!F6</f>
        <v>6437152.466399999</v>
      </c>
    </row>
    <row r="6" spans="1:5" ht="36.75" customHeight="1">
      <c r="A6" s="507">
        <v>4</v>
      </c>
      <c r="B6" s="192"/>
      <c r="C6" s="193"/>
      <c r="D6" s="194" t="s">
        <v>790</v>
      </c>
      <c r="E6" s="193">
        <f>'[2]2.m'!G6</f>
        <v>10726870</v>
      </c>
    </row>
    <row r="7" spans="1:5" ht="36.75" customHeight="1">
      <c r="A7" s="507">
        <v>5</v>
      </c>
      <c r="B7" s="192" t="s">
        <v>990</v>
      </c>
      <c r="C7" s="193">
        <v>1000000</v>
      </c>
      <c r="D7" s="194"/>
      <c r="E7" s="193"/>
    </row>
    <row r="8" spans="1:5" ht="36.75" customHeight="1">
      <c r="A8" s="507">
        <v>6</v>
      </c>
      <c r="B8" s="192"/>
      <c r="C8" s="193"/>
      <c r="D8" s="194" t="s">
        <v>308</v>
      </c>
      <c r="E8" s="193"/>
    </row>
    <row r="9" spans="1:5" ht="36.75" customHeight="1">
      <c r="A9" s="509">
        <v>7</v>
      </c>
      <c r="B9" s="431" t="s">
        <v>989</v>
      </c>
      <c r="C9" s="314">
        <f>SUM(C4:C8)</f>
        <v>50579914</v>
      </c>
      <c r="D9" s="431" t="s">
        <v>313</v>
      </c>
      <c r="E9" s="314">
        <f>SUM(E4:E8)</f>
        <v>50579914.4664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&amp;LMAGYARPOLÁNYI KÖZÖS
ÖNKORMÁNYZATI HIVATAL&amp;C2018. ÉVI KÖLTSÉGVETÉS
BEVÉTELEK ÉS KIADÁSOK ALAKULÁSA&amp;R10.a. melléklet Magyarpolány Község Önkormányat
Képviselő-testületének
1/2018. (II.27.)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Layout" workbookViewId="0" topLeftCell="B1">
      <selection activeCell="H6" sqref="H6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9" width="26.00390625" style="38" customWidth="1"/>
    <col min="10" max="16384" width="9.125" style="38" customWidth="1"/>
  </cols>
  <sheetData>
    <row r="1" spans="1:9" ht="12.75">
      <c r="A1" s="169"/>
      <c r="B1" s="174"/>
      <c r="C1" s="169"/>
      <c r="D1" s="169"/>
      <c r="E1" s="169"/>
      <c r="F1" s="169"/>
      <c r="G1" s="169"/>
      <c r="H1" s="169"/>
      <c r="I1" s="169"/>
    </row>
    <row r="2" spans="1:10" ht="12.75">
      <c r="A2" s="176"/>
      <c r="B2" s="176"/>
      <c r="C2" s="170" t="s">
        <v>2</v>
      </c>
      <c r="D2" s="170" t="s">
        <v>127</v>
      </c>
      <c r="E2" s="170" t="s">
        <v>4</v>
      </c>
      <c r="F2" s="170" t="s">
        <v>5</v>
      </c>
      <c r="G2" s="170" t="s">
        <v>6</v>
      </c>
      <c r="H2" s="170" t="s">
        <v>294</v>
      </c>
      <c r="I2" s="170" t="s">
        <v>294</v>
      </c>
      <c r="J2" s="170" t="s">
        <v>294</v>
      </c>
    </row>
    <row r="3" spans="1:10" ht="89.25">
      <c r="A3" s="171">
        <v>1</v>
      </c>
      <c r="B3" s="171">
        <v>1</v>
      </c>
      <c r="C3" s="172" t="s">
        <v>709</v>
      </c>
      <c r="D3" s="172" t="s">
        <v>710</v>
      </c>
      <c r="E3" s="172" t="s">
        <v>711</v>
      </c>
      <c r="F3" s="172" t="s">
        <v>712</v>
      </c>
      <c r="G3" s="172" t="s">
        <v>791</v>
      </c>
      <c r="H3" s="172" t="s">
        <v>714</v>
      </c>
      <c r="I3" s="172" t="s">
        <v>792</v>
      </c>
      <c r="J3" s="172" t="s">
        <v>793</v>
      </c>
    </row>
    <row r="4" spans="1:10" ht="49.5" customHeight="1">
      <c r="A4" s="171">
        <v>2</v>
      </c>
      <c r="B4" s="171">
        <v>2</v>
      </c>
      <c r="C4" s="178" t="s">
        <v>720</v>
      </c>
      <c r="D4" s="236" t="s">
        <v>794</v>
      </c>
      <c r="E4" s="14">
        <f>F4+G4+H4+I4</f>
        <v>26516057.4664</v>
      </c>
      <c r="F4" s="14">
        <f>'10.c.m'!D17</f>
        <v>17533660</v>
      </c>
      <c r="G4" s="14">
        <f>'10.c.m'!D21</f>
        <v>3374182.4664</v>
      </c>
      <c r="H4" s="14">
        <f>'10.c.m'!D54</f>
        <v>5608215</v>
      </c>
      <c r="I4" s="430"/>
      <c r="J4" s="14"/>
    </row>
    <row r="5" spans="1:10" ht="49.5" customHeight="1">
      <c r="A5" s="171">
        <v>3</v>
      </c>
      <c r="B5" s="171">
        <v>3</v>
      </c>
      <c r="C5" s="178" t="s">
        <v>720</v>
      </c>
      <c r="D5" s="236" t="s">
        <v>795</v>
      </c>
      <c r="E5" s="14">
        <f>F5+G5+H5+I5</f>
        <v>24063857</v>
      </c>
      <c r="F5" s="14">
        <f>'10.c.m'!E17</f>
        <v>15882232</v>
      </c>
      <c r="G5" s="14">
        <f>'10.c.m'!E21</f>
        <v>3062970</v>
      </c>
      <c r="H5" s="14">
        <f>'10.c.m'!E54</f>
        <v>5118655</v>
      </c>
      <c r="I5" s="14"/>
      <c r="J5" s="14"/>
    </row>
    <row r="6" spans="1:10" ht="49.5" customHeight="1">
      <c r="A6" s="171">
        <v>4</v>
      </c>
      <c r="B6" s="171">
        <v>4</v>
      </c>
      <c r="C6" s="677" t="s">
        <v>796</v>
      </c>
      <c r="D6" s="678"/>
      <c r="E6" s="49">
        <f aca="true" t="shared" si="0" ref="E6:J6">SUM(E4:E5)</f>
        <v>50579914.4664</v>
      </c>
      <c r="F6" s="49">
        <f t="shared" si="0"/>
        <v>33415892</v>
      </c>
      <c r="G6" s="49">
        <f t="shared" si="0"/>
        <v>6437152.466399999</v>
      </c>
      <c r="H6" s="49">
        <f t="shared" si="0"/>
        <v>10726870</v>
      </c>
      <c r="I6" s="49">
        <f t="shared" si="0"/>
        <v>0</v>
      </c>
      <c r="J6" s="49">
        <f t="shared" si="0"/>
        <v>0</v>
      </c>
    </row>
  </sheetData>
  <sheetProtection/>
  <mergeCells count="1"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headerFooter>
    <oddHeader>&amp;LMAGYARPOLÁNYI KÖZÖS
ÖNKORMÁNYZATI HIVATAL&amp;C2018. ÉVI KÖLTSÉGVETÉS
KIADÁSOK &amp;R10.b. melléklet Magyarpolány Község Önkormányat Képviselő-testületének
1/2018. (II.27.)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5"/>
  <sheetViews>
    <sheetView view="pageLayout" zoomScaleNormal="90" zoomScaleSheetLayoutView="75" workbookViewId="0" topLeftCell="A1">
      <selection activeCell="F73" sqref="F73"/>
    </sheetView>
  </sheetViews>
  <sheetFormatPr defaultColWidth="9.00390625" defaultRowHeight="12.75"/>
  <cols>
    <col min="1" max="1" width="7.125" style="200" customWidth="1"/>
    <col min="2" max="2" width="82.625" style="196" bestFit="1" customWidth="1"/>
    <col min="3" max="3" width="6.875" style="201" bestFit="1" customWidth="1"/>
    <col min="4" max="6" width="17.125" style="201" bestFit="1" customWidth="1"/>
    <col min="7" max="9" width="17.125" style="196" bestFit="1" customWidth="1"/>
    <col min="10" max="10" width="2.875" style="196" customWidth="1"/>
    <col min="11" max="24" width="3.875" style="196" customWidth="1"/>
    <col min="25" max="25" width="3.75390625" style="196" customWidth="1"/>
    <col min="26" max="28" width="3.875" style="196" customWidth="1"/>
    <col min="29" max="29" width="1.625" style="196" customWidth="1"/>
    <col min="30" max="33" width="3.875" style="196" customWidth="1"/>
    <col min="34" max="40" width="3.875" style="199" customWidth="1"/>
    <col min="41" max="41" width="3.125" style="199" customWidth="1"/>
    <col min="42" max="45" width="3.875" style="199" customWidth="1"/>
    <col min="46" max="47" width="3.875" style="196" customWidth="1"/>
    <col min="48" max="16384" width="9.125" style="196" customWidth="1"/>
  </cols>
  <sheetData>
    <row r="1" spans="1:45" ht="25.5" customHeight="1">
      <c r="A1" s="679" t="s">
        <v>797</v>
      </c>
      <c r="B1" s="679"/>
      <c r="C1" s="679"/>
      <c r="D1" s="679"/>
      <c r="E1" s="679"/>
      <c r="F1" s="679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2:45" ht="15.75" customHeight="1">
      <c r="B2" s="426"/>
      <c r="C2" s="426"/>
      <c r="D2" s="426"/>
      <c r="E2" s="426"/>
      <c r="F2" s="42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1:6" s="198" customFormat="1" ht="32.25" customHeight="1">
      <c r="A3" s="679" t="s">
        <v>797</v>
      </c>
      <c r="B3" s="679"/>
      <c r="C3" s="679"/>
      <c r="D3" s="679"/>
      <c r="E3" s="679"/>
      <c r="F3" s="679"/>
    </row>
    <row r="4" spans="2:45" ht="53.25" customHeight="1">
      <c r="B4" s="426"/>
      <c r="C4" s="426"/>
      <c r="D4" s="426"/>
      <c r="E4" s="426"/>
      <c r="F4" s="42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</row>
    <row r="5" spans="1:45" ht="23.25" customHeight="1">
      <c r="A5" s="428"/>
      <c r="B5" s="304" t="s">
        <v>2</v>
      </c>
      <c r="C5" s="237" t="s">
        <v>127</v>
      </c>
      <c r="D5" s="253" t="s">
        <v>4</v>
      </c>
      <c r="E5" s="253" t="s">
        <v>5</v>
      </c>
      <c r="F5" s="253" t="s">
        <v>654</v>
      </c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</row>
    <row r="6" spans="1:45" ht="24" customHeight="1">
      <c r="A6" s="428" t="s">
        <v>314</v>
      </c>
      <c r="B6" s="302" t="s">
        <v>798</v>
      </c>
      <c r="C6" s="425" t="s">
        <v>128</v>
      </c>
      <c r="D6" s="303" t="s">
        <v>1133</v>
      </c>
      <c r="E6" s="303" t="s">
        <v>1133</v>
      </c>
      <c r="F6" s="303" t="s">
        <v>1133</v>
      </c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</row>
    <row r="7" spans="1:45" ht="24" customHeight="1">
      <c r="A7" s="429">
        <v>1</v>
      </c>
      <c r="B7" s="299" t="s">
        <v>799</v>
      </c>
      <c r="C7" s="424"/>
      <c r="D7" s="300" t="s">
        <v>800</v>
      </c>
      <c r="E7" s="300" t="s">
        <v>801</v>
      </c>
      <c r="F7" s="301" t="s">
        <v>802</v>
      </c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</row>
    <row r="8" spans="1:45" ht="24" customHeight="1">
      <c r="A8" s="429">
        <v>2</v>
      </c>
      <c r="B8" s="298" t="s">
        <v>358</v>
      </c>
      <c r="C8" s="423" t="s">
        <v>359</v>
      </c>
      <c r="D8" s="293">
        <v>12072348</v>
      </c>
      <c r="E8" s="293">
        <v>11142750</v>
      </c>
      <c r="F8" s="291">
        <f aca="true" t="shared" si="0" ref="F8:F15">SUM(D8+E8)</f>
        <v>23215098</v>
      </c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</row>
    <row r="9" spans="1:45" ht="24" customHeight="1">
      <c r="A9" s="429">
        <v>3</v>
      </c>
      <c r="B9" s="297" t="s">
        <v>803</v>
      </c>
      <c r="C9" s="422" t="s">
        <v>365</v>
      </c>
      <c r="D9" s="293">
        <v>1600000</v>
      </c>
      <c r="E9" s="293">
        <v>1600000</v>
      </c>
      <c r="F9" s="291">
        <f t="shared" si="0"/>
        <v>3200000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</row>
    <row r="10" spans="1:45" ht="24" customHeight="1">
      <c r="A10" s="429">
        <v>4</v>
      </c>
      <c r="B10" s="297" t="s">
        <v>1134</v>
      </c>
      <c r="C10" s="422"/>
      <c r="D10" s="293"/>
      <c r="E10" s="293"/>
      <c r="F10" s="291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</row>
    <row r="11" spans="1:45" ht="24" customHeight="1">
      <c r="A11" s="429">
        <v>5</v>
      </c>
      <c r="B11" s="297" t="s">
        <v>375</v>
      </c>
      <c r="C11" s="422" t="s">
        <v>376</v>
      </c>
      <c r="D11" s="293">
        <v>538812</v>
      </c>
      <c r="E11" s="293">
        <v>521532</v>
      </c>
      <c r="F11" s="291">
        <f t="shared" si="0"/>
        <v>1060344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</row>
    <row r="12" spans="1:45" ht="24" customHeight="1">
      <c r="A12" s="429">
        <v>6</v>
      </c>
      <c r="B12" s="292" t="s">
        <v>380</v>
      </c>
      <c r="C12" s="422" t="s">
        <v>381</v>
      </c>
      <c r="D12" s="293">
        <v>164500</v>
      </c>
      <c r="E12" s="293">
        <v>227200</v>
      </c>
      <c r="F12" s="291">
        <f t="shared" si="0"/>
        <v>391700</v>
      </c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</row>
    <row r="13" spans="1:45" ht="24" customHeight="1">
      <c r="A13" s="429">
        <v>7</v>
      </c>
      <c r="B13" s="292" t="s">
        <v>382</v>
      </c>
      <c r="C13" s="422" t="s">
        <v>383</v>
      </c>
      <c r="D13" s="293">
        <v>316000</v>
      </c>
      <c r="E13" s="293">
        <v>242000</v>
      </c>
      <c r="F13" s="291">
        <f t="shared" si="0"/>
        <v>558000</v>
      </c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</row>
    <row r="14" spans="1:6" s="198" customFormat="1" ht="24" customHeight="1">
      <c r="A14" s="429">
        <v>8</v>
      </c>
      <c r="B14" s="292" t="s">
        <v>390</v>
      </c>
      <c r="C14" s="422"/>
      <c r="D14" s="293"/>
      <c r="E14" s="293"/>
      <c r="F14" s="291"/>
    </row>
    <row r="15" spans="1:45" ht="27.75" customHeight="1">
      <c r="A15" s="429">
        <v>9</v>
      </c>
      <c r="B15" s="296" t="s">
        <v>804</v>
      </c>
      <c r="C15" s="427" t="s">
        <v>393</v>
      </c>
      <c r="D15" s="290">
        <f>SUM(D8:D14)</f>
        <v>14691660</v>
      </c>
      <c r="E15" s="290">
        <f>SUM(E8:E13)</f>
        <v>13733482</v>
      </c>
      <c r="F15" s="291">
        <f t="shared" si="0"/>
        <v>28425142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</row>
    <row r="16" spans="1:6" s="199" customFormat="1" ht="24.75" customHeight="1">
      <c r="A16" s="429">
        <v>10</v>
      </c>
      <c r="B16" s="296" t="s">
        <v>987</v>
      </c>
      <c r="C16" s="427" t="s">
        <v>401</v>
      </c>
      <c r="D16" s="290">
        <v>2842000</v>
      </c>
      <c r="E16" s="290">
        <v>2148750</v>
      </c>
      <c r="F16" s="291">
        <f>SUM(D16:E16)</f>
        <v>4990750</v>
      </c>
    </row>
    <row r="17" spans="1:6" s="199" customFormat="1" ht="24.75" customHeight="1">
      <c r="A17" s="429">
        <v>11</v>
      </c>
      <c r="B17" s="296" t="s">
        <v>805</v>
      </c>
      <c r="C17" s="427" t="s">
        <v>300</v>
      </c>
      <c r="D17" s="290">
        <f>SUM(D15:D16)</f>
        <v>17533660</v>
      </c>
      <c r="E17" s="290">
        <f>SUM(E15:E16)</f>
        <v>15882232</v>
      </c>
      <c r="F17" s="291">
        <f aca="true" t="shared" si="1" ref="F17:F57">SUM(D17+E17)</f>
        <v>33415892</v>
      </c>
    </row>
    <row r="18" spans="1:6" s="199" customFormat="1" ht="24.75" customHeight="1">
      <c r="A18" s="429">
        <v>12</v>
      </c>
      <c r="B18" s="295" t="s">
        <v>806</v>
      </c>
      <c r="C18" s="422" t="s">
        <v>302</v>
      </c>
      <c r="D18" s="293">
        <v>3189801</v>
      </c>
      <c r="E18" s="293">
        <f>2572502+0.195*E9</f>
        <v>2884502</v>
      </c>
      <c r="F18" s="291">
        <f t="shared" si="1"/>
        <v>6074303</v>
      </c>
    </row>
    <row r="19" spans="1:6" s="199" customFormat="1" ht="27.75" customHeight="1">
      <c r="A19" s="429">
        <v>13</v>
      </c>
      <c r="B19" s="295" t="s">
        <v>807</v>
      </c>
      <c r="C19" s="422" t="s">
        <v>302</v>
      </c>
      <c r="D19" s="293">
        <f>D11*1.18*0.14</f>
        <v>89011.7424</v>
      </c>
      <c r="E19" s="293">
        <v>86157</v>
      </c>
      <c r="F19" s="291">
        <f t="shared" si="1"/>
        <v>175168.7424</v>
      </c>
    </row>
    <row r="20" spans="1:45" ht="24.75" customHeight="1">
      <c r="A20" s="429">
        <v>14</v>
      </c>
      <c r="B20" s="295" t="s">
        <v>808</v>
      </c>
      <c r="C20" s="422" t="s">
        <v>302</v>
      </c>
      <c r="D20" s="293">
        <f>D11*1.18*0.15</f>
        <v>95369.72399999999</v>
      </c>
      <c r="E20" s="293">
        <v>92311</v>
      </c>
      <c r="F20" s="291">
        <f t="shared" si="1"/>
        <v>187680.724</v>
      </c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</row>
    <row r="21" spans="1:45" ht="24.75" customHeight="1">
      <c r="A21" s="429">
        <v>15</v>
      </c>
      <c r="B21" s="294" t="s">
        <v>809</v>
      </c>
      <c r="C21" s="427" t="s">
        <v>302</v>
      </c>
      <c r="D21" s="290">
        <f>SUM(D18:D20)</f>
        <v>3374182.4664</v>
      </c>
      <c r="E21" s="290">
        <f>SUM(E18:E20)</f>
        <v>3062970</v>
      </c>
      <c r="F21" s="291">
        <f t="shared" si="1"/>
        <v>6437152.466399999</v>
      </c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</row>
    <row r="22" spans="1:45" ht="24.75" customHeight="1">
      <c r="A22" s="429">
        <v>16</v>
      </c>
      <c r="B22" s="295" t="s">
        <v>810</v>
      </c>
      <c r="C22" s="422" t="s">
        <v>405</v>
      </c>
      <c r="D22" s="293">
        <v>15000</v>
      </c>
      <c r="E22" s="293">
        <v>5000</v>
      </c>
      <c r="F22" s="291">
        <f t="shared" si="1"/>
        <v>20000</v>
      </c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</row>
    <row r="23" spans="1:45" ht="24.75" customHeight="1">
      <c r="A23" s="429">
        <v>17</v>
      </c>
      <c r="B23" s="295" t="s">
        <v>811</v>
      </c>
      <c r="C23" s="422" t="s">
        <v>407</v>
      </c>
      <c r="D23" s="293"/>
      <c r="E23" s="293"/>
      <c r="F23" s="291">
        <f t="shared" si="1"/>
        <v>0</v>
      </c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</row>
    <row r="24" spans="1:45" ht="24.75" customHeight="1">
      <c r="A24" s="429">
        <v>18</v>
      </c>
      <c r="B24" s="295" t="s">
        <v>812</v>
      </c>
      <c r="C24" s="422" t="s">
        <v>405</v>
      </c>
      <c r="D24" s="293">
        <v>45000</v>
      </c>
      <c r="E24" s="293">
        <v>100000</v>
      </c>
      <c r="F24" s="291">
        <f t="shared" si="1"/>
        <v>145000</v>
      </c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</row>
    <row r="25" spans="1:45" ht="27.75" customHeight="1">
      <c r="A25" s="429">
        <v>19</v>
      </c>
      <c r="B25" s="295" t="s">
        <v>813</v>
      </c>
      <c r="C25" s="422" t="s">
        <v>407</v>
      </c>
      <c r="D25" s="293">
        <v>300000</v>
      </c>
      <c r="E25" s="293">
        <v>200000</v>
      </c>
      <c r="F25" s="291">
        <f t="shared" si="1"/>
        <v>500000</v>
      </c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</row>
    <row r="26" spans="1:45" ht="24.75" customHeight="1">
      <c r="A26" s="429">
        <v>20</v>
      </c>
      <c r="B26" s="295" t="s">
        <v>814</v>
      </c>
      <c r="C26" s="422" t="s">
        <v>405</v>
      </c>
      <c r="D26" s="293">
        <v>30000</v>
      </c>
      <c r="E26" s="293">
        <v>120000</v>
      </c>
      <c r="F26" s="291">
        <f t="shared" si="1"/>
        <v>150000</v>
      </c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</row>
    <row r="27" spans="1:45" ht="24.75" customHeight="1">
      <c r="A27" s="429">
        <v>21</v>
      </c>
      <c r="B27" s="294" t="s">
        <v>815</v>
      </c>
      <c r="C27" s="427" t="s">
        <v>411</v>
      </c>
      <c r="D27" s="290">
        <f>SUM(D22:D26)</f>
        <v>390000</v>
      </c>
      <c r="E27" s="290">
        <f>SUM(E22:E26)</f>
        <v>425000</v>
      </c>
      <c r="F27" s="291">
        <f t="shared" si="1"/>
        <v>815000</v>
      </c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</row>
    <row r="28" spans="1:45" ht="24.75" customHeight="1">
      <c r="A28" s="429">
        <v>22</v>
      </c>
      <c r="B28" s="295" t="s">
        <v>816</v>
      </c>
      <c r="C28" s="422" t="s">
        <v>413</v>
      </c>
      <c r="D28" s="293">
        <v>45000</v>
      </c>
      <c r="E28" s="293">
        <v>120000</v>
      </c>
      <c r="F28" s="291">
        <f t="shared" si="1"/>
        <v>165000</v>
      </c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</row>
    <row r="29" spans="1:45" ht="24.75" customHeight="1">
      <c r="A29" s="429">
        <v>23</v>
      </c>
      <c r="B29" s="295" t="s">
        <v>817</v>
      </c>
      <c r="C29" s="422" t="s">
        <v>413</v>
      </c>
      <c r="D29" s="293"/>
      <c r="E29" s="293"/>
      <c r="F29" s="291">
        <f t="shared" si="1"/>
        <v>0</v>
      </c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</row>
    <row r="30" spans="1:45" ht="24.75" customHeight="1">
      <c r="A30" s="429">
        <v>24</v>
      </c>
      <c r="B30" s="295" t="s">
        <v>818</v>
      </c>
      <c r="C30" s="422" t="s">
        <v>413</v>
      </c>
      <c r="D30" s="293">
        <v>125700</v>
      </c>
      <c r="E30" s="293">
        <v>125700</v>
      </c>
      <c r="F30" s="291">
        <f>SUM(D30+E30)</f>
        <v>251400</v>
      </c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</row>
    <row r="31" spans="1:45" ht="24.75" customHeight="1">
      <c r="A31" s="429">
        <v>25</v>
      </c>
      <c r="B31" s="295" t="s">
        <v>1135</v>
      </c>
      <c r="C31" s="422" t="s">
        <v>413</v>
      </c>
      <c r="D31" s="293">
        <v>22700</v>
      </c>
      <c r="E31" s="293">
        <v>22700</v>
      </c>
      <c r="F31" s="291">
        <f>SUM(D31+E31)</f>
        <v>45400</v>
      </c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</row>
    <row r="32" spans="1:45" ht="24.75" customHeight="1">
      <c r="A32" s="429">
        <v>26</v>
      </c>
      <c r="B32" s="295" t="s">
        <v>819</v>
      </c>
      <c r="C32" s="422" t="s">
        <v>413</v>
      </c>
      <c r="D32" s="293">
        <v>20000</v>
      </c>
      <c r="E32" s="293">
        <v>20000</v>
      </c>
      <c r="F32" s="291">
        <f>SUM(D32+E32)</f>
        <v>40000</v>
      </c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</row>
    <row r="33" spans="1:45" ht="27.75" customHeight="1">
      <c r="A33" s="429">
        <v>27</v>
      </c>
      <c r="B33" s="295" t="s">
        <v>820</v>
      </c>
      <c r="C33" s="422" t="s">
        <v>413</v>
      </c>
      <c r="D33" s="293">
        <v>360000</v>
      </c>
      <c r="E33" s="293">
        <v>360000</v>
      </c>
      <c r="F33" s="291">
        <f>SUM(D33+E33)</f>
        <v>720000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</row>
    <row r="34" spans="1:45" ht="27.75" customHeight="1">
      <c r="A34" s="429">
        <v>28</v>
      </c>
      <c r="B34" s="295" t="s">
        <v>821</v>
      </c>
      <c r="C34" s="422" t="s">
        <v>413</v>
      </c>
      <c r="D34" s="293">
        <v>190000</v>
      </c>
      <c r="E34" s="293">
        <v>220000</v>
      </c>
      <c r="F34" s="291">
        <f t="shared" si="1"/>
        <v>410000</v>
      </c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</row>
    <row r="35" spans="1:45" ht="27.75" customHeight="1">
      <c r="A35" s="429">
        <v>29</v>
      </c>
      <c r="B35" s="294" t="s">
        <v>822</v>
      </c>
      <c r="C35" s="427" t="s">
        <v>413</v>
      </c>
      <c r="D35" s="290">
        <f>SUM(D28:D34)</f>
        <v>763400</v>
      </c>
      <c r="E35" s="290">
        <f>SUM(E28:E34)</f>
        <v>868400</v>
      </c>
      <c r="F35" s="291">
        <f t="shared" si="1"/>
        <v>1631800</v>
      </c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</row>
    <row r="36" spans="1:45" ht="24.75" customHeight="1">
      <c r="A36" s="429">
        <v>30</v>
      </c>
      <c r="B36" s="294" t="s">
        <v>823</v>
      </c>
      <c r="C36" s="427" t="s">
        <v>415</v>
      </c>
      <c r="D36" s="290">
        <v>540000</v>
      </c>
      <c r="E36" s="290">
        <v>195000</v>
      </c>
      <c r="F36" s="291">
        <f t="shared" si="1"/>
        <v>735000</v>
      </c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</row>
    <row r="37" spans="1:45" ht="24.75" customHeight="1">
      <c r="A37" s="429">
        <v>31</v>
      </c>
      <c r="B37" s="294" t="s">
        <v>824</v>
      </c>
      <c r="C37" s="427" t="s">
        <v>417</v>
      </c>
      <c r="D37" s="290">
        <f>SUM(D35+D36)</f>
        <v>1303400</v>
      </c>
      <c r="E37" s="290">
        <f>SUM(E35+E36)</f>
        <v>1063400</v>
      </c>
      <c r="F37" s="291">
        <f t="shared" si="1"/>
        <v>2366800</v>
      </c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</row>
    <row r="38" spans="1:45" ht="24.75" customHeight="1">
      <c r="A38" s="429">
        <v>32</v>
      </c>
      <c r="B38" s="295" t="s">
        <v>825</v>
      </c>
      <c r="C38" s="422" t="s">
        <v>419</v>
      </c>
      <c r="D38" s="293">
        <v>900000</v>
      </c>
      <c r="E38" s="293">
        <v>1000000</v>
      </c>
      <c r="F38" s="291">
        <f t="shared" si="1"/>
        <v>1900000</v>
      </c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</row>
    <row r="39" spans="1:45" ht="27.75" customHeight="1">
      <c r="A39" s="429">
        <v>33</v>
      </c>
      <c r="B39" s="295" t="s">
        <v>826</v>
      </c>
      <c r="C39" s="422" t="s">
        <v>419</v>
      </c>
      <c r="D39" s="293">
        <v>190000</v>
      </c>
      <c r="E39" s="293">
        <v>250000</v>
      </c>
      <c r="F39" s="291">
        <f t="shared" si="1"/>
        <v>440000</v>
      </c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</row>
    <row r="40" spans="1:6" s="199" customFormat="1" ht="27.75" customHeight="1">
      <c r="A40" s="429">
        <v>34</v>
      </c>
      <c r="B40" s="295" t="s">
        <v>827</v>
      </c>
      <c r="C40" s="422" t="s">
        <v>419</v>
      </c>
      <c r="D40" s="293">
        <v>20000</v>
      </c>
      <c r="E40" s="293">
        <v>0</v>
      </c>
      <c r="F40" s="291">
        <f t="shared" si="1"/>
        <v>20000</v>
      </c>
    </row>
    <row r="41" spans="1:45" ht="27.75" customHeight="1">
      <c r="A41" s="429">
        <v>35</v>
      </c>
      <c r="B41" s="294" t="s">
        <v>828</v>
      </c>
      <c r="C41" s="427" t="s">
        <v>419</v>
      </c>
      <c r="D41" s="290">
        <f>SUM(D38:D40)</f>
        <v>1110000</v>
      </c>
      <c r="E41" s="290">
        <f>SUM(E38:E40)</f>
        <v>1250000</v>
      </c>
      <c r="F41" s="291">
        <f t="shared" si="1"/>
        <v>2360000</v>
      </c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</row>
    <row r="42" spans="1:45" ht="24.75" customHeight="1">
      <c r="A42" s="429">
        <v>36</v>
      </c>
      <c r="B42" s="294" t="s">
        <v>829</v>
      </c>
      <c r="C42" s="427" t="s">
        <v>426</v>
      </c>
      <c r="D42" s="290">
        <v>20000</v>
      </c>
      <c r="E42" s="290">
        <v>85000</v>
      </c>
      <c r="F42" s="291">
        <f t="shared" si="1"/>
        <v>105000</v>
      </c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</row>
    <row r="43" spans="1:45" ht="24.75" customHeight="1">
      <c r="A43" s="429">
        <v>37</v>
      </c>
      <c r="B43" s="294" t="s">
        <v>427</v>
      </c>
      <c r="C43" s="427" t="s">
        <v>428</v>
      </c>
      <c r="D43" s="290">
        <v>1000000</v>
      </c>
      <c r="E43" s="290"/>
      <c r="F43" s="291">
        <f>SUM(D43:E43)</f>
        <v>1000000</v>
      </c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</row>
    <row r="44" spans="1:45" ht="24.75" customHeight="1">
      <c r="A44" s="429">
        <v>38</v>
      </c>
      <c r="B44" s="294" t="s">
        <v>830</v>
      </c>
      <c r="C44" s="427" t="s">
        <v>430</v>
      </c>
      <c r="D44" s="290">
        <v>260000</v>
      </c>
      <c r="E44" s="290">
        <v>140000</v>
      </c>
      <c r="F44" s="291">
        <f t="shared" si="1"/>
        <v>400000</v>
      </c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</row>
    <row r="45" spans="1:45" ht="27.75" customHeight="1">
      <c r="A45" s="429">
        <v>39</v>
      </c>
      <c r="B45" s="295" t="s">
        <v>1077</v>
      </c>
      <c r="C45" s="427" t="s">
        <v>432</v>
      </c>
      <c r="D45" s="293">
        <v>150000</v>
      </c>
      <c r="E45" s="293">
        <v>130000</v>
      </c>
      <c r="F45" s="291">
        <f>SUM(D45+E45)</f>
        <v>280000</v>
      </c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</row>
    <row r="46" spans="1:6" s="199" customFormat="1" ht="27.75" customHeight="1">
      <c r="A46" s="429">
        <v>40</v>
      </c>
      <c r="B46" s="295" t="s">
        <v>831</v>
      </c>
      <c r="C46" s="427" t="s">
        <v>432</v>
      </c>
      <c r="D46" s="293">
        <v>20000</v>
      </c>
      <c r="E46" s="293">
        <v>20000</v>
      </c>
      <c r="F46" s="291">
        <f>SUM(D46+E46)</f>
        <v>40000</v>
      </c>
    </row>
    <row r="47" spans="1:45" ht="27.75" customHeight="1">
      <c r="A47" s="429">
        <v>41</v>
      </c>
      <c r="B47" s="295" t="s">
        <v>1136</v>
      </c>
      <c r="C47" s="427" t="s">
        <v>432</v>
      </c>
      <c r="D47" s="293">
        <v>73000</v>
      </c>
      <c r="E47" s="293">
        <v>73000</v>
      </c>
      <c r="F47" s="291">
        <f>SUM(D47+E47)</f>
        <v>146000</v>
      </c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1:45" ht="24.75" customHeight="1">
      <c r="A48" s="429">
        <v>42</v>
      </c>
      <c r="B48" s="294" t="s">
        <v>1137</v>
      </c>
      <c r="C48" s="427" t="s">
        <v>432</v>
      </c>
      <c r="D48" s="290">
        <f>SUM(D45:D47)</f>
        <v>243000</v>
      </c>
      <c r="E48" s="290">
        <f>SUM(E45:E47)</f>
        <v>223000</v>
      </c>
      <c r="F48" s="291">
        <f>SUM(D48+E48)</f>
        <v>466000</v>
      </c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1:45" ht="27.75" customHeight="1">
      <c r="A49" s="429">
        <v>43</v>
      </c>
      <c r="B49" s="294" t="s">
        <v>832</v>
      </c>
      <c r="C49" s="427" t="s">
        <v>434</v>
      </c>
      <c r="D49" s="290">
        <f>SUM(D41+D42+D48+D44+D43)</f>
        <v>2633000</v>
      </c>
      <c r="E49" s="290">
        <f>SUM(E41+E42+E48+E44+E43)</f>
        <v>1698000</v>
      </c>
      <c r="F49" s="290">
        <f>SUM(F41+F42+F48+F44+F43)</f>
        <v>4331000</v>
      </c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</row>
    <row r="50" spans="1:45" ht="27.75" customHeight="1">
      <c r="A50" s="429">
        <v>44</v>
      </c>
      <c r="B50" s="294" t="s">
        <v>833</v>
      </c>
      <c r="C50" s="427" t="s">
        <v>440</v>
      </c>
      <c r="D50" s="290">
        <v>530000</v>
      </c>
      <c r="E50" s="290">
        <v>250000</v>
      </c>
      <c r="F50" s="291">
        <f t="shared" si="1"/>
        <v>780000</v>
      </c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</row>
    <row r="51" spans="1:45" ht="24.75" customHeight="1">
      <c r="A51" s="429">
        <v>45</v>
      </c>
      <c r="B51" s="292" t="s">
        <v>441</v>
      </c>
      <c r="C51" s="422" t="s">
        <v>442</v>
      </c>
      <c r="D51" s="293">
        <v>751815</v>
      </c>
      <c r="E51" s="293">
        <v>1061316</v>
      </c>
      <c r="F51" s="291">
        <f t="shared" si="1"/>
        <v>1813131</v>
      </c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</row>
    <row r="52" spans="1:45" ht="24.75" customHeight="1">
      <c r="A52" s="429">
        <v>46</v>
      </c>
      <c r="B52" s="292" t="s">
        <v>988</v>
      </c>
      <c r="C52" s="422" t="s">
        <v>451</v>
      </c>
      <c r="D52" s="293"/>
      <c r="E52" s="293">
        <v>620939</v>
      </c>
      <c r="F52" s="291">
        <f>SUM(D52:E52)</f>
        <v>620939</v>
      </c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</row>
    <row r="53" spans="1:45" ht="24.75" customHeight="1">
      <c r="A53" s="429">
        <v>47</v>
      </c>
      <c r="B53" s="294" t="s">
        <v>834</v>
      </c>
      <c r="C53" s="427" t="s">
        <v>453</v>
      </c>
      <c r="D53" s="290">
        <f>SUM(D51:D52)</f>
        <v>751815</v>
      </c>
      <c r="E53" s="290">
        <f>SUM(E51:E52)</f>
        <v>1682255</v>
      </c>
      <c r="F53" s="291">
        <f t="shared" si="1"/>
        <v>2434070</v>
      </c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</row>
    <row r="54" spans="1:45" ht="27.75" customHeight="1">
      <c r="A54" s="429">
        <v>48</v>
      </c>
      <c r="B54" s="294" t="s">
        <v>835</v>
      </c>
      <c r="C54" s="427" t="s">
        <v>304</v>
      </c>
      <c r="D54" s="291">
        <f>SUM(D27+D37+D49+D50+D53)</f>
        <v>5608215</v>
      </c>
      <c r="E54" s="291">
        <f>SUM(E27+E37+E49+E50+E53)</f>
        <v>5118655</v>
      </c>
      <c r="F54" s="291">
        <f>SUM(F27+F37+F49+F50+F53)</f>
        <v>10726870</v>
      </c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</row>
    <row r="55" spans="1:6" s="199" customFormat="1" ht="27.75" customHeight="1">
      <c r="A55" s="429">
        <v>49</v>
      </c>
      <c r="B55" s="292" t="s">
        <v>1138</v>
      </c>
      <c r="C55" s="422" t="s">
        <v>501</v>
      </c>
      <c r="D55" s="512"/>
      <c r="E55" s="512"/>
      <c r="F55" s="291">
        <f t="shared" si="1"/>
        <v>0</v>
      </c>
    </row>
    <row r="56" spans="1:6" s="199" customFormat="1" ht="27.75" customHeight="1">
      <c r="A56" s="429">
        <v>50</v>
      </c>
      <c r="B56" s="292" t="s">
        <v>966</v>
      </c>
      <c r="C56" s="422" t="s">
        <v>501</v>
      </c>
      <c r="D56" s="512"/>
      <c r="E56" s="512"/>
      <c r="F56" s="291">
        <f t="shared" si="1"/>
        <v>0</v>
      </c>
    </row>
    <row r="57" spans="1:6" s="199" customFormat="1" ht="27.75" customHeight="1">
      <c r="A57" s="429">
        <v>51</v>
      </c>
      <c r="B57" s="294" t="s">
        <v>630</v>
      </c>
      <c r="C57" s="422" t="s">
        <v>501</v>
      </c>
      <c r="D57" s="291">
        <f>SUM(D55:D56)</f>
        <v>0</v>
      </c>
      <c r="E57" s="291">
        <f>SUM(E55:E56)</f>
        <v>0</v>
      </c>
      <c r="F57" s="291">
        <f t="shared" si="1"/>
        <v>0</v>
      </c>
    </row>
    <row r="58" spans="1:45" ht="27.75" customHeight="1">
      <c r="A58" s="429">
        <v>52</v>
      </c>
      <c r="B58" s="289" t="s">
        <v>836</v>
      </c>
      <c r="C58" s="422" t="s">
        <v>501</v>
      </c>
      <c r="D58" s="291">
        <f>D17+D21+D54+D57</f>
        <v>26516057.4664</v>
      </c>
      <c r="E58" s="291">
        <f>E17+E21+E54+E57</f>
        <v>24063857</v>
      </c>
      <c r="F58" s="291">
        <f>F17+F21+F54+F57</f>
        <v>50579914.4664</v>
      </c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</row>
    <row r="59" spans="1:45" ht="27.75" customHeight="1">
      <c r="A59" s="429">
        <v>53</v>
      </c>
      <c r="B59" s="294" t="s">
        <v>992</v>
      </c>
      <c r="C59" s="427" t="s">
        <v>306</v>
      </c>
      <c r="D59" s="513">
        <v>1145000</v>
      </c>
      <c r="E59" s="291">
        <v>-1145000</v>
      </c>
      <c r="F59" s="291">
        <f>SUM(D59+E59)</f>
        <v>0</v>
      </c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</row>
    <row r="60" spans="1:6" s="199" customFormat="1" ht="27.75" customHeight="1">
      <c r="A60" s="429">
        <v>54</v>
      </c>
      <c r="B60" s="510" t="s">
        <v>1139</v>
      </c>
      <c r="C60" s="422"/>
      <c r="D60" s="291"/>
      <c r="E60" s="511"/>
      <c r="F60" s="291">
        <f>SUM(D60:E60)</f>
        <v>0</v>
      </c>
    </row>
    <row r="61" spans="1:41" ht="15.75">
      <c r="A61" s="429">
        <v>55</v>
      </c>
      <c r="B61" s="510" t="s">
        <v>1140</v>
      </c>
      <c r="C61" s="422"/>
      <c r="D61" s="291"/>
      <c r="E61" s="291"/>
      <c r="F61" s="291"/>
      <c r="AL61" s="197"/>
      <c r="AM61" s="197"/>
      <c r="AN61" s="197"/>
      <c r="AO61" s="197"/>
    </row>
    <row r="62" spans="1:6" ht="15.75">
      <c r="A62" s="429">
        <v>56</v>
      </c>
      <c r="B62" s="292" t="s">
        <v>837</v>
      </c>
      <c r="C62" s="422" t="s">
        <v>501</v>
      </c>
      <c r="D62" s="512">
        <v>24789957</v>
      </c>
      <c r="E62" s="512">
        <v>24789957</v>
      </c>
      <c r="F62" s="291">
        <f>SUM(D62+E62)</f>
        <v>49579914</v>
      </c>
    </row>
    <row r="63" spans="1:6" ht="15.75">
      <c r="A63" s="429">
        <v>57</v>
      </c>
      <c r="B63" s="292" t="s">
        <v>990</v>
      </c>
      <c r="C63" s="422"/>
      <c r="D63" s="512">
        <v>1000000</v>
      </c>
      <c r="E63" s="512"/>
      <c r="F63" s="291">
        <f>SUM(D63:E63)</f>
        <v>1000000</v>
      </c>
    </row>
    <row r="64" spans="1:6" ht="15.75">
      <c r="A64" s="429">
        <v>58</v>
      </c>
      <c r="B64" s="292" t="s">
        <v>1132</v>
      </c>
      <c r="C64" s="422"/>
      <c r="D64" s="512"/>
      <c r="E64" s="512"/>
      <c r="F64" s="291"/>
    </row>
    <row r="65" spans="1:6" ht="15.75">
      <c r="A65" s="429">
        <v>59</v>
      </c>
      <c r="B65" s="289" t="s">
        <v>838</v>
      </c>
      <c r="C65" s="422" t="s">
        <v>501</v>
      </c>
      <c r="D65" s="291">
        <f>SUM(D59:D63)</f>
        <v>26934957</v>
      </c>
      <c r="E65" s="291">
        <f>SUM(E59:E63)</f>
        <v>23644957</v>
      </c>
      <c r="F65" s="291">
        <f>SUM(D65:E65)</f>
        <v>50579914</v>
      </c>
    </row>
  </sheetData>
  <sheetProtection/>
  <mergeCells count="2">
    <mergeCell ref="A1:F1"/>
    <mergeCell ref="A3:F3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HIVATAL&amp;C2018.  ÉVI KÖLTSÉGVETÉS&amp;R10.c. melléklet Magyarpolány Község Önkormányat Képviselő-testületének
1/2018. (II.27.)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selection activeCell="D8" sqref="D8"/>
    </sheetView>
  </sheetViews>
  <sheetFormatPr defaultColWidth="9.00390625" defaultRowHeight="12.75"/>
  <cols>
    <col min="1" max="1" width="7.75390625" style="202" bestFit="1" customWidth="1"/>
    <col min="2" max="2" width="9.875" style="203" bestFit="1" customWidth="1"/>
    <col min="3" max="3" width="64.75390625" style="204" customWidth="1"/>
    <col min="4" max="4" width="21.875" style="204" bestFit="1" customWidth="1"/>
    <col min="5" max="5" width="9.875" style="203" bestFit="1" customWidth="1"/>
    <col min="6" max="6" width="47.125" style="204" customWidth="1"/>
    <col min="7" max="7" width="24.25390625" style="204" customWidth="1"/>
    <col min="8" max="16384" width="9.125" style="206" customWidth="1"/>
  </cols>
  <sheetData>
    <row r="1" spans="6:7" ht="18">
      <c r="F1" s="410"/>
      <c r="G1" s="205"/>
    </row>
    <row r="2" spans="1:7" s="209" customFormat="1" ht="18">
      <c r="A2" s="207"/>
      <c r="B2" s="208" t="s">
        <v>2</v>
      </c>
      <c r="C2" s="208" t="s">
        <v>3</v>
      </c>
      <c r="D2" s="208" t="s">
        <v>4</v>
      </c>
      <c r="E2" s="208" t="s">
        <v>5</v>
      </c>
      <c r="F2" s="411" t="s">
        <v>6</v>
      </c>
      <c r="G2" s="208" t="s">
        <v>294</v>
      </c>
    </row>
    <row r="3" spans="1:7" s="212" customFormat="1" ht="36">
      <c r="A3" s="210">
        <v>1</v>
      </c>
      <c r="B3" s="211" t="s">
        <v>839</v>
      </c>
      <c r="C3" s="680" t="s">
        <v>295</v>
      </c>
      <c r="D3" s="681"/>
      <c r="E3" s="211" t="s">
        <v>839</v>
      </c>
      <c r="F3" s="680" t="s">
        <v>296</v>
      </c>
      <c r="G3" s="681"/>
    </row>
    <row r="4" spans="1:7" ht="37.5" customHeight="1">
      <c r="A4" s="210">
        <v>2</v>
      </c>
      <c r="B4" s="213"/>
      <c r="C4" s="214" t="s">
        <v>967</v>
      </c>
      <c r="D4" s="215">
        <v>16687627</v>
      </c>
      <c r="E4" s="213" t="s">
        <v>887</v>
      </c>
      <c r="F4" s="412" t="s">
        <v>301</v>
      </c>
      <c r="G4" s="215">
        <f>'[1]2.b.m.'!H15</f>
        <v>27007795</v>
      </c>
    </row>
    <row r="5" spans="1:7" ht="37.5" customHeight="1">
      <c r="A5" s="210">
        <v>3</v>
      </c>
      <c r="B5" s="213"/>
      <c r="C5" s="214" t="s">
        <v>968</v>
      </c>
      <c r="D5" s="215">
        <v>3600000</v>
      </c>
      <c r="E5" s="213" t="s">
        <v>840</v>
      </c>
      <c r="F5" s="412" t="s">
        <v>842</v>
      </c>
      <c r="G5" s="215">
        <f>'[1]2.b.m.'!H19</f>
        <v>6031749</v>
      </c>
    </row>
    <row r="6" spans="1:7" ht="37.5" customHeight="1">
      <c r="A6" s="210">
        <v>4</v>
      </c>
      <c r="B6" s="213"/>
      <c r="C6" s="214" t="s">
        <v>969</v>
      </c>
      <c r="D6" s="215">
        <v>7002843</v>
      </c>
      <c r="E6" s="213" t="s">
        <v>841</v>
      </c>
      <c r="F6" s="412" t="s">
        <v>790</v>
      </c>
      <c r="G6" s="215">
        <f>'[1]2.b.m.'!H53</f>
        <v>2399456.92</v>
      </c>
    </row>
    <row r="7" spans="1:7" ht="30">
      <c r="A7" s="210">
        <v>5</v>
      </c>
      <c r="B7" s="213"/>
      <c r="C7" s="214" t="s">
        <v>970</v>
      </c>
      <c r="D7" s="215">
        <v>179540</v>
      </c>
      <c r="E7" s="213" t="s">
        <v>843</v>
      </c>
      <c r="F7" s="412" t="s">
        <v>630</v>
      </c>
      <c r="G7" s="215"/>
    </row>
    <row r="8" spans="1:7" ht="36">
      <c r="A8" s="210">
        <v>6</v>
      </c>
      <c r="B8" s="213"/>
      <c r="C8" s="214" t="s">
        <v>971</v>
      </c>
      <c r="D8" s="215">
        <v>1200000</v>
      </c>
      <c r="E8" s="213"/>
      <c r="F8" s="220" t="s">
        <v>972</v>
      </c>
      <c r="G8" s="218">
        <f>SUM(G4:G7)</f>
        <v>35439000.92</v>
      </c>
    </row>
    <row r="9" spans="1:7" ht="54">
      <c r="A9" s="210">
        <v>7</v>
      </c>
      <c r="B9" s="216"/>
      <c r="C9" s="217" t="s">
        <v>844</v>
      </c>
      <c r="D9" s="218">
        <f>SUM(D4:D8)</f>
        <v>28670010</v>
      </c>
      <c r="E9" s="216"/>
      <c r="F9" s="410"/>
      <c r="G9" s="218"/>
    </row>
    <row r="10" spans="1:7" ht="30">
      <c r="A10" s="210">
        <v>8</v>
      </c>
      <c r="B10" s="213"/>
      <c r="C10" s="214" t="s">
        <v>973</v>
      </c>
      <c r="D10" s="215">
        <v>3159067</v>
      </c>
      <c r="E10" s="213"/>
      <c r="F10" s="136" t="s">
        <v>301</v>
      </c>
      <c r="G10" s="215">
        <f>'[1]2.b.m.'!J15</f>
        <v>1891500</v>
      </c>
    </row>
    <row r="11" spans="1:7" ht="30">
      <c r="A11" s="210">
        <v>9</v>
      </c>
      <c r="B11" s="213"/>
      <c r="C11" s="214" t="s">
        <v>974</v>
      </c>
      <c r="D11" s="215">
        <v>1361667</v>
      </c>
      <c r="E11" s="213"/>
      <c r="F11" s="136" t="s">
        <v>789</v>
      </c>
      <c r="G11" s="215">
        <f>'[1]2.b.m.'!J19</f>
        <v>421160</v>
      </c>
    </row>
    <row r="12" spans="1:7" ht="36">
      <c r="A12" s="210">
        <v>10</v>
      </c>
      <c r="B12" s="216"/>
      <c r="C12" s="217" t="s">
        <v>845</v>
      </c>
      <c r="D12" s="218">
        <f>SUM(D10:D11)</f>
        <v>4520734</v>
      </c>
      <c r="E12" s="216"/>
      <c r="F12" s="136" t="s">
        <v>790</v>
      </c>
      <c r="G12" s="215">
        <f>SUM('[1]2.b.m.'!J53:J53)</f>
        <v>7209780</v>
      </c>
    </row>
    <row r="13" spans="1:7" s="219" customFormat="1" ht="35.25" customHeight="1">
      <c r="A13" s="210">
        <v>11</v>
      </c>
      <c r="B13" s="213"/>
      <c r="C13" s="214" t="s">
        <v>846</v>
      </c>
      <c r="D13" s="215">
        <v>837800</v>
      </c>
      <c r="E13" s="213"/>
      <c r="F13" s="136" t="s">
        <v>888</v>
      </c>
      <c r="G13" s="215"/>
    </row>
    <row r="14" spans="1:7" s="219" customFormat="1" ht="54">
      <c r="A14" s="210">
        <v>13</v>
      </c>
      <c r="B14" s="216"/>
      <c r="C14" s="220" t="s">
        <v>847</v>
      </c>
      <c r="D14" s="218">
        <f>SUM(D9+D12+D13)</f>
        <v>34028544</v>
      </c>
      <c r="E14" s="216"/>
      <c r="F14" s="220" t="s">
        <v>975</v>
      </c>
      <c r="G14" s="218">
        <f>SUM(G10:G13)</f>
        <v>9522440</v>
      </c>
    </row>
    <row r="15" spans="1:30" s="222" customFormat="1" ht="64.5" customHeight="1">
      <c r="A15" s="210">
        <v>14</v>
      </c>
      <c r="B15" s="223"/>
      <c r="C15" s="214" t="s">
        <v>848</v>
      </c>
      <c r="D15" s="215">
        <v>6921420</v>
      </c>
      <c r="E15" s="223"/>
      <c r="F15" s="413"/>
      <c r="G15" s="414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682"/>
      <c r="X15" s="682"/>
      <c r="Y15" s="682"/>
      <c r="Z15" s="682"/>
      <c r="AA15" s="683"/>
      <c r="AB15" s="683"/>
      <c r="AC15" s="683"/>
      <c r="AD15" s="683"/>
    </row>
    <row r="16" spans="1:30" s="227" customFormat="1" ht="38.25" customHeight="1">
      <c r="A16" s="210">
        <v>15</v>
      </c>
      <c r="B16" s="223"/>
      <c r="C16" s="214" t="s">
        <v>849</v>
      </c>
      <c r="D16" s="215">
        <v>1170000</v>
      </c>
      <c r="E16" s="223"/>
      <c r="F16" s="136" t="s">
        <v>301</v>
      </c>
      <c r="G16" s="415">
        <f>'[1]2.b.m.'!I15</f>
        <v>0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5"/>
      <c r="X16" s="225"/>
      <c r="Y16" s="225"/>
      <c r="Z16" s="225"/>
      <c r="AA16" s="226"/>
      <c r="AB16" s="226"/>
      <c r="AC16" s="226"/>
      <c r="AD16" s="226"/>
    </row>
    <row r="17" spans="1:30" s="227" customFormat="1" ht="38.25" customHeight="1">
      <c r="A17" s="210">
        <v>16</v>
      </c>
      <c r="B17" s="228"/>
      <c r="C17" s="416" t="s">
        <v>976</v>
      </c>
      <c r="D17" s="417">
        <f>SUM(D15:D16)</f>
        <v>8091420</v>
      </c>
      <c r="E17" s="228"/>
      <c r="F17" s="136" t="s">
        <v>789</v>
      </c>
      <c r="G17" s="415">
        <f>'[1]2.b.m.'!I19</f>
        <v>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5"/>
      <c r="X17" s="225"/>
      <c r="Y17" s="225"/>
      <c r="Z17" s="225"/>
      <c r="AA17" s="226"/>
      <c r="AB17" s="226"/>
      <c r="AC17" s="226"/>
      <c r="AD17" s="226"/>
    </row>
    <row r="18" spans="1:30" s="227" customFormat="1" ht="38.25" customHeight="1">
      <c r="A18" s="210">
        <v>17</v>
      </c>
      <c r="B18" s="228"/>
      <c r="C18" s="418" t="s">
        <v>977</v>
      </c>
      <c r="D18" s="218">
        <v>823500</v>
      </c>
      <c r="E18" s="228"/>
      <c r="F18" s="136" t="s">
        <v>790</v>
      </c>
      <c r="G18" s="415">
        <f>'[1]2.b.m.'!I53</f>
        <v>0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5"/>
      <c r="X18" s="225"/>
      <c r="Y18" s="225"/>
      <c r="Z18" s="225"/>
      <c r="AA18" s="226"/>
      <c r="AB18" s="226"/>
      <c r="AC18" s="226"/>
      <c r="AD18" s="226"/>
    </row>
    <row r="19" spans="1:30" s="222" customFormat="1" ht="56.25" customHeight="1">
      <c r="A19" s="210">
        <v>18</v>
      </c>
      <c r="B19" s="216"/>
      <c r="C19" s="220"/>
      <c r="D19" s="218"/>
      <c r="E19" s="216"/>
      <c r="F19" s="136" t="s">
        <v>888</v>
      </c>
      <c r="G19" s="414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682"/>
      <c r="X19" s="682"/>
      <c r="Y19" s="682"/>
      <c r="Z19" s="682"/>
      <c r="AA19" s="683"/>
      <c r="AB19" s="683"/>
      <c r="AC19" s="683"/>
      <c r="AD19" s="683"/>
    </row>
    <row r="20" spans="1:30" s="227" customFormat="1" ht="36.75" thickBot="1">
      <c r="A20" s="210">
        <v>19</v>
      </c>
      <c r="B20" s="229"/>
      <c r="C20" s="234" t="s">
        <v>978</v>
      </c>
      <c r="D20" s="230">
        <v>2017977</v>
      </c>
      <c r="E20" s="229"/>
      <c r="F20" s="220" t="s">
        <v>979</v>
      </c>
      <c r="G20" s="218">
        <f>SUM(G16:G19)</f>
        <v>0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225"/>
      <c r="Y20" s="225"/>
      <c r="Z20" s="225"/>
      <c r="AA20" s="226"/>
      <c r="AB20" s="226"/>
      <c r="AC20" s="226"/>
      <c r="AD20" s="226"/>
    </row>
    <row r="21" spans="1:30" s="227" customFormat="1" ht="37.5" thickBot="1" thickTop="1">
      <c r="A21" s="210">
        <v>20</v>
      </c>
      <c r="B21" s="231"/>
      <c r="C21" s="232" t="s">
        <v>850</v>
      </c>
      <c r="D21" s="233">
        <f>D14+D15+D18+D20</f>
        <v>43791441</v>
      </c>
      <c r="E21" s="231"/>
      <c r="F21" s="419"/>
      <c r="G21" s="230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225"/>
      <c r="Y21" s="225"/>
      <c r="Z21" s="225"/>
      <c r="AA21" s="226"/>
      <c r="AB21" s="226"/>
      <c r="AC21" s="226"/>
      <c r="AD21" s="226"/>
    </row>
    <row r="22" spans="1:30" s="227" customFormat="1" ht="43.5" customHeight="1" thickBot="1" thickTop="1">
      <c r="A22" s="210">
        <v>21</v>
      </c>
      <c r="B22" s="229" t="s">
        <v>127</v>
      </c>
      <c r="C22" s="234" t="s">
        <v>851</v>
      </c>
      <c r="D22" s="230">
        <f>SUM(D16)</f>
        <v>1170000</v>
      </c>
      <c r="E22" s="229"/>
      <c r="F22" s="419"/>
      <c r="G22" s="230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5"/>
      <c r="X22" s="225"/>
      <c r="Y22" s="225"/>
      <c r="Z22" s="225"/>
      <c r="AA22" s="226"/>
      <c r="AB22" s="226"/>
      <c r="AC22" s="226"/>
      <c r="AD22" s="226"/>
    </row>
    <row r="23" spans="1:30" s="222" customFormat="1" ht="64.5" customHeight="1" thickTop="1">
      <c r="A23" s="210">
        <v>22</v>
      </c>
      <c r="B23" s="235" t="s">
        <v>852</v>
      </c>
      <c r="C23" s="232" t="s">
        <v>853</v>
      </c>
      <c r="D23" s="233">
        <f>SUM(D21:D22)</f>
        <v>44961441</v>
      </c>
      <c r="E23" s="235" t="s">
        <v>10</v>
      </c>
      <c r="F23" s="232" t="s">
        <v>854</v>
      </c>
      <c r="G23" s="233">
        <f>G8+G14+G20</f>
        <v>44961440.92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682"/>
      <c r="X23" s="682"/>
      <c r="Y23" s="682"/>
      <c r="Z23" s="682"/>
      <c r="AA23" s="683"/>
      <c r="AB23" s="683"/>
      <c r="AC23" s="683"/>
      <c r="AD23" s="683"/>
    </row>
    <row r="24" spans="1:7" ht="18">
      <c r="A24" s="206"/>
      <c r="B24" s="206"/>
      <c r="C24" s="206"/>
      <c r="D24" s="206"/>
      <c r="E24" s="206"/>
      <c r="F24" s="206"/>
      <c r="G24" s="206"/>
    </row>
  </sheetData>
  <sheetProtection/>
  <mergeCells count="8">
    <mergeCell ref="C3:D3"/>
    <mergeCell ref="F3:G3"/>
    <mergeCell ref="W23:Z23"/>
    <mergeCell ref="AA23:AD23"/>
    <mergeCell ref="W15:Z15"/>
    <mergeCell ref="AA15:AD15"/>
    <mergeCell ref="W19:Z19"/>
    <mergeCell ref="AA19:A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2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2/2017. (II. 24.)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view="pageLayout" zoomScaleSheetLayoutView="100" workbookViewId="0" topLeftCell="A1">
      <selection activeCell="K3" sqref="K3"/>
    </sheetView>
  </sheetViews>
  <sheetFormatPr defaultColWidth="2.75390625" defaultRowHeight="12.75"/>
  <cols>
    <col min="1" max="1" width="5.75390625" style="86" bestFit="1" customWidth="1"/>
    <col min="2" max="2" width="9.75390625" style="90" bestFit="1" customWidth="1"/>
    <col min="3" max="3" width="81.25390625" style="91" customWidth="1"/>
    <col min="4" max="4" width="8.375" style="87" bestFit="1" customWidth="1"/>
    <col min="5" max="5" width="19.75390625" style="92" bestFit="1" customWidth="1"/>
    <col min="6" max="6" width="19.25390625" style="86" bestFit="1" customWidth="1"/>
    <col min="7" max="7" width="3.00390625" style="86" customWidth="1"/>
    <col min="8" max="8" width="3.75390625" style="86" customWidth="1"/>
    <col min="9" max="218" width="9.125" style="87" customWidth="1"/>
    <col min="219" max="219" width="2.75390625" style="87" customWidth="1"/>
    <col min="220" max="220" width="3.125" style="87" customWidth="1"/>
    <col min="221" max="221" width="2.75390625" style="87" customWidth="1"/>
    <col min="222" max="222" width="6.875" style="87" customWidth="1"/>
    <col min="223" max="16384" width="2.75390625" style="87" customWidth="1"/>
  </cols>
  <sheetData>
    <row r="1" spans="1:5" ht="15.75" thickBot="1">
      <c r="A1" s="529"/>
      <c r="B1" s="529"/>
      <c r="C1" s="529"/>
      <c r="D1" s="529"/>
      <c r="E1" s="275"/>
    </row>
    <row r="2" spans="1:8" ht="27" customHeight="1">
      <c r="A2" s="276"/>
      <c r="B2" s="530" t="s">
        <v>2</v>
      </c>
      <c r="C2" s="531"/>
      <c r="D2" s="277" t="s">
        <v>127</v>
      </c>
      <c r="E2" s="278" t="s">
        <v>4</v>
      </c>
      <c r="F2" s="435"/>
      <c r="G2" s="87"/>
      <c r="H2" s="87"/>
    </row>
    <row r="3" spans="1:8" ht="39" customHeight="1">
      <c r="A3" s="279"/>
      <c r="B3" s="532" t="s">
        <v>8</v>
      </c>
      <c r="C3" s="533"/>
      <c r="D3" s="242" t="s">
        <v>128</v>
      </c>
      <c r="E3" s="280" t="s">
        <v>1024</v>
      </c>
      <c r="F3" s="435"/>
      <c r="G3" s="87"/>
      <c r="H3" s="87"/>
    </row>
    <row r="4" spans="1:8" ht="15" customHeight="1">
      <c r="A4" s="279">
        <v>1</v>
      </c>
      <c r="B4" s="240" t="s">
        <v>129</v>
      </c>
      <c r="C4" s="241" t="s">
        <v>1019</v>
      </c>
      <c r="D4" s="239"/>
      <c r="E4" s="281">
        <v>37922400</v>
      </c>
      <c r="F4" s="87"/>
      <c r="G4" s="87"/>
      <c r="H4" s="87"/>
    </row>
    <row r="5" spans="1:8" ht="15" customHeight="1">
      <c r="A5" s="279">
        <v>2</v>
      </c>
      <c r="B5" s="240" t="s">
        <v>130</v>
      </c>
      <c r="C5" s="241" t="s">
        <v>640</v>
      </c>
      <c r="D5" s="239"/>
      <c r="E5" s="281">
        <v>8483790</v>
      </c>
      <c r="F5" s="87"/>
      <c r="G5" s="87"/>
      <c r="H5" s="87"/>
    </row>
    <row r="6" spans="1:8" ht="15" customHeight="1">
      <c r="A6" s="279">
        <v>3</v>
      </c>
      <c r="B6" s="240" t="s">
        <v>131</v>
      </c>
      <c r="C6" s="241" t="s">
        <v>132</v>
      </c>
      <c r="D6" s="239"/>
      <c r="E6" s="281">
        <v>2785270</v>
      </c>
      <c r="F6" s="87"/>
      <c r="G6" s="87"/>
      <c r="H6" s="87"/>
    </row>
    <row r="7" spans="1:8" ht="15" customHeight="1">
      <c r="A7" s="279">
        <v>4</v>
      </c>
      <c r="B7" s="240" t="s">
        <v>133</v>
      </c>
      <c r="C7" s="241" t="s">
        <v>134</v>
      </c>
      <c r="D7" s="239"/>
      <c r="E7" s="281">
        <v>4064000</v>
      </c>
      <c r="F7" s="87"/>
      <c r="G7" s="87"/>
      <c r="H7" s="87"/>
    </row>
    <row r="8" spans="1:8" ht="15" customHeight="1">
      <c r="A8" s="279">
        <v>5</v>
      </c>
      <c r="B8" s="240" t="s">
        <v>135</v>
      </c>
      <c r="C8" s="241" t="s">
        <v>136</v>
      </c>
      <c r="D8" s="239"/>
      <c r="E8" s="281">
        <v>100000</v>
      </c>
      <c r="F8" s="87"/>
      <c r="G8" s="87"/>
      <c r="H8" s="87"/>
    </row>
    <row r="9" spans="1:8" ht="15" customHeight="1">
      <c r="A9" s="279">
        <v>6</v>
      </c>
      <c r="B9" s="240" t="s">
        <v>137</v>
      </c>
      <c r="C9" s="241" t="s">
        <v>138</v>
      </c>
      <c r="D9" s="239"/>
      <c r="E9" s="281">
        <v>1534520</v>
      </c>
      <c r="F9" s="87"/>
      <c r="G9" s="87"/>
      <c r="H9" s="87"/>
    </row>
    <row r="10" spans="1:8" ht="15" customHeight="1">
      <c r="A10" s="279">
        <v>7</v>
      </c>
      <c r="B10" s="240" t="s">
        <v>139</v>
      </c>
      <c r="C10" s="241" t="s">
        <v>140</v>
      </c>
      <c r="D10" s="239"/>
      <c r="E10" s="281">
        <v>6000000</v>
      </c>
      <c r="F10" s="87"/>
      <c r="G10" s="87"/>
      <c r="H10" s="87"/>
    </row>
    <row r="11" spans="1:8" ht="15" customHeight="1">
      <c r="A11" s="279">
        <v>8</v>
      </c>
      <c r="B11" s="240" t="s">
        <v>141</v>
      </c>
      <c r="C11" s="241" t="s">
        <v>142</v>
      </c>
      <c r="D11" s="239"/>
      <c r="E11" s="281">
        <v>368800</v>
      </c>
      <c r="F11" s="87"/>
      <c r="G11" s="87"/>
      <c r="H11" s="87"/>
    </row>
    <row r="12" spans="1:8" ht="15" customHeight="1">
      <c r="A12" s="279">
        <v>9</v>
      </c>
      <c r="B12" s="240" t="s">
        <v>143</v>
      </c>
      <c r="C12" s="241" t="s">
        <v>1124</v>
      </c>
      <c r="D12" s="239"/>
      <c r="E12" s="282">
        <v>23748746</v>
      </c>
      <c r="F12" s="87"/>
      <c r="G12" s="87"/>
      <c r="H12" s="87"/>
    </row>
    <row r="13" spans="1:8" ht="15" customHeight="1">
      <c r="A13" s="279">
        <v>10</v>
      </c>
      <c r="B13" s="240" t="s">
        <v>1125</v>
      </c>
      <c r="C13" s="241" t="s">
        <v>1126</v>
      </c>
      <c r="D13" s="239"/>
      <c r="E13" s="281">
        <v>1170400</v>
      </c>
      <c r="F13" s="87"/>
      <c r="G13" s="87"/>
      <c r="H13" s="87"/>
    </row>
    <row r="14" spans="1:8" ht="30.75" customHeight="1">
      <c r="A14" s="279">
        <v>11</v>
      </c>
      <c r="B14" s="243" t="s">
        <v>144</v>
      </c>
      <c r="C14" s="244" t="s">
        <v>633</v>
      </c>
      <c r="D14" s="245" t="s">
        <v>146</v>
      </c>
      <c r="E14" s="282">
        <f>SUM(E4+E5+E10+E11+E12+E13)</f>
        <v>77694136</v>
      </c>
      <c r="F14" s="87"/>
      <c r="G14" s="87"/>
      <c r="H14" s="87"/>
    </row>
    <row r="15" spans="1:8" ht="30" customHeight="1">
      <c r="A15" s="279">
        <v>12</v>
      </c>
      <c r="B15" s="243" t="s">
        <v>147</v>
      </c>
      <c r="C15" s="244" t="s">
        <v>634</v>
      </c>
      <c r="D15" s="245"/>
      <c r="E15" s="282">
        <f>SUM(E16:E20)</f>
        <v>0</v>
      </c>
      <c r="F15" s="87"/>
      <c r="G15" s="87"/>
      <c r="H15" s="87"/>
    </row>
    <row r="16" spans="1:8" ht="15" customHeight="1">
      <c r="A16" s="279">
        <v>13</v>
      </c>
      <c r="B16" s="88" t="s">
        <v>148</v>
      </c>
      <c r="C16" s="241" t="s">
        <v>941</v>
      </c>
      <c r="D16" s="239"/>
      <c r="E16" s="281"/>
      <c r="F16" s="87"/>
      <c r="G16" s="87"/>
      <c r="H16" s="87"/>
    </row>
    <row r="17" spans="1:8" ht="15" customHeight="1">
      <c r="A17" s="279">
        <v>14</v>
      </c>
      <c r="B17" s="88" t="s">
        <v>149</v>
      </c>
      <c r="C17" s="241" t="s">
        <v>867</v>
      </c>
      <c r="D17" s="239"/>
      <c r="E17" s="281"/>
      <c r="F17" s="87"/>
      <c r="G17" s="87"/>
      <c r="H17" s="87"/>
    </row>
    <row r="18" spans="1:8" ht="15" customHeight="1">
      <c r="A18" s="279">
        <v>15</v>
      </c>
      <c r="B18" s="88" t="s">
        <v>150</v>
      </c>
      <c r="C18" s="241" t="s">
        <v>942</v>
      </c>
      <c r="D18" s="239"/>
      <c r="E18" s="281"/>
      <c r="F18" s="87"/>
      <c r="G18" s="87"/>
      <c r="H18" s="87"/>
    </row>
    <row r="19" spans="1:8" ht="15" customHeight="1">
      <c r="A19" s="279">
        <v>16</v>
      </c>
      <c r="B19" s="88" t="s">
        <v>151</v>
      </c>
      <c r="C19" s="241" t="s">
        <v>875</v>
      </c>
      <c r="D19" s="239"/>
      <c r="E19" s="281"/>
      <c r="F19" s="87"/>
      <c r="G19" s="87"/>
      <c r="H19" s="87"/>
    </row>
    <row r="20" spans="1:8" ht="15" customHeight="1">
      <c r="A20" s="279">
        <v>17</v>
      </c>
      <c r="B20" s="88" t="s">
        <v>152</v>
      </c>
      <c r="C20" s="241" t="s">
        <v>868</v>
      </c>
      <c r="D20" s="239"/>
      <c r="E20" s="281"/>
      <c r="F20" s="87"/>
      <c r="G20" s="87"/>
      <c r="H20" s="87"/>
    </row>
    <row r="21" spans="1:8" ht="29.25" customHeight="1">
      <c r="A21" s="279">
        <v>18</v>
      </c>
      <c r="B21" s="243" t="s">
        <v>153</v>
      </c>
      <c r="C21" s="244" t="s">
        <v>635</v>
      </c>
      <c r="D21" s="245"/>
      <c r="E21" s="282">
        <f>E23+E24</f>
        <v>0</v>
      </c>
      <c r="F21" s="87"/>
      <c r="G21" s="87"/>
      <c r="H21" s="87"/>
    </row>
    <row r="22" spans="1:8" ht="15" customHeight="1">
      <c r="A22" s="279">
        <v>19</v>
      </c>
      <c r="B22" s="88" t="s">
        <v>154</v>
      </c>
      <c r="C22" s="241" t="s">
        <v>869</v>
      </c>
      <c r="D22" s="239"/>
      <c r="E22" s="281"/>
      <c r="F22" s="87"/>
      <c r="G22" s="87"/>
      <c r="H22" s="87"/>
    </row>
    <row r="23" spans="1:8" ht="15" customHeight="1">
      <c r="A23" s="279">
        <v>20</v>
      </c>
      <c r="B23" s="88" t="s">
        <v>155</v>
      </c>
      <c r="C23" s="241" t="s">
        <v>870</v>
      </c>
      <c r="D23" s="239"/>
      <c r="E23" s="281"/>
      <c r="F23" s="87"/>
      <c r="G23" s="87"/>
      <c r="H23" s="87"/>
    </row>
    <row r="24" spans="1:8" ht="15" customHeight="1">
      <c r="A24" s="279">
        <v>21</v>
      </c>
      <c r="B24" s="88" t="s">
        <v>156</v>
      </c>
      <c r="C24" s="241" t="s">
        <v>871</v>
      </c>
      <c r="D24" s="239"/>
      <c r="E24" s="281"/>
      <c r="F24" s="87"/>
      <c r="G24" s="87"/>
      <c r="H24" s="87"/>
    </row>
    <row r="25" spans="1:8" ht="15">
      <c r="A25" s="279">
        <v>22</v>
      </c>
      <c r="B25" s="88" t="s">
        <v>866</v>
      </c>
      <c r="C25" s="241" t="s">
        <v>872</v>
      </c>
      <c r="D25" s="239"/>
      <c r="E25" s="281"/>
      <c r="F25" s="87"/>
      <c r="G25" s="87"/>
      <c r="H25" s="87"/>
    </row>
    <row r="26" spans="1:8" ht="33.75" customHeight="1">
      <c r="A26" s="279">
        <v>23</v>
      </c>
      <c r="B26" s="243" t="s">
        <v>157</v>
      </c>
      <c r="C26" s="244" t="s">
        <v>158</v>
      </c>
      <c r="D26" s="245"/>
      <c r="E26" s="282"/>
      <c r="F26" s="87"/>
      <c r="G26" s="87"/>
      <c r="H26" s="87"/>
    </row>
    <row r="27" spans="1:8" ht="30" customHeight="1">
      <c r="A27" s="279">
        <v>24</v>
      </c>
      <c r="B27" s="243" t="s">
        <v>159</v>
      </c>
      <c r="C27" s="244" t="s">
        <v>636</v>
      </c>
      <c r="D27" s="245" t="s">
        <v>161</v>
      </c>
      <c r="E27" s="282">
        <f>SUM(E15+E21+E26)</f>
        <v>0</v>
      </c>
      <c r="F27" s="87"/>
      <c r="G27" s="87"/>
      <c r="H27" s="87"/>
    </row>
    <row r="28" spans="1:8" ht="15" customHeight="1">
      <c r="A28" s="279">
        <v>25</v>
      </c>
      <c r="B28" s="88" t="s">
        <v>162</v>
      </c>
      <c r="C28" s="241" t="s">
        <v>895</v>
      </c>
      <c r="D28" s="239"/>
      <c r="E28" s="281">
        <v>8262000</v>
      </c>
      <c r="F28" s="87"/>
      <c r="G28" s="87"/>
      <c r="H28" s="87"/>
    </row>
    <row r="29" spans="1:8" ht="15" customHeight="1">
      <c r="A29" s="279">
        <v>26</v>
      </c>
      <c r="B29" s="88" t="s">
        <v>873</v>
      </c>
      <c r="C29" s="241" t="s">
        <v>874</v>
      </c>
      <c r="D29" s="239"/>
      <c r="E29" s="281">
        <v>1826880</v>
      </c>
      <c r="F29" s="87"/>
      <c r="G29" s="87"/>
      <c r="H29" s="87"/>
    </row>
    <row r="30" spans="1:8" ht="15" customHeight="1">
      <c r="A30" s="279">
        <v>27</v>
      </c>
      <c r="B30" s="88" t="s">
        <v>876</v>
      </c>
      <c r="C30" s="241" t="s">
        <v>754</v>
      </c>
      <c r="D30" s="239"/>
      <c r="E30" s="281">
        <v>2005000</v>
      </c>
      <c r="F30" s="87"/>
      <c r="G30" s="87"/>
      <c r="H30" s="87"/>
    </row>
    <row r="31" spans="1:8" ht="15" customHeight="1">
      <c r="A31" s="279">
        <v>28</v>
      </c>
      <c r="B31" s="88" t="s">
        <v>943</v>
      </c>
      <c r="C31" s="241" t="s">
        <v>944</v>
      </c>
      <c r="D31" s="239"/>
      <c r="E31" s="281"/>
      <c r="F31" s="87"/>
      <c r="G31" s="87"/>
      <c r="H31" s="87"/>
    </row>
    <row r="32" spans="1:8" ht="15" customHeight="1">
      <c r="A32" s="279">
        <v>29</v>
      </c>
      <c r="B32" s="88" t="s">
        <v>163</v>
      </c>
      <c r="C32" s="241" t="s">
        <v>649</v>
      </c>
      <c r="D32" s="239"/>
      <c r="E32" s="282">
        <f>E33+E34</f>
        <v>20772129</v>
      </c>
      <c r="F32" s="87"/>
      <c r="G32" s="87"/>
      <c r="H32" s="87"/>
    </row>
    <row r="33" spans="1:8" ht="15" customHeight="1">
      <c r="A33" s="279">
        <v>30</v>
      </c>
      <c r="B33" s="88" t="s">
        <v>164</v>
      </c>
      <c r="C33" s="241" t="s">
        <v>165</v>
      </c>
      <c r="D33" s="239"/>
      <c r="E33" s="281">
        <v>10830000</v>
      </c>
      <c r="F33" s="87"/>
      <c r="G33" s="87"/>
      <c r="H33" s="87"/>
    </row>
    <row r="34" spans="1:8" ht="15" customHeight="1">
      <c r="A34" s="279">
        <v>31</v>
      </c>
      <c r="B34" s="88" t="s">
        <v>166</v>
      </c>
      <c r="C34" s="241" t="s">
        <v>167</v>
      </c>
      <c r="D34" s="239"/>
      <c r="E34" s="281">
        <v>9942129</v>
      </c>
      <c r="F34" s="87"/>
      <c r="G34" s="87"/>
      <c r="H34" s="87"/>
    </row>
    <row r="35" spans="1:8" ht="15" customHeight="1">
      <c r="A35" s="279">
        <v>32</v>
      </c>
      <c r="B35" s="88" t="s">
        <v>877</v>
      </c>
      <c r="C35" s="241" t="s">
        <v>878</v>
      </c>
      <c r="D35" s="239"/>
      <c r="E35" s="281"/>
      <c r="F35" s="87"/>
      <c r="G35" s="87"/>
      <c r="H35" s="87"/>
    </row>
    <row r="36" spans="1:8" ht="30.75" customHeight="1">
      <c r="A36" s="279">
        <v>33</v>
      </c>
      <c r="B36" s="243" t="s">
        <v>168</v>
      </c>
      <c r="C36" s="244" t="s">
        <v>637</v>
      </c>
      <c r="D36" s="245" t="s">
        <v>170</v>
      </c>
      <c r="E36" s="282">
        <f>E28+E29+E30+E31+E32+E35</f>
        <v>32866009</v>
      </c>
      <c r="F36" s="87"/>
      <c r="G36" s="87"/>
      <c r="H36" s="87"/>
    </row>
    <row r="37" spans="1:8" ht="32.25" customHeight="1">
      <c r="A37" s="279">
        <v>34</v>
      </c>
      <c r="B37" s="243" t="s">
        <v>171</v>
      </c>
      <c r="C37" s="244" t="s">
        <v>172</v>
      </c>
      <c r="D37" s="245" t="s">
        <v>173</v>
      </c>
      <c r="E37" s="282">
        <v>1800000</v>
      </c>
      <c r="F37" s="87"/>
      <c r="G37" s="87"/>
      <c r="H37" s="87"/>
    </row>
    <row r="38" spans="1:5" s="89" customFormat="1" ht="28.5" customHeight="1" hidden="1">
      <c r="A38" s="279">
        <v>28</v>
      </c>
      <c r="B38" s="243" t="s">
        <v>174</v>
      </c>
      <c r="C38" s="244" t="s">
        <v>175</v>
      </c>
      <c r="D38" s="245" t="s">
        <v>176</v>
      </c>
      <c r="E38" s="282">
        <v>0</v>
      </c>
    </row>
    <row r="39" spans="1:5" s="89" customFormat="1" ht="30.75" customHeight="1">
      <c r="A39" s="283">
        <v>35</v>
      </c>
      <c r="B39" s="527" t="s">
        <v>650</v>
      </c>
      <c r="C39" s="528"/>
      <c r="D39" s="245" t="s">
        <v>177</v>
      </c>
      <c r="E39" s="282">
        <f>SUM(E14+E27+E36+E37+E38)</f>
        <v>112360145</v>
      </c>
    </row>
    <row r="40" spans="1:8" ht="27.75" customHeight="1" hidden="1">
      <c r="A40" s="279">
        <v>37</v>
      </c>
      <c r="B40" s="527" t="s">
        <v>178</v>
      </c>
      <c r="C40" s="528"/>
      <c r="D40" s="245" t="s">
        <v>179</v>
      </c>
      <c r="E40" s="282"/>
      <c r="F40" s="87"/>
      <c r="G40" s="87"/>
      <c r="H40" s="87"/>
    </row>
    <row r="41" spans="1:8" ht="27.75" customHeight="1" hidden="1">
      <c r="A41" s="283">
        <v>38</v>
      </c>
      <c r="B41" s="527" t="s">
        <v>180</v>
      </c>
      <c r="C41" s="528"/>
      <c r="D41" s="245" t="s">
        <v>181</v>
      </c>
      <c r="E41" s="282"/>
      <c r="F41" s="87"/>
      <c r="G41" s="87"/>
      <c r="H41" s="87"/>
    </row>
    <row r="42" spans="1:8" ht="27.75" customHeight="1" hidden="1">
      <c r="A42" s="279">
        <v>39</v>
      </c>
      <c r="B42" s="527" t="s">
        <v>182</v>
      </c>
      <c r="C42" s="528"/>
      <c r="D42" s="245" t="s">
        <v>183</v>
      </c>
      <c r="E42" s="282"/>
      <c r="F42" s="87"/>
      <c r="G42" s="87"/>
      <c r="H42" s="87"/>
    </row>
    <row r="43" spans="1:8" ht="27.75" customHeight="1" hidden="1">
      <c r="A43" s="283">
        <v>37</v>
      </c>
      <c r="B43" s="527" t="s">
        <v>184</v>
      </c>
      <c r="C43" s="528"/>
      <c r="D43" s="245" t="s">
        <v>185</v>
      </c>
      <c r="E43" s="282" t="e">
        <f>SUM(#REF!)/1000</f>
        <v>#REF!</v>
      </c>
      <c r="F43" s="87"/>
      <c r="G43" s="87"/>
      <c r="H43" s="87"/>
    </row>
    <row r="44" spans="1:8" ht="27.75" customHeight="1" hidden="1">
      <c r="A44" s="279">
        <v>41</v>
      </c>
      <c r="B44" s="525" t="s">
        <v>186</v>
      </c>
      <c r="C44" s="526"/>
      <c r="D44" s="239"/>
      <c r="E44" s="282"/>
      <c r="F44" s="87"/>
      <c r="G44" s="87"/>
      <c r="H44" s="87"/>
    </row>
    <row r="45" spans="1:8" ht="27.75" customHeight="1" hidden="1">
      <c r="A45" s="279">
        <v>42</v>
      </c>
      <c r="B45" s="525" t="s">
        <v>187</v>
      </c>
      <c r="C45" s="526"/>
      <c r="D45" s="239"/>
      <c r="E45" s="282"/>
      <c r="F45" s="87"/>
      <c r="G45" s="87"/>
      <c r="H45" s="87"/>
    </row>
    <row r="46" spans="1:8" ht="27.75" customHeight="1" hidden="1">
      <c r="A46" s="283">
        <v>43</v>
      </c>
      <c r="B46" s="525" t="s">
        <v>188</v>
      </c>
      <c r="C46" s="526"/>
      <c r="D46" s="239"/>
      <c r="E46" s="282"/>
      <c r="F46" s="87"/>
      <c r="G46" s="87"/>
      <c r="H46" s="87"/>
    </row>
    <row r="47" spans="1:8" ht="27.75" customHeight="1" hidden="1">
      <c r="A47" s="279">
        <v>44</v>
      </c>
      <c r="B47" s="525" t="s">
        <v>189</v>
      </c>
      <c r="C47" s="526"/>
      <c r="D47" s="239"/>
      <c r="E47" s="282"/>
      <c r="F47" s="87"/>
      <c r="G47" s="87"/>
      <c r="H47" s="87"/>
    </row>
    <row r="48" spans="1:8" ht="27.75" customHeight="1" hidden="1">
      <c r="A48" s="283">
        <v>45</v>
      </c>
      <c r="B48" s="525" t="s">
        <v>190</v>
      </c>
      <c r="C48" s="526"/>
      <c r="D48" s="239"/>
      <c r="E48" s="282"/>
      <c r="F48" s="87"/>
      <c r="G48" s="87"/>
      <c r="H48" s="87"/>
    </row>
    <row r="49" spans="1:8" ht="27.75" customHeight="1" hidden="1">
      <c r="A49" s="279">
        <v>46</v>
      </c>
      <c r="B49" s="525" t="s">
        <v>191</v>
      </c>
      <c r="C49" s="526"/>
      <c r="D49" s="239"/>
      <c r="E49" s="282"/>
      <c r="F49" s="87"/>
      <c r="G49" s="87"/>
      <c r="H49" s="87"/>
    </row>
    <row r="50" spans="1:8" ht="27.75" customHeight="1">
      <c r="A50" s="283">
        <v>36</v>
      </c>
      <c r="B50" s="527" t="s">
        <v>638</v>
      </c>
      <c r="C50" s="528"/>
      <c r="D50" s="245" t="s">
        <v>193</v>
      </c>
      <c r="E50" s="282">
        <f>E51+E52+E53</f>
        <v>6888554</v>
      </c>
      <c r="F50" s="87"/>
      <c r="G50" s="87"/>
      <c r="H50" s="87"/>
    </row>
    <row r="51" spans="1:8" ht="15">
      <c r="A51" s="279">
        <v>37</v>
      </c>
      <c r="B51" s="274" t="s">
        <v>194</v>
      </c>
      <c r="C51" s="241" t="s">
        <v>195</v>
      </c>
      <c r="D51" s="239"/>
      <c r="E51" s="281">
        <v>5158800</v>
      </c>
      <c r="F51" s="87"/>
      <c r="G51" s="87"/>
      <c r="H51" s="87"/>
    </row>
    <row r="52" spans="1:8" ht="15">
      <c r="A52" s="279">
        <v>38</v>
      </c>
      <c r="B52" s="274" t="s">
        <v>194</v>
      </c>
      <c r="C52" s="241" t="s">
        <v>104</v>
      </c>
      <c r="D52" s="239"/>
      <c r="E52" s="281">
        <v>325920</v>
      </c>
      <c r="F52" s="87"/>
      <c r="G52" s="87"/>
      <c r="H52" s="87"/>
    </row>
    <row r="53" spans="1:8" ht="15">
      <c r="A53" s="283">
        <v>39</v>
      </c>
      <c r="B53" s="274"/>
      <c r="C53" s="241" t="s">
        <v>196</v>
      </c>
      <c r="D53" s="239"/>
      <c r="E53" s="281">
        <v>1403834</v>
      </c>
      <c r="F53" s="87"/>
      <c r="G53" s="87"/>
      <c r="H53" s="87"/>
    </row>
    <row r="54" spans="1:8" ht="15.75" customHeight="1" hidden="1">
      <c r="A54" s="279">
        <v>42</v>
      </c>
      <c r="B54" s="525" t="s">
        <v>189</v>
      </c>
      <c r="C54" s="526"/>
      <c r="D54" s="239"/>
      <c r="E54" s="282"/>
      <c r="F54" s="87"/>
      <c r="G54" s="87"/>
      <c r="H54" s="87"/>
    </row>
    <row r="55" spans="1:8" ht="15.75" customHeight="1" hidden="1">
      <c r="A55" s="283" t="s">
        <v>197</v>
      </c>
      <c r="B55" s="525" t="s">
        <v>190</v>
      </c>
      <c r="C55" s="526"/>
      <c r="D55" s="239"/>
      <c r="E55" s="282"/>
      <c r="F55" s="87"/>
      <c r="G55" s="87"/>
      <c r="H55" s="87"/>
    </row>
    <row r="56" spans="1:8" ht="15.75" customHeight="1" hidden="1">
      <c r="A56" s="279" t="s">
        <v>198</v>
      </c>
      <c r="B56" s="525" t="s">
        <v>191</v>
      </c>
      <c r="C56" s="526"/>
      <c r="D56" s="239"/>
      <c r="E56" s="282"/>
      <c r="F56" s="87"/>
      <c r="G56" s="87"/>
      <c r="H56" s="87"/>
    </row>
    <row r="57" spans="1:8" ht="30.75" customHeight="1">
      <c r="A57" s="283">
        <v>40</v>
      </c>
      <c r="B57" s="527" t="s">
        <v>639</v>
      </c>
      <c r="C57" s="528"/>
      <c r="D57" s="245" t="s">
        <v>199</v>
      </c>
      <c r="E57" s="282">
        <f>E39+E50</f>
        <v>119248699</v>
      </c>
      <c r="F57" s="87"/>
      <c r="G57" s="87"/>
      <c r="H57" s="87"/>
    </row>
    <row r="58" spans="1:8" ht="12.75" customHeight="1" hidden="1">
      <c r="A58" s="283">
        <v>43</v>
      </c>
      <c r="B58" s="275"/>
      <c r="C58" s="241" t="s">
        <v>200</v>
      </c>
      <c r="D58" s="239" t="s">
        <v>201</v>
      </c>
      <c r="E58" s="282" t="e">
        <f>SUM(#REF!)</f>
        <v>#REF!</v>
      </c>
      <c r="F58" s="87"/>
      <c r="G58" s="87"/>
      <c r="H58" s="87"/>
    </row>
    <row r="59" spans="1:8" ht="12.75" customHeight="1" hidden="1">
      <c r="A59" s="279" t="s">
        <v>202</v>
      </c>
      <c r="B59" s="247"/>
      <c r="C59" s="241" t="s">
        <v>203</v>
      </c>
      <c r="D59" s="239" t="s">
        <v>204</v>
      </c>
      <c r="E59" s="282" t="e">
        <f>SUM(#REF!)</f>
        <v>#REF!</v>
      </c>
      <c r="F59" s="87"/>
      <c r="G59" s="87"/>
      <c r="H59" s="87"/>
    </row>
    <row r="60" spans="1:8" ht="12.75" customHeight="1" hidden="1">
      <c r="A60" s="283" t="s">
        <v>205</v>
      </c>
      <c r="B60" s="247"/>
      <c r="C60" s="241" t="s">
        <v>206</v>
      </c>
      <c r="D60" s="239" t="s">
        <v>207</v>
      </c>
      <c r="E60" s="282" t="e">
        <f>SUM(#REF!)</f>
        <v>#REF!</v>
      </c>
      <c r="F60" s="87"/>
      <c r="G60" s="87"/>
      <c r="H60" s="87"/>
    </row>
    <row r="61" spans="1:8" ht="12.75" customHeight="1" hidden="1">
      <c r="A61" s="279">
        <v>45</v>
      </c>
      <c r="B61" s="247"/>
      <c r="C61" s="241" t="s">
        <v>208</v>
      </c>
      <c r="D61" s="239" t="s">
        <v>209</v>
      </c>
      <c r="E61" s="282" t="e">
        <f>SUM(#REF!)</f>
        <v>#REF!</v>
      </c>
      <c r="F61" s="87"/>
      <c r="G61" s="87"/>
      <c r="H61" s="87"/>
    </row>
    <row r="62" spans="1:8" ht="12.75" customHeight="1" hidden="1">
      <c r="A62" s="283" t="s">
        <v>210</v>
      </c>
      <c r="B62" s="247"/>
      <c r="C62" s="241" t="s">
        <v>211</v>
      </c>
      <c r="D62" s="239" t="s">
        <v>212</v>
      </c>
      <c r="E62" s="282" t="e">
        <f>SUM(#REF!)</f>
        <v>#REF!</v>
      </c>
      <c r="F62" s="87"/>
      <c r="G62" s="87"/>
      <c r="H62" s="87"/>
    </row>
    <row r="63" spans="1:8" ht="15.75" customHeight="1" hidden="1">
      <c r="A63" s="279">
        <v>36</v>
      </c>
      <c r="B63" s="527" t="s">
        <v>213</v>
      </c>
      <c r="C63" s="528"/>
      <c r="D63" s="245" t="s">
        <v>214</v>
      </c>
      <c r="E63" s="282">
        <v>0</v>
      </c>
      <c r="F63" s="87"/>
      <c r="G63" s="87"/>
      <c r="H63" s="87"/>
    </row>
    <row r="64" spans="1:8" ht="12.75" customHeight="1" hidden="1">
      <c r="A64" s="283" t="s">
        <v>215</v>
      </c>
      <c r="B64" s="247"/>
      <c r="C64" s="246" t="s">
        <v>216</v>
      </c>
      <c r="D64" s="239" t="s">
        <v>217</v>
      </c>
      <c r="E64" s="282" t="e">
        <f>SUM(#REF!)</f>
        <v>#REF!</v>
      </c>
      <c r="F64" s="87"/>
      <c r="G64" s="87"/>
      <c r="H64" s="87"/>
    </row>
    <row r="65" spans="1:8" ht="12.75" customHeight="1" hidden="1">
      <c r="A65" s="279" t="s">
        <v>218</v>
      </c>
      <c r="B65" s="247"/>
      <c r="C65" s="246" t="s">
        <v>219</v>
      </c>
      <c r="D65" s="239" t="s">
        <v>220</v>
      </c>
      <c r="E65" s="282" t="e">
        <f>SUM(#REF!)</f>
        <v>#REF!</v>
      </c>
      <c r="F65" s="87"/>
      <c r="G65" s="87"/>
      <c r="H65" s="87"/>
    </row>
    <row r="66" spans="1:8" ht="12.75" customHeight="1" hidden="1">
      <c r="A66" s="283" t="s">
        <v>221</v>
      </c>
      <c r="B66" s="247"/>
      <c r="C66" s="241" t="s">
        <v>222</v>
      </c>
      <c r="D66" s="239" t="s">
        <v>223</v>
      </c>
      <c r="E66" s="282" t="e">
        <f>SUM(#REF!)</f>
        <v>#REF!</v>
      </c>
      <c r="F66" s="87"/>
      <c r="G66" s="87"/>
      <c r="H66" s="87"/>
    </row>
    <row r="67" spans="1:5" s="91" customFormat="1" ht="12.75" customHeight="1" hidden="1">
      <c r="A67" s="279">
        <v>54</v>
      </c>
      <c r="B67" s="247"/>
      <c r="C67" s="241" t="s">
        <v>224</v>
      </c>
      <c r="D67" s="239" t="s">
        <v>225</v>
      </c>
      <c r="E67" s="282" t="e">
        <f>SUM(#REF!)</f>
        <v>#REF!</v>
      </c>
    </row>
    <row r="68" spans="1:8" ht="12.75" customHeight="1" hidden="1">
      <c r="A68" s="283" t="s">
        <v>226</v>
      </c>
      <c r="B68" s="247"/>
      <c r="C68" s="241" t="s">
        <v>227</v>
      </c>
      <c r="D68" s="239" t="s">
        <v>228</v>
      </c>
      <c r="E68" s="282" t="e">
        <f>SUM(#REF!)</f>
        <v>#REF!</v>
      </c>
      <c r="F68" s="87"/>
      <c r="G68" s="87"/>
      <c r="H68" s="87"/>
    </row>
    <row r="69" spans="1:8" ht="12.75" customHeight="1">
      <c r="A69" s="283">
        <v>41</v>
      </c>
      <c r="B69" s="247"/>
      <c r="C69" s="244" t="s">
        <v>1149</v>
      </c>
      <c r="D69" s="245" t="s">
        <v>214</v>
      </c>
      <c r="E69" s="282">
        <v>211969807</v>
      </c>
      <c r="F69" s="87"/>
      <c r="G69" s="87"/>
      <c r="H69" s="87"/>
    </row>
    <row r="70" spans="1:8" ht="15" customHeight="1">
      <c r="A70" s="283">
        <v>42</v>
      </c>
      <c r="B70" s="247"/>
      <c r="C70" s="241" t="s">
        <v>231</v>
      </c>
      <c r="D70" s="239"/>
      <c r="E70" s="281">
        <v>467000</v>
      </c>
      <c r="F70" s="87"/>
      <c r="G70" s="87"/>
      <c r="H70" s="87"/>
    </row>
    <row r="71" spans="1:8" ht="15" customHeight="1">
      <c r="A71" s="283">
        <v>43</v>
      </c>
      <c r="B71" s="247"/>
      <c r="C71" s="241" t="s">
        <v>232</v>
      </c>
      <c r="D71" s="239"/>
      <c r="E71" s="281">
        <v>5308000</v>
      </c>
      <c r="F71" s="87"/>
      <c r="G71" s="87"/>
      <c r="H71" s="87"/>
    </row>
    <row r="72" spans="1:8" ht="17.25" customHeight="1">
      <c r="A72" s="283">
        <v>44</v>
      </c>
      <c r="B72" s="527" t="s">
        <v>641</v>
      </c>
      <c r="C72" s="528"/>
      <c r="D72" s="245" t="s">
        <v>230</v>
      </c>
      <c r="E72" s="282">
        <f>SUM(E70:E71)</f>
        <v>5775000</v>
      </c>
      <c r="F72" s="87"/>
      <c r="G72" s="87"/>
      <c r="H72" s="87"/>
    </row>
    <row r="73" spans="1:8" ht="15.75" customHeight="1">
      <c r="A73" s="283">
        <v>45</v>
      </c>
      <c r="B73" s="247"/>
      <c r="C73" s="241" t="s">
        <v>651</v>
      </c>
      <c r="D73" s="245" t="s">
        <v>233</v>
      </c>
      <c r="E73" s="282">
        <f>SUM(E74)</f>
        <v>9907000</v>
      </c>
      <c r="F73" s="87"/>
      <c r="G73" s="87"/>
      <c r="H73" s="87"/>
    </row>
    <row r="74" spans="1:8" ht="15" customHeight="1">
      <c r="A74" s="283">
        <v>46</v>
      </c>
      <c r="B74" s="247"/>
      <c r="C74" s="246" t="s">
        <v>234</v>
      </c>
      <c r="D74" s="239"/>
      <c r="E74" s="281">
        <v>9907000</v>
      </c>
      <c r="F74" s="87"/>
      <c r="G74" s="87"/>
      <c r="H74" s="87"/>
    </row>
    <row r="75" spans="1:8" ht="12.75" customHeight="1" hidden="1">
      <c r="A75" s="283">
        <v>47</v>
      </c>
      <c r="B75" s="247"/>
      <c r="C75" s="241" t="s">
        <v>235</v>
      </c>
      <c r="D75" s="239"/>
      <c r="E75" s="282" t="e">
        <f>SUM(#REF!)/1000</f>
        <v>#REF!</v>
      </c>
      <c r="F75" s="87"/>
      <c r="G75" s="87"/>
      <c r="H75" s="87"/>
    </row>
    <row r="76" spans="1:8" ht="12.75" customHeight="1" hidden="1">
      <c r="A76" s="283">
        <v>48</v>
      </c>
      <c r="B76" s="247"/>
      <c r="C76" s="241" t="s">
        <v>236</v>
      </c>
      <c r="D76" s="239" t="s">
        <v>237</v>
      </c>
      <c r="E76" s="282" t="e">
        <f>SUM(#REF!)/1000</f>
        <v>#REF!</v>
      </c>
      <c r="F76" s="87"/>
      <c r="G76" s="87"/>
      <c r="H76" s="87"/>
    </row>
    <row r="77" spans="1:8" ht="12.75" customHeight="1" hidden="1">
      <c r="A77" s="283">
        <v>49</v>
      </c>
      <c r="B77" s="247"/>
      <c r="C77" s="241" t="s">
        <v>238</v>
      </c>
      <c r="D77" s="239" t="s">
        <v>239</v>
      </c>
      <c r="E77" s="282" t="e">
        <f>SUM(#REF!)/1000</f>
        <v>#REF!</v>
      </c>
      <c r="F77" s="87"/>
      <c r="G77" s="87"/>
      <c r="H77" s="87"/>
    </row>
    <row r="78" spans="1:8" ht="15.75" customHeight="1">
      <c r="A78" s="283">
        <v>47</v>
      </c>
      <c r="B78" s="247"/>
      <c r="C78" s="241" t="s">
        <v>652</v>
      </c>
      <c r="D78" s="245" t="s">
        <v>240</v>
      </c>
      <c r="E78" s="282">
        <f>SUM(E79)</f>
        <v>4450000</v>
      </c>
      <c r="F78" s="87"/>
      <c r="G78" s="87"/>
      <c r="H78" s="87"/>
    </row>
    <row r="79" spans="1:8" ht="15" customHeight="1">
      <c r="A79" s="283">
        <v>48</v>
      </c>
      <c r="B79" s="247"/>
      <c r="C79" s="246" t="s">
        <v>241</v>
      </c>
      <c r="D79" s="239"/>
      <c r="E79" s="281">
        <v>4450000</v>
      </c>
      <c r="F79" s="87"/>
      <c r="G79" s="87"/>
      <c r="H79" s="87"/>
    </row>
    <row r="80" spans="1:8" ht="15.75" customHeight="1">
      <c r="A80" s="283">
        <v>49</v>
      </c>
      <c r="B80" s="247"/>
      <c r="C80" s="241" t="s">
        <v>642</v>
      </c>
      <c r="D80" s="245" t="s">
        <v>242</v>
      </c>
      <c r="E80" s="282">
        <f>SUM(E81:E82)</f>
        <v>615000</v>
      </c>
      <c r="F80" s="87"/>
      <c r="G80" s="87"/>
      <c r="H80" s="87"/>
    </row>
    <row r="81" spans="1:8" ht="15" customHeight="1">
      <c r="A81" s="283">
        <v>50</v>
      </c>
      <c r="B81" s="247"/>
      <c r="C81" s="246" t="s">
        <v>243</v>
      </c>
      <c r="D81" s="239"/>
      <c r="E81" s="281">
        <v>345000</v>
      </c>
      <c r="F81" s="87"/>
      <c r="G81" s="87"/>
      <c r="H81" s="87"/>
    </row>
    <row r="82" spans="1:8" ht="15" customHeight="1">
      <c r="A82" s="283">
        <v>51</v>
      </c>
      <c r="B82" s="247"/>
      <c r="C82" s="246" t="s">
        <v>244</v>
      </c>
      <c r="D82" s="239"/>
      <c r="E82" s="281">
        <v>270000</v>
      </c>
      <c r="F82" s="87"/>
      <c r="G82" s="87"/>
      <c r="H82" s="87"/>
    </row>
    <row r="83" spans="1:8" ht="15.75" customHeight="1">
      <c r="A83" s="283">
        <v>52</v>
      </c>
      <c r="B83" s="527" t="s">
        <v>643</v>
      </c>
      <c r="C83" s="528"/>
      <c r="D83" s="245" t="s">
        <v>246</v>
      </c>
      <c r="E83" s="282">
        <f>SUM(E73+E78+E80)</f>
        <v>14972000</v>
      </c>
      <c r="F83" s="87"/>
      <c r="G83" s="87"/>
      <c r="H83" s="87"/>
    </row>
    <row r="84" spans="1:5" s="101" customFormat="1" ht="30.75" customHeight="1">
      <c r="A84" s="283">
        <v>53</v>
      </c>
      <c r="B84" s="544" t="s">
        <v>644</v>
      </c>
      <c r="C84" s="545"/>
      <c r="D84" s="248" t="s">
        <v>247</v>
      </c>
      <c r="E84" s="284">
        <f>E72+E83</f>
        <v>20747000</v>
      </c>
    </row>
    <row r="85" spans="1:8" ht="15.75" customHeight="1">
      <c r="A85" s="283">
        <v>54</v>
      </c>
      <c r="B85" s="247"/>
      <c r="C85" s="249" t="s">
        <v>248</v>
      </c>
      <c r="D85" s="245" t="s">
        <v>249</v>
      </c>
      <c r="E85" s="282">
        <v>706000</v>
      </c>
      <c r="F85" s="87"/>
      <c r="G85" s="87"/>
      <c r="H85" s="87"/>
    </row>
    <row r="86" spans="1:8" ht="15.75" customHeight="1">
      <c r="A86" s="283">
        <v>55</v>
      </c>
      <c r="B86" s="247"/>
      <c r="C86" s="249" t="s">
        <v>896</v>
      </c>
      <c r="D86" s="245" t="s">
        <v>250</v>
      </c>
      <c r="E86" s="282">
        <v>2822000</v>
      </c>
      <c r="F86" s="87"/>
      <c r="G86" s="87"/>
      <c r="H86" s="87"/>
    </row>
    <row r="87" spans="1:8" ht="15.75" customHeight="1">
      <c r="A87" s="283">
        <v>56</v>
      </c>
      <c r="B87" s="247"/>
      <c r="C87" s="249" t="s">
        <v>251</v>
      </c>
      <c r="D87" s="245" t="s">
        <v>252</v>
      </c>
      <c r="E87" s="282">
        <v>2148000</v>
      </c>
      <c r="F87" s="87"/>
      <c r="G87" s="87"/>
      <c r="H87" s="87"/>
    </row>
    <row r="88" spans="1:8" ht="15.75" customHeight="1">
      <c r="A88" s="283">
        <v>57</v>
      </c>
      <c r="B88" s="247"/>
      <c r="C88" s="249" t="s">
        <v>253</v>
      </c>
      <c r="D88" s="245" t="s">
        <v>254</v>
      </c>
      <c r="E88" s="282">
        <v>11512000</v>
      </c>
      <c r="F88" s="87"/>
      <c r="G88" s="87"/>
      <c r="H88" s="87"/>
    </row>
    <row r="89" spans="1:8" ht="15.75" customHeight="1">
      <c r="A89" s="283">
        <v>58</v>
      </c>
      <c r="B89" s="247"/>
      <c r="C89" s="249" t="s">
        <v>255</v>
      </c>
      <c r="D89" s="245" t="s">
        <v>256</v>
      </c>
      <c r="E89" s="282">
        <v>2200000</v>
      </c>
      <c r="F89" s="87"/>
      <c r="G89" s="87"/>
      <c r="H89" s="87"/>
    </row>
    <row r="90" spans="1:8" ht="30.75" customHeight="1">
      <c r="A90" s="283">
        <v>59</v>
      </c>
      <c r="B90" s="537" t="s">
        <v>645</v>
      </c>
      <c r="C90" s="538"/>
      <c r="D90" s="245" t="s">
        <v>257</v>
      </c>
      <c r="E90" s="282">
        <f>SUM(E85:E89)</f>
        <v>19388000</v>
      </c>
      <c r="F90" s="87"/>
      <c r="G90" s="87"/>
      <c r="H90" s="87"/>
    </row>
    <row r="91" spans="1:8" ht="15.75" customHeight="1" hidden="1">
      <c r="A91" s="283">
        <v>63</v>
      </c>
      <c r="B91" s="247"/>
      <c r="C91" s="249" t="s">
        <v>258</v>
      </c>
      <c r="D91" s="239" t="s">
        <v>259</v>
      </c>
      <c r="E91" s="282"/>
      <c r="F91" s="87"/>
      <c r="G91" s="87"/>
      <c r="H91" s="87"/>
    </row>
    <row r="92" spans="1:8" ht="15.75" customHeight="1" hidden="1">
      <c r="A92" s="283">
        <v>64</v>
      </c>
      <c r="B92" s="247"/>
      <c r="C92" s="249" t="s">
        <v>260</v>
      </c>
      <c r="D92" s="239" t="s">
        <v>261</v>
      </c>
      <c r="E92" s="282"/>
      <c r="F92" s="87"/>
      <c r="G92" s="87"/>
      <c r="H92" s="87"/>
    </row>
    <row r="93" spans="1:8" ht="15.75" customHeight="1" hidden="1">
      <c r="A93" s="283">
        <v>65</v>
      </c>
      <c r="B93" s="247"/>
      <c r="C93" s="249" t="s">
        <v>262</v>
      </c>
      <c r="D93" s="239" t="s">
        <v>263</v>
      </c>
      <c r="E93" s="282"/>
      <c r="F93" s="87"/>
      <c r="G93" s="87"/>
      <c r="H93" s="87"/>
    </row>
    <row r="94" spans="1:8" ht="15.75" customHeight="1" hidden="1">
      <c r="A94" s="283">
        <v>66</v>
      </c>
      <c r="B94" s="247"/>
      <c r="C94" s="249" t="s">
        <v>264</v>
      </c>
      <c r="D94" s="239" t="s">
        <v>265</v>
      </c>
      <c r="E94" s="282"/>
      <c r="F94" s="87"/>
      <c r="G94" s="87"/>
      <c r="H94" s="87"/>
    </row>
    <row r="95" spans="1:8" ht="15.75" customHeight="1" hidden="1">
      <c r="A95" s="283">
        <v>67</v>
      </c>
      <c r="B95" s="247"/>
      <c r="C95" s="249" t="s">
        <v>266</v>
      </c>
      <c r="D95" s="239" t="s">
        <v>267</v>
      </c>
      <c r="E95" s="282"/>
      <c r="F95" s="87"/>
      <c r="G95" s="87"/>
      <c r="H95" s="87"/>
    </row>
    <row r="96" spans="1:8" ht="15.75" customHeight="1" hidden="1">
      <c r="A96" s="283">
        <v>68</v>
      </c>
      <c r="B96" s="541" t="s">
        <v>268</v>
      </c>
      <c r="C96" s="542"/>
      <c r="D96" s="239" t="s">
        <v>269</v>
      </c>
      <c r="E96" s="282">
        <v>0</v>
      </c>
      <c r="F96" s="87"/>
      <c r="G96" s="87"/>
      <c r="H96" s="87"/>
    </row>
    <row r="97" spans="1:8" ht="15.75" customHeight="1" hidden="1">
      <c r="A97" s="283">
        <v>69</v>
      </c>
      <c r="B97" s="247"/>
      <c r="C97" s="249" t="s">
        <v>270</v>
      </c>
      <c r="D97" s="239" t="s">
        <v>271</v>
      </c>
      <c r="E97" s="282"/>
      <c r="F97" s="87"/>
      <c r="G97" s="87"/>
      <c r="H97" s="87"/>
    </row>
    <row r="98" spans="1:8" ht="15.75" customHeight="1" hidden="1">
      <c r="A98" s="283">
        <v>70</v>
      </c>
      <c r="B98" s="247"/>
      <c r="C98" s="241" t="s">
        <v>272</v>
      </c>
      <c r="D98" s="239" t="s">
        <v>273</v>
      </c>
      <c r="E98" s="282"/>
      <c r="F98" s="87"/>
      <c r="G98" s="87"/>
      <c r="H98" s="87"/>
    </row>
    <row r="99" spans="1:8" ht="15.75" customHeight="1" hidden="1">
      <c r="A99" s="283">
        <v>71</v>
      </c>
      <c r="B99" s="247"/>
      <c r="C99" s="249" t="s">
        <v>274</v>
      </c>
      <c r="D99" s="239" t="s">
        <v>275</v>
      </c>
      <c r="E99" s="282"/>
      <c r="F99" s="87"/>
      <c r="G99" s="87"/>
      <c r="H99" s="87"/>
    </row>
    <row r="100" spans="1:8" ht="15.75" customHeight="1" hidden="1">
      <c r="A100" s="283">
        <v>72</v>
      </c>
      <c r="B100" s="541" t="s">
        <v>276</v>
      </c>
      <c r="C100" s="542"/>
      <c r="D100" s="239" t="s">
        <v>277</v>
      </c>
      <c r="E100" s="282">
        <v>0</v>
      </c>
      <c r="F100" s="87"/>
      <c r="G100" s="87"/>
      <c r="H100" s="87"/>
    </row>
    <row r="101" spans="1:8" ht="15.75" customHeight="1" hidden="1">
      <c r="A101" s="283">
        <v>73</v>
      </c>
      <c r="B101" s="247"/>
      <c r="C101" s="249" t="s">
        <v>278</v>
      </c>
      <c r="D101" s="239" t="s">
        <v>279</v>
      </c>
      <c r="E101" s="282"/>
      <c r="F101" s="87"/>
      <c r="G101" s="87"/>
      <c r="H101" s="87"/>
    </row>
    <row r="102" spans="1:8" ht="15.75" customHeight="1" hidden="1">
      <c r="A102" s="283">
        <v>74</v>
      </c>
      <c r="B102" s="247"/>
      <c r="C102" s="241" t="s">
        <v>280</v>
      </c>
      <c r="D102" s="239" t="s">
        <v>281</v>
      </c>
      <c r="E102" s="282"/>
      <c r="F102" s="87"/>
      <c r="G102" s="87"/>
      <c r="H102" s="87"/>
    </row>
    <row r="103" spans="1:8" ht="15.75" customHeight="1" hidden="1">
      <c r="A103" s="283">
        <v>75</v>
      </c>
      <c r="B103" s="247"/>
      <c r="C103" s="249" t="s">
        <v>282</v>
      </c>
      <c r="D103" s="239" t="s">
        <v>283</v>
      </c>
      <c r="E103" s="282"/>
      <c r="F103" s="87"/>
      <c r="G103" s="87"/>
      <c r="H103" s="87"/>
    </row>
    <row r="104" spans="1:8" ht="15.75" customHeight="1" hidden="1">
      <c r="A104" s="283">
        <v>76</v>
      </c>
      <c r="B104" s="541" t="s">
        <v>284</v>
      </c>
      <c r="C104" s="542"/>
      <c r="D104" s="239" t="s">
        <v>285</v>
      </c>
      <c r="E104" s="282">
        <v>0</v>
      </c>
      <c r="F104" s="87"/>
      <c r="G104" s="87"/>
      <c r="H104" s="87"/>
    </row>
    <row r="105" spans="1:8" ht="15.75" customHeight="1">
      <c r="A105" s="283">
        <v>60</v>
      </c>
      <c r="B105" s="546" t="s">
        <v>960</v>
      </c>
      <c r="C105" s="547"/>
      <c r="D105" s="245" t="s">
        <v>269</v>
      </c>
      <c r="E105" s="282"/>
      <c r="F105" s="87"/>
      <c r="G105" s="87"/>
      <c r="H105" s="87"/>
    </row>
    <row r="106" spans="1:8" ht="30.75" customHeight="1">
      <c r="A106" s="283">
        <v>61</v>
      </c>
      <c r="B106" s="537" t="s">
        <v>646</v>
      </c>
      <c r="C106" s="538"/>
      <c r="D106" s="245" t="s">
        <v>286</v>
      </c>
      <c r="E106" s="282">
        <f>SUM(E57+E63+E84+E90+E96+E100+E105+E69)</f>
        <v>371353506</v>
      </c>
      <c r="F106" s="87"/>
      <c r="G106" s="87"/>
      <c r="H106" s="87"/>
    </row>
    <row r="107" spans="1:8" ht="15.75" customHeight="1">
      <c r="A107" s="283">
        <v>62</v>
      </c>
      <c r="B107" s="539" t="s">
        <v>287</v>
      </c>
      <c r="C107" s="540"/>
      <c r="D107" s="239" t="s">
        <v>288</v>
      </c>
      <c r="E107" s="282"/>
      <c r="F107" s="87"/>
      <c r="G107" s="87"/>
      <c r="H107" s="87"/>
    </row>
    <row r="108" spans="1:8" ht="38.25" customHeight="1">
      <c r="A108" s="283">
        <v>63</v>
      </c>
      <c r="B108" s="537" t="s">
        <v>890</v>
      </c>
      <c r="C108" s="538"/>
      <c r="D108" s="245" t="s">
        <v>289</v>
      </c>
      <c r="E108" s="282">
        <v>100000000</v>
      </c>
      <c r="F108" s="87"/>
      <c r="G108" s="87"/>
      <c r="H108" s="87"/>
    </row>
    <row r="109" spans="1:8" ht="36" customHeight="1" thickBot="1">
      <c r="A109" s="283">
        <v>64</v>
      </c>
      <c r="B109" s="535" t="s">
        <v>647</v>
      </c>
      <c r="C109" s="536"/>
      <c r="D109" s="285" t="s">
        <v>127</v>
      </c>
      <c r="E109" s="286">
        <f>SUM(E106+E108)</f>
        <v>471353506</v>
      </c>
      <c r="F109" s="87"/>
      <c r="G109" s="87"/>
      <c r="H109" s="87"/>
    </row>
    <row r="112" spans="2:3" ht="15">
      <c r="B112" s="543"/>
      <c r="C112" s="543"/>
    </row>
    <row r="113" spans="2:3" ht="15">
      <c r="B113" s="543"/>
      <c r="C113" s="543"/>
    </row>
    <row r="114" spans="2:3" ht="15">
      <c r="B114" s="543"/>
      <c r="C114" s="543"/>
    </row>
    <row r="115" spans="2:3" ht="15" customHeight="1">
      <c r="B115" s="534"/>
      <c r="C115" s="534"/>
    </row>
    <row r="116" spans="2:3" ht="15">
      <c r="B116" s="534"/>
      <c r="C116" s="534"/>
    </row>
    <row r="117" spans="2:3" ht="15">
      <c r="B117" s="534"/>
      <c r="C117" s="534"/>
    </row>
  </sheetData>
  <sheetProtection/>
  <mergeCells count="34">
    <mergeCell ref="B100:C100"/>
    <mergeCell ref="B106:C106"/>
    <mergeCell ref="B56:C56"/>
    <mergeCell ref="B96:C96"/>
    <mergeCell ref="B84:C84"/>
    <mergeCell ref="B90:C90"/>
    <mergeCell ref="B63:C63"/>
    <mergeCell ref="B57:C57"/>
    <mergeCell ref="B105:C105"/>
    <mergeCell ref="B115:C117"/>
    <mergeCell ref="B109:C109"/>
    <mergeCell ref="B108:C108"/>
    <mergeCell ref="B107:C107"/>
    <mergeCell ref="B104:C104"/>
    <mergeCell ref="B112:C114"/>
    <mergeCell ref="A1:D1"/>
    <mergeCell ref="B2:C2"/>
    <mergeCell ref="B3:C3"/>
    <mergeCell ref="B40:C40"/>
    <mergeCell ref="B39:C39"/>
    <mergeCell ref="B55:C55"/>
    <mergeCell ref="B48:C48"/>
    <mergeCell ref="B44:C44"/>
    <mergeCell ref="B43:C43"/>
    <mergeCell ref="B46:C46"/>
    <mergeCell ref="B47:C47"/>
    <mergeCell ref="B42:C42"/>
    <mergeCell ref="B41:C41"/>
    <mergeCell ref="B54:C54"/>
    <mergeCell ref="B72:C72"/>
    <mergeCell ref="B83:C83"/>
    <mergeCell ref="B45:C45"/>
    <mergeCell ref="B49:C49"/>
    <mergeCell ref="B50:C50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&amp;LMAGYARPOLÁNY KÖZSÉG
ÖNKORMÁNYZATA&amp;C2018. ÉVI KÖLTSÉGVETÉS
BEVÉTELEK&amp;R2. melléklet
Magyarpolány Község Önkormányat Képviselő-testületének
1/2018. (II.27.) önkormányzati rendeletéhez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Layout" workbookViewId="0" topLeftCell="A16">
      <selection activeCell="J7" sqref="J7"/>
    </sheetView>
  </sheetViews>
  <sheetFormatPr defaultColWidth="9.00390625" defaultRowHeight="16.5" customHeight="1"/>
  <cols>
    <col min="1" max="1" width="5.625" style="169" customWidth="1"/>
    <col min="2" max="2" width="13.75390625" style="174" bestFit="1" customWidth="1"/>
    <col min="3" max="3" width="56.25390625" style="169" bestFit="1" customWidth="1"/>
    <col min="4" max="4" width="15.00390625" style="169" customWidth="1"/>
    <col min="5" max="12" width="16.00390625" style="169" customWidth="1"/>
    <col min="13" max="16384" width="9.125" style="169" customWidth="1"/>
  </cols>
  <sheetData>
    <row r="1" spans="11:12" ht="16.5" customHeight="1">
      <c r="K1" s="175"/>
      <c r="L1" s="175"/>
    </row>
    <row r="2" spans="1:12" s="177" customFormat="1" ht="12.75">
      <c r="A2" s="176"/>
      <c r="B2" s="170" t="s">
        <v>2</v>
      </c>
      <c r="C2" s="170" t="s">
        <v>127</v>
      </c>
      <c r="D2" s="170" t="s">
        <v>4</v>
      </c>
      <c r="E2" s="170" t="s">
        <v>5</v>
      </c>
      <c r="F2" s="170" t="s">
        <v>6</v>
      </c>
      <c r="G2" s="170" t="s">
        <v>294</v>
      </c>
      <c r="H2" s="170" t="s">
        <v>655</v>
      </c>
      <c r="I2" s="170" t="s">
        <v>656</v>
      </c>
      <c r="J2" s="170" t="s">
        <v>657</v>
      </c>
      <c r="K2" s="170" t="s">
        <v>658</v>
      </c>
      <c r="L2" s="170" t="s">
        <v>759</v>
      </c>
    </row>
    <row r="3" spans="1:12" ht="63.75">
      <c r="A3" s="171"/>
      <c r="B3" s="172" t="s">
        <v>709</v>
      </c>
      <c r="C3" s="172" t="s">
        <v>710</v>
      </c>
      <c r="D3" s="172" t="s">
        <v>711</v>
      </c>
      <c r="E3" s="172" t="s">
        <v>712</v>
      </c>
      <c r="F3" s="172" t="s">
        <v>713</v>
      </c>
      <c r="G3" s="172" t="s">
        <v>714</v>
      </c>
      <c r="H3" s="172" t="s">
        <v>715</v>
      </c>
      <c r="I3" s="172" t="s">
        <v>716</v>
      </c>
      <c r="J3" s="172" t="s">
        <v>717</v>
      </c>
      <c r="K3" s="172" t="s">
        <v>718</v>
      </c>
      <c r="L3" s="172" t="s">
        <v>719</v>
      </c>
    </row>
    <row r="4" spans="1:12" s="179" customFormat="1" ht="12.75">
      <c r="A4" s="171">
        <v>1</v>
      </c>
      <c r="B4" s="178" t="s">
        <v>720</v>
      </c>
      <c r="C4" s="53" t="s">
        <v>721</v>
      </c>
      <c r="D4" s="14">
        <f aca="true" t="shared" si="0" ref="D4:D32">SUM(E4:L4)</f>
        <v>12689429</v>
      </c>
      <c r="E4" s="14">
        <v>5747172</v>
      </c>
      <c r="F4" s="14">
        <v>1005797</v>
      </c>
      <c r="G4" s="14">
        <v>5776460</v>
      </c>
      <c r="H4" s="14"/>
      <c r="I4" s="14">
        <v>160000</v>
      </c>
      <c r="J4" s="14"/>
      <c r="K4" s="14"/>
      <c r="L4" s="14"/>
    </row>
    <row r="5" spans="1:12" s="179" customFormat="1" ht="12.75">
      <c r="A5" s="171">
        <v>2</v>
      </c>
      <c r="B5" s="178" t="s">
        <v>722</v>
      </c>
      <c r="C5" s="53" t="s">
        <v>723</v>
      </c>
      <c r="D5" s="14">
        <f t="shared" si="0"/>
        <v>686650</v>
      </c>
      <c r="E5" s="14"/>
      <c r="F5" s="14"/>
      <c r="G5" s="14">
        <v>686650</v>
      </c>
      <c r="H5" s="14"/>
      <c r="I5" s="14"/>
      <c r="J5" s="14"/>
      <c r="K5" s="14"/>
      <c r="L5" s="14"/>
    </row>
    <row r="6" spans="1:12" s="179" customFormat="1" ht="12.75">
      <c r="A6" s="171">
        <v>3</v>
      </c>
      <c r="B6" s="178" t="s">
        <v>863</v>
      </c>
      <c r="C6" s="53" t="s">
        <v>864</v>
      </c>
      <c r="D6" s="14">
        <f>SUM(E6:L6)</f>
        <v>211969807</v>
      </c>
      <c r="E6" s="14"/>
      <c r="F6" s="14"/>
      <c r="G6" s="14">
        <v>51819231</v>
      </c>
      <c r="H6" s="14"/>
      <c r="I6" s="14"/>
      <c r="J6" s="14">
        <v>160150576</v>
      </c>
      <c r="K6" s="14"/>
      <c r="L6" s="14"/>
    </row>
    <row r="7" spans="1:12" s="179" customFormat="1" ht="12.75">
      <c r="A7" s="171"/>
      <c r="B7" s="178" t="s">
        <v>1141</v>
      </c>
      <c r="C7" s="53" t="s">
        <v>1142</v>
      </c>
      <c r="D7" s="14">
        <f>SUM(E7:L7)</f>
        <v>4494405</v>
      </c>
      <c r="E7" s="14"/>
      <c r="F7" s="14"/>
      <c r="G7" s="14"/>
      <c r="H7" s="14"/>
      <c r="I7" s="14"/>
      <c r="J7" s="14"/>
      <c r="K7" s="14"/>
      <c r="L7" s="14">
        <v>4494405</v>
      </c>
    </row>
    <row r="8" spans="1:12" s="179" customFormat="1" ht="12.75">
      <c r="A8" s="171">
        <v>4</v>
      </c>
      <c r="B8" s="178" t="s">
        <v>724</v>
      </c>
      <c r="C8" s="53" t="s">
        <v>725</v>
      </c>
      <c r="D8" s="14">
        <f t="shared" si="0"/>
        <v>51942635</v>
      </c>
      <c r="E8" s="14"/>
      <c r="F8" s="14"/>
      <c r="G8" s="14"/>
      <c r="H8" s="14"/>
      <c r="I8" s="14"/>
      <c r="J8" s="14"/>
      <c r="K8" s="14"/>
      <c r="L8" s="14">
        <v>51942635</v>
      </c>
    </row>
    <row r="9" spans="1:12" s="179" customFormat="1" ht="12.75">
      <c r="A9" s="171">
        <v>5</v>
      </c>
      <c r="B9" s="178" t="s">
        <v>726</v>
      </c>
      <c r="C9" s="53" t="s">
        <v>727</v>
      </c>
      <c r="D9" s="14">
        <f t="shared" si="0"/>
        <v>0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171">
        <v>6</v>
      </c>
      <c r="B10" s="178" t="s">
        <v>728</v>
      </c>
      <c r="C10" s="53" t="s">
        <v>729</v>
      </c>
      <c r="D10" s="14">
        <f t="shared" si="0"/>
        <v>1403834</v>
      </c>
      <c r="E10" s="14">
        <v>1279500</v>
      </c>
      <c r="F10" s="14">
        <v>124334</v>
      </c>
      <c r="G10" s="14"/>
      <c r="H10" s="14"/>
      <c r="I10" s="14"/>
      <c r="J10" s="14"/>
      <c r="K10" s="14"/>
      <c r="L10" s="14"/>
    </row>
    <row r="11" spans="1:12" ht="12.75">
      <c r="A11" s="171">
        <v>7</v>
      </c>
      <c r="B11" s="178" t="s">
        <v>730</v>
      </c>
      <c r="C11" s="180" t="s">
        <v>731</v>
      </c>
      <c r="D11" s="14">
        <f t="shared" si="0"/>
        <v>2413000</v>
      </c>
      <c r="E11" s="14"/>
      <c r="F11" s="14"/>
      <c r="G11" s="14">
        <v>2413000</v>
      </c>
      <c r="H11" s="172"/>
      <c r="I11" s="172"/>
      <c r="J11" s="172"/>
      <c r="K11" s="181"/>
      <c r="L11" s="181"/>
    </row>
    <row r="12" spans="1:12" ht="12.75">
      <c r="A12" s="171">
        <v>8</v>
      </c>
      <c r="B12" s="178" t="s">
        <v>732</v>
      </c>
      <c r="C12" s="53" t="s">
        <v>733</v>
      </c>
      <c r="D12" s="14">
        <f t="shared" si="0"/>
        <v>78877310</v>
      </c>
      <c r="E12" s="14"/>
      <c r="F12" s="14"/>
      <c r="G12" s="14">
        <v>3877310</v>
      </c>
      <c r="H12" s="14"/>
      <c r="I12" s="14"/>
      <c r="J12" s="14">
        <v>75000000</v>
      </c>
      <c r="K12" s="14"/>
      <c r="L12" s="14"/>
    </row>
    <row r="13" spans="1:12" ht="12.75">
      <c r="A13" s="171">
        <v>9</v>
      </c>
      <c r="B13" s="178" t="s">
        <v>734</v>
      </c>
      <c r="C13" s="53" t="s">
        <v>341</v>
      </c>
      <c r="D13" s="14">
        <f t="shared" si="0"/>
        <v>2260600</v>
      </c>
      <c r="E13" s="14"/>
      <c r="F13" s="14"/>
      <c r="G13" s="14">
        <v>2260600</v>
      </c>
      <c r="H13" s="14"/>
      <c r="I13" s="14"/>
      <c r="J13" s="14"/>
      <c r="K13" s="14"/>
      <c r="L13" s="14"/>
    </row>
    <row r="14" spans="1:12" ht="12.75">
      <c r="A14" s="171">
        <v>10</v>
      </c>
      <c r="B14" s="178" t="s">
        <v>986</v>
      </c>
      <c r="C14" s="53" t="s">
        <v>899</v>
      </c>
      <c r="D14" s="14">
        <f>SUM(E14:L14)</f>
        <v>4173291</v>
      </c>
      <c r="E14" s="14">
        <v>2395700</v>
      </c>
      <c r="F14" s="14">
        <v>483551</v>
      </c>
      <c r="G14" s="14">
        <v>1294040</v>
      </c>
      <c r="H14" s="14"/>
      <c r="I14" s="14"/>
      <c r="J14" s="14"/>
      <c r="K14" s="14"/>
      <c r="L14" s="14"/>
    </row>
    <row r="15" spans="1:12" ht="12.75">
      <c r="A15" s="171">
        <v>11</v>
      </c>
      <c r="B15" s="178" t="s">
        <v>735</v>
      </c>
      <c r="C15" s="53" t="s">
        <v>736</v>
      </c>
      <c r="D15" s="14">
        <f t="shared" si="0"/>
        <v>4799678</v>
      </c>
      <c r="E15" s="14"/>
      <c r="F15" s="14"/>
      <c r="G15" s="14">
        <v>2299678</v>
      </c>
      <c r="H15" s="14"/>
      <c r="I15" s="14"/>
      <c r="J15" s="14">
        <v>2300000</v>
      </c>
      <c r="K15" s="14">
        <v>200000</v>
      </c>
      <c r="L15" s="14"/>
    </row>
    <row r="16" spans="1:12" ht="12.75">
      <c r="A16" s="171">
        <v>12</v>
      </c>
      <c r="B16" s="178" t="s">
        <v>737</v>
      </c>
      <c r="C16" s="53" t="s">
        <v>58</v>
      </c>
      <c r="D16" s="14">
        <f t="shared" si="0"/>
        <v>384300</v>
      </c>
      <c r="E16" s="14"/>
      <c r="F16" s="14"/>
      <c r="G16" s="14">
        <v>384300</v>
      </c>
      <c r="H16" s="14"/>
      <c r="I16" s="14"/>
      <c r="J16" s="14"/>
      <c r="K16" s="14"/>
      <c r="L16" s="14"/>
    </row>
    <row r="17" spans="1:12" ht="12.75">
      <c r="A17" s="171">
        <v>13</v>
      </c>
      <c r="B17" s="178" t="s">
        <v>738</v>
      </c>
      <c r="C17" s="53" t="s">
        <v>61</v>
      </c>
      <c r="D17" s="14">
        <f t="shared" si="0"/>
        <v>200000</v>
      </c>
      <c r="E17" s="14"/>
      <c r="F17" s="14"/>
      <c r="G17" s="14"/>
      <c r="H17" s="14"/>
      <c r="I17" s="14">
        <v>200000</v>
      </c>
      <c r="J17" s="14"/>
      <c r="K17" s="14"/>
      <c r="L17" s="14"/>
    </row>
    <row r="18" spans="1:12" s="183" customFormat="1" ht="12.75">
      <c r="A18" s="171">
        <v>14</v>
      </c>
      <c r="B18" s="178" t="s">
        <v>739</v>
      </c>
      <c r="C18" s="182" t="s">
        <v>740</v>
      </c>
      <c r="D18" s="14">
        <f t="shared" si="0"/>
        <v>5862748</v>
      </c>
      <c r="E18" s="14">
        <v>3833370</v>
      </c>
      <c r="F18" s="14">
        <v>712826</v>
      </c>
      <c r="G18" s="14">
        <v>424160</v>
      </c>
      <c r="H18" s="14"/>
      <c r="I18" s="14">
        <v>892392</v>
      </c>
      <c r="J18" s="14"/>
      <c r="K18" s="14"/>
      <c r="L18" s="14"/>
    </row>
    <row r="19" spans="1:12" ht="12.75">
      <c r="A19" s="171">
        <v>15</v>
      </c>
      <c r="B19" s="178" t="s">
        <v>741</v>
      </c>
      <c r="C19" s="53" t="s">
        <v>742</v>
      </c>
      <c r="D19" s="14">
        <f t="shared" si="0"/>
        <v>841949</v>
      </c>
      <c r="E19" s="14">
        <v>553330</v>
      </c>
      <c r="F19" s="14">
        <v>98043</v>
      </c>
      <c r="G19" s="14">
        <v>190576</v>
      </c>
      <c r="H19" s="14"/>
      <c r="I19" s="14"/>
      <c r="J19" s="14"/>
      <c r="K19" s="14"/>
      <c r="L19" s="14"/>
    </row>
    <row r="20" spans="1:12" ht="12.75">
      <c r="A20" s="171">
        <v>16</v>
      </c>
      <c r="B20" s="178" t="s">
        <v>743</v>
      </c>
      <c r="C20" s="53" t="s">
        <v>744</v>
      </c>
      <c r="D20" s="14">
        <f t="shared" si="0"/>
        <v>3530725</v>
      </c>
      <c r="E20" s="14"/>
      <c r="F20" s="14"/>
      <c r="G20" s="14">
        <v>3530725</v>
      </c>
      <c r="H20" s="14"/>
      <c r="I20" s="14"/>
      <c r="J20" s="14"/>
      <c r="K20" s="14"/>
      <c r="L20" s="14"/>
    </row>
    <row r="21" spans="1:12" ht="12.75">
      <c r="A21" s="171">
        <v>17</v>
      </c>
      <c r="B21" s="178" t="s">
        <v>745</v>
      </c>
      <c r="C21" s="53" t="s">
        <v>746</v>
      </c>
      <c r="D21" s="14">
        <f t="shared" si="0"/>
        <v>0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71">
        <v>18</v>
      </c>
      <c r="B22" s="178" t="s">
        <v>747</v>
      </c>
      <c r="C22" s="53" t="s">
        <v>748</v>
      </c>
      <c r="D22" s="14">
        <f t="shared" si="0"/>
        <v>0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71">
        <v>19</v>
      </c>
      <c r="B23" s="178" t="s">
        <v>855</v>
      </c>
      <c r="C23" s="53" t="s">
        <v>897</v>
      </c>
      <c r="D23" s="14">
        <f t="shared" si="0"/>
        <v>30727847</v>
      </c>
      <c r="E23" s="14">
        <v>5108530</v>
      </c>
      <c r="F23" s="14">
        <v>982941</v>
      </c>
      <c r="G23" s="14">
        <v>24636376</v>
      </c>
      <c r="H23" s="14"/>
      <c r="I23" s="14"/>
      <c r="J23" s="14"/>
      <c r="K23" s="14"/>
      <c r="L23" s="14"/>
    </row>
    <row r="24" spans="1:12" ht="12.75">
      <c r="A24" s="171">
        <v>20</v>
      </c>
      <c r="B24" s="170">
        <v>103010</v>
      </c>
      <c r="C24" s="53" t="s">
        <v>749</v>
      </c>
      <c r="D24" s="14">
        <f t="shared" si="0"/>
        <v>0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171">
        <v>21</v>
      </c>
      <c r="B25" s="170">
        <v>104042</v>
      </c>
      <c r="C25" s="53" t="s">
        <v>750</v>
      </c>
      <c r="D25" s="14">
        <f t="shared" si="0"/>
        <v>525884</v>
      </c>
      <c r="E25" s="14"/>
      <c r="F25" s="14"/>
      <c r="G25" s="14"/>
      <c r="H25" s="14"/>
      <c r="I25" s="14">
        <v>525884</v>
      </c>
      <c r="J25" s="14"/>
      <c r="K25" s="14"/>
      <c r="L25" s="14"/>
    </row>
    <row r="26" spans="1:12" s="179" customFormat="1" ht="12.75">
      <c r="A26" s="171">
        <v>22</v>
      </c>
      <c r="B26" s="170">
        <v>104051</v>
      </c>
      <c r="C26" s="53" t="s">
        <v>751</v>
      </c>
      <c r="D26" s="14">
        <f t="shared" si="0"/>
        <v>325920</v>
      </c>
      <c r="E26" s="14"/>
      <c r="F26" s="14"/>
      <c r="G26" s="14"/>
      <c r="H26" s="14">
        <v>325920</v>
      </c>
      <c r="I26" s="14"/>
      <c r="J26" s="14"/>
      <c r="K26" s="14"/>
      <c r="L26" s="14"/>
    </row>
    <row r="27" spans="1:12" s="179" customFormat="1" ht="12.75">
      <c r="A27" s="171">
        <v>23</v>
      </c>
      <c r="B27" s="170">
        <v>105010</v>
      </c>
      <c r="C27" s="53" t="s">
        <v>752</v>
      </c>
      <c r="D27" s="14">
        <f t="shared" si="0"/>
        <v>0</v>
      </c>
      <c r="E27" s="14"/>
      <c r="F27" s="14"/>
      <c r="G27" s="14"/>
      <c r="H27" s="14"/>
      <c r="I27" s="14"/>
      <c r="J27" s="14"/>
      <c r="K27" s="14"/>
      <c r="L27" s="14"/>
    </row>
    <row r="28" spans="1:12" s="179" customFormat="1" ht="12.75">
      <c r="A28" s="171">
        <v>24</v>
      </c>
      <c r="B28" s="170">
        <v>107051</v>
      </c>
      <c r="C28" s="53" t="s">
        <v>753</v>
      </c>
      <c r="D28" s="14">
        <f t="shared" si="0"/>
        <v>5821740</v>
      </c>
      <c r="E28" s="14"/>
      <c r="F28" s="14"/>
      <c r="G28" s="14">
        <v>5821740</v>
      </c>
      <c r="H28" s="14"/>
      <c r="I28" s="14"/>
      <c r="J28" s="14"/>
      <c r="K28" s="14"/>
      <c r="L28" s="14"/>
    </row>
    <row r="29" spans="1:12" s="179" customFormat="1" ht="12.75">
      <c r="A29" s="171">
        <v>25</v>
      </c>
      <c r="B29" s="170">
        <v>107052</v>
      </c>
      <c r="C29" s="53" t="s">
        <v>754</v>
      </c>
      <c r="D29" s="14">
        <f t="shared" si="0"/>
        <v>3566775</v>
      </c>
      <c r="E29" s="14">
        <v>2951276</v>
      </c>
      <c r="F29" s="14">
        <v>593799</v>
      </c>
      <c r="G29" s="14">
        <v>21700</v>
      </c>
      <c r="H29" s="14"/>
      <c r="I29" s="14"/>
      <c r="J29" s="14"/>
      <c r="K29" s="14"/>
      <c r="L29" s="14"/>
    </row>
    <row r="30" spans="1:12" s="179" customFormat="1" ht="12.75">
      <c r="A30" s="171">
        <v>26</v>
      </c>
      <c r="B30" s="170">
        <v>107054</v>
      </c>
      <c r="C30" s="53" t="s">
        <v>755</v>
      </c>
      <c r="D30" s="14">
        <f t="shared" si="0"/>
        <v>0</v>
      </c>
      <c r="E30" s="14"/>
      <c r="F30" s="14"/>
      <c r="G30" s="14"/>
      <c r="H30" s="14"/>
      <c r="I30" s="14"/>
      <c r="J30" s="14"/>
      <c r="K30" s="14"/>
      <c r="L30" s="14"/>
    </row>
    <row r="31" spans="1:12" s="179" customFormat="1" ht="12.75">
      <c r="A31" s="171">
        <v>27</v>
      </c>
      <c r="B31" s="170">
        <v>107060</v>
      </c>
      <c r="C31" s="53" t="s">
        <v>756</v>
      </c>
      <c r="D31" s="14">
        <f t="shared" si="0"/>
        <v>4995871</v>
      </c>
      <c r="E31" s="14"/>
      <c r="F31" s="14"/>
      <c r="G31" s="14"/>
      <c r="H31" s="14">
        <v>4995871</v>
      </c>
      <c r="I31" s="14"/>
      <c r="J31" s="14"/>
      <c r="K31" s="14"/>
      <c r="L31" s="14"/>
    </row>
    <row r="32" spans="1:12" s="179" customFormat="1" ht="12.75">
      <c r="A32" s="171">
        <v>28</v>
      </c>
      <c r="B32" s="170">
        <v>900070</v>
      </c>
      <c r="C32" s="53" t="s">
        <v>757</v>
      </c>
      <c r="D32" s="14">
        <f t="shared" si="0"/>
        <v>38859108.32999998</v>
      </c>
      <c r="E32" s="14"/>
      <c r="F32" s="14"/>
      <c r="G32" s="14"/>
      <c r="H32" s="14"/>
      <c r="I32" s="14">
        <f>'4.b.m.'!H634</f>
        <v>38859108.32999998</v>
      </c>
      <c r="J32" s="14"/>
      <c r="K32" s="14"/>
      <c r="L32" s="184"/>
    </row>
    <row r="33" spans="1:12" s="179" customFormat="1" ht="16.5" customHeight="1">
      <c r="A33" s="171">
        <v>29</v>
      </c>
      <c r="B33" s="548" t="s">
        <v>758</v>
      </c>
      <c r="C33" s="548"/>
      <c r="D33" s="49">
        <f>SUM(D4:D32)</f>
        <v>471353506.33</v>
      </c>
      <c r="E33" s="49">
        <f>SUM(E4:E32)</f>
        <v>21868878</v>
      </c>
      <c r="F33" s="49">
        <f>SUM(F4:F32)</f>
        <v>4001291</v>
      </c>
      <c r="G33" s="49">
        <f aca="true" t="shared" si="1" ref="G33:L33">SUM(G4:G32)</f>
        <v>105436546</v>
      </c>
      <c r="H33" s="49">
        <f t="shared" si="1"/>
        <v>5321791</v>
      </c>
      <c r="I33" s="49">
        <f>SUM(I4:I32)</f>
        <v>40637384.32999998</v>
      </c>
      <c r="J33" s="49">
        <f t="shared" si="1"/>
        <v>237450576</v>
      </c>
      <c r="K33" s="49">
        <f t="shared" si="1"/>
        <v>200000</v>
      </c>
      <c r="L33" s="49">
        <f t="shared" si="1"/>
        <v>56437040</v>
      </c>
    </row>
    <row r="34" spans="2:12" ht="16.5" customHeight="1">
      <c r="B34" s="52"/>
      <c r="C34" s="51"/>
      <c r="D34" s="51"/>
      <c r="E34" s="185"/>
      <c r="F34" s="185"/>
      <c r="G34" s="185"/>
      <c r="H34" s="185"/>
      <c r="I34" s="185"/>
      <c r="J34" s="185"/>
      <c r="K34" s="185"/>
      <c r="L34" s="185"/>
    </row>
    <row r="35" spans="2:12" s="179" customFormat="1" ht="1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6.5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6.5" customHeight="1">
      <c r="B37" s="186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</sheetData>
  <sheetProtection/>
  <mergeCells count="1">
    <mergeCell ref="B33:C33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ÖNKORMÁNYZATA&amp;C2018. ÉVI KÖLTSÉGVETÉS
KIADÁSOK 
&amp;R3. melléklet Magyarpolány Község Önkormányat Képviselő-testületének
1/2018. (II.27.)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9"/>
  <sheetViews>
    <sheetView view="pageLayout" zoomScaleNormal="98" zoomScaleSheetLayoutView="32" workbookViewId="0" topLeftCell="P1">
      <selection activeCell="AF78" sqref="AF78"/>
    </sheetView>
  </sheetViews>
  <sheetFormatPr defaultColWidth="9.00390625" defaultRowHeight="12.75"/>
  <cols>
    <col min="1" max="1" width="4.75390625" style="99" customWidth="1"/>
    <col min="2" max="2" width="58.25390625" style="94" bestFit="1" customWidth="1"/>
    <col min="3" max="3" width="6.25390625" style="94" bestFit="1" customWidth="1"/>
    <col min="4" max="4" width="12.875" style="94" bestFit="1" customWidth="1"/>
    <col min="5" max="5" width="10.875" style="94" bestFit="1" customWidth="1"/>
    <col min="6" max="6" width="14.375" style="94" bestFit="1" customWidth="1"/>
    <col min="7" max="7" width="13.00390625" style="94" customWidth="1"/>
    <col min="8" max="8" width="13.125" style="94" bestFit="1" customWidth="1"/>
    <col min="9" max="10" width="11.75390625" style="94" bestFit="1" customWidth="1"/>
    <col min="11" max="11" width="11.625" style="94" bestFit="1" customWidth="1"/>
    <col min="12" max="12" width="12.875" style="94" bestFit="1" customWidth="1"/>
    <col min="13" max="13" width="11.625" style="94" bestFit="1" customWidth="1"/>
    <col min="14" max="14" width="11.375" style="94" customWidth="1"/>
    <col min="15" max="15" width="11.375" style="94" bestFit="1" customWidth="1"/>
    <col min="16" max="17" width="9.625" style="94" bestFit="1" customWidth="1"/>
    <col min="18" max="18" width="11.75390625" style="95" bestFit="1" customWidth="1"/>
    <col min="19" max="19" width="9.625" style="94" bestFit="1" customWidth="1"/>
    <col min="20" max="20" width="11.625" style="94" bestFit="1" customWidth="1"/>
    <col min="21" max="21" width="13.125" style="94" bestFit="1" customWidth="1"/>
    <col min="22" max="22" width="11.00390625" style="94" bestFit="1" customWidth="1"/>
    <col min="23" max="23" width="12.875" style="94" bestFit="1" customWidth="1"/>
    <col min="24" max="24" width="10.125" style="94" bestFit="1" customWidth="1"/>
    <col min="25" max="26" width="9.75390625" style="94" bestFit="1" customWidth="1"/>
    <col min="27" max="27" width="8.625" style="94" bestFit="1" customWidth="1"/>
    <col min="28" max="28" width="11.625" style="94" bestFit="1" customWidth="1"/>
    <col min="29" max="29" width="11.625" style="94" customWidth="1"/>
    <col min="30" max="30" width="7.125" style="94" bestFit="1" customWidth="1"/>
    <col min="31" max="31" width="11.625" style="94" bestFit="1" customWidth="1"/>
    <col min="32" max="32" width="14.625" style="94" bestFit="1" customWidth="1"/>
    <col min="33" max="33" width="7.75390625" style="94" bestFit="1" customWidth="1"/>
    <col min="34" max="34" width="14.25390625" style="94" bestFit="1" customWidth="1"/>
    <col min="35" max="38" width="2.75390625" style="95" customWidth="1"/>
    <col min="39" max="16384" width="9.125" style="94" customWidth="1"/>
  </cols>
  <sheetData>
    <row r="1" spans="1:38" ht="25.5" customHeight="1">
      <c r="A1" s="554" t="s">
        <v>632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</row>
    <row r="2" spans="1:38" ht="15.7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</row>
    <row r="3" spans="1:38" ht="15.75" customHeight="1">
      <c r="A3" s="288"/>
      <c r="B3" s="258" t="s">
        <v>2</v>
      </c>
      <c r="C3" s="258" t="s">
        <v>127</v>
      </c>
      <c r="D3" s="259" t="s">
        <v>4</v>
      </c>
      <c r="E3" s="259" t="s">
        <v>5</v>
      </c>
      <c r="F3" s="252" t="s">
        <v>654</v>
      </c>
      <c r="G3" s="252" t="s">
        <v>294</v>
      </c>
      <c r="H3" s="252" t="s">
        <v>654</v>
      </c>
      <c r="I3" s="259" t="s">
        <v>294</v>
      </c>
      <c r="J3" s="259" t="s">
        <v>655</v>
      </c>
      <c r="K3" s="259" t="s">
        <v>656</v>
      </c>
      <c r="L3" s="259" t="s">
        <v>657</v>
      </c>
      <c r="M3" s="259" t="s">
        <v>658</v>
      </c>
      <c r="N3" s="259" t="s">
        <v>10</v>
      </c>
      <c r="O3" s="259" t="s">
        <v>659</v>
      </c>
      <c r="P3" s="259" t="s">
        <v>660</v>
      </c>
      <c r="Q3" s="317" t="s">
        <v>661</v>
      </c>
      <c r="R3" s="259" t="s">
        <v>662</v>
      </c>
      <c r="S3" s="259" t="s">
        <v>663</v>
      </c>
      <c r="T3" s="259" t="s">
        <v>664</v>
      </c>
      <c r="U3" s="259" t="s">
        <v>665</v>
      </c>
      <c r="V3" s="259" t="s">
        <v>666</v>
      </c>
      <c r="W3" s="259" t="s">
        <v>667</v>
      </c>
      <c r="X3" s="259" t="s">
        <v>668</v>
      </c>
      <c r="Y3" s="259" t="s">
        <v>669</v>
      </c>
      <c r="Z3" s="259" t="s">
        <v>670</v>
      </c>
      <c r="AA3" s="259" t="s">
        <v>671</v>
      </c>
      <c r="AB3" s="259" t="s">
        <v>672</v>
      </c>
      <c r="AC3" s="259" t="s">
        <v>673</v>
      </c>
      <c r="AD3" s="259" t="s">
        <v>674</v>
      </c>
      <c r="AE3" s="259" t="s">
        <v>675</v>
      </c>
      <c r="AF3" s="259" t="s">
        <v>676</v>
      </c>
      <c r="AG3" s="259" t="s">
        <v>677</v>
      </c>
      <c r="AH3" s="288" t="s">
        <v>678</v>
      </c>
      <c r="AI3" s="94"/>
      <c r="AJ3" s="94"/>
      <c r="AK3" s="94"/>
      <c r="AL3" s="94"/>
    </row>
    <row r="4" spans="1:38" ht="12.75" customHeight="1">
      <c r="A4" s="549" t="s">
        <v>314</v>
      </c>
      <c r="B4" s="254" t="s">
        <v>8</v>
      </c>
      <c r="C4" s="253" t="s">
        <v>128</v>
      </c>
      <c r="D4" s="253" t="s">
        <v>315</v>
      </c>
      <c r="E4" s="257" t="s">
        <v>315</v>
      </c>
      <c r="F4" s="253" t="s">
        <v>315</v>
      </c>
      <c r="G4" s="253" t="s">
        <v>315</v>
      </c>
      <c r="H4" s="253" t="s">
        <v>315</v>
      </c>
      <c r="I4" s="253" t="s">
        <v>315</v>
      </c>
      <c r="J4" s="253" t="s">
        <v>315</v>
      </c>
      <c r="K4" s="253" t="s">
        <v>315</v>
      </c>
      <c r="L4" s="253" t="s">
        <v>315</v>
      </c>
      <c r="M4" s="253" t="s">
        <v>315</v>
      </c>
      <c r="N4" s="253" t="s">
        <v>315</v>
      </c>
      <c r="O4" s="253" t="s">
        <v>315</v>
      </c>
      <c r="P4" s="253" t="s">
        <v>315</v>
      </c>
      <c r="Q4" s="253" t="s">
        <v>315</v>
      </c>
      <c r="R4" s="253" t="s">
        <v>315</v>
      </c>
      <c r="S4" s="253" t="s">
        <v>315</v>
      </c>
      <c r="T4" s="253" t="s">
        <v>315</v>
      </c>
      <c r="U4" s="253" t="s">
        <v>315</v>
      </c>
      <c r="V4" s="253" t="s">
        <v>315</v>
      </c>
      <c r="W4" s="253" t="s">
        <v>315</v>
      </c>
      <c r="X4" s="253" t="s">
        <v>315</v>
      </c>
      <c r="Y4" s="253" t="s">
        <v>315</v>
      </c>
      <c r="Z4" s="253" t="s">
        <v>315</v>
      </c>
      <c r="AA4" s="257" t="s">
        <v>315</v>
      </c>
      <c r="AB4" s="253" t="s">
        <v>315</v>
      </c>
      <c r="AC4" s="253" t="s">
        <v>315</v>
      </c>
      <c r="AD4" s="253" t="s">
        <v>315</v>
      </c>
      <c r="AE4" s="253" t="s">
        <v>315</v>
      </c>
      <c r="AF4" s="257" t="s">
        <v>315</v>
      </c>
      <c r="AG4" s="253" t="s">
        <v>315</v>
      </c>
      <c r="AH4" s="253" t="s">
        <v>315</v>
      </c>
      <c r="AI4" s="94"/>
      <c r="AJ4" s="94"/>
      <c r="AK4" s="94"/>
      <c r="AL4" s="94"/>
    </row>
    <row r="5" spans="1:38" ht="12.75">
      <c r="A5" s="550"/>
      <c r="B5" s="255" t="s">
        <v>316</v>
      </c>
      <c r="C5" s="255"/>
      <c r="D5" s="255" t="s">
        <v>317</v>
      </c>
      <c r="E5" s="255" t="s">
        <v>318</v>
      </c>
      <c r="F5" s="255" t="s">
        <v>861</v>
      </c>
      <c r="G5" s="255">
        <v>18020</v>
      </c>
      <c r="H5" s="255" t="s">
        <v>319</v>
      </c>
      <c r="I5" s="255" t="s">
        <v>320</v>
      </c>
      <c r="J5" s="255" t="s">
        <v>321</v>
      </c>
      <c r="K5" s="255" t="s">
        <v>322</v>
      </c>
      <c r="L5" s="255" t="s">
        <v>323</v>
      </c>
      <c r="M5" s="255" t="s">
        <v>324</v>
      </c>
      <c r="N5" s="255" t="s">
        <v>330</v>
      </c>
      <c r="O5" s="255" t="s">
        <v>325</v>
      </c>
      <c r="P5" s="255">
        <v>72112</v>
      </c>
      <c r="Q5" s="318">
        <v>72312</v>
      </c>
      <c r="R5" s="255" t="s">
        <v>326</v>
      </c>
      <c r="S5" s="255" t="s">
        <v>327</v>
      </c>
      <c r="T5" s="255" t="s">
        <v>625</v>
      </c>
      <c r="U5" s="255" t="s">
        <v>328</v>
      </c>
      <c r="V5" s="255" t="s">
        <v>329</v>
      </c>
      <c r="W5" s="316" t="s">
        <v>855</v>
      </c>
      <c r="X5" s="255">
        <v>103010</v>
      </c>
      <c r="Y5" s="255">
        <v>104042</v>
      </c>
      <c r="Z5" s="255">
        <v>104051</v>
      </c>
      <c r="AA5" s="255">
        <v>105010</v>
      </c>
      <c r="AB5" s="255">
        <v>107051</v>
      </c>
      <c r="AC5" s="255">
        <v>107052</v>
      </c>
      <c r="AD5" s="255">
        <v>107052</v>
      </c>
      <c r="AE5" s="255">
        <v>107060</v>
      </c>
      <c r="AF5" s="255">
        <v>900070</v>
      </c>
      <c r="AG5" s="255" t="s">
        <v>331</v>
      </c>
      <c r="AH5" s="552" t="s">
        <v>332</v>
      </c>
      <c r="AI5" s="94"/>
      <c r="AJ5" s="94"/>
      <c r="AK5" s="94"/>
      <c r="AL5" s="94"/>
    </row>
    <row r="6" spans="1:38" ht="12.75">
      <c r="A6" s="550"/>
      <c r="B6" s="255" t="s">
        <v>333</v>
      </c>
      <c r="C6" s="255"/>
      <c r="D6" s="255">
        <v>841112</v>
      </c>
      <c r="E6" s="255">
        <v>960302</v>
      </c>
      <c r="F6" s="255">
        <v>841913</v>
      </c>
      <c r="G6" s="255"/>
      <c r="H6" s="255">
        <v>841913</v>
      </c>
      <c r="I6" s="255">
        <v>890444</v>
      </c>
      <c r="J6" s="255">
        <v>890442</v>
      </c>
      <c r="K6" s="255">
        <v>493909</v>
      </c>
      <c r="L6" s="255">
        <v>522001</v>
      </c>
      <c r="M6" s="255">
        <v>841402</v>
      </c>
      <c r="N6" s="255"/>
      <c r="O6" s="255">
        <v>841403</v>
      </c>
      <c r="P6" s="255"/>
      <c r="Q6" s="318"/>
      <c r="R6" s="255"/>
      <c r="S6" s="255">
        <v>910123</v>
      </c>
      <c r="T6" s="255">
        <v>910502</v>
      </c>
      <c r="U6" s="255">
        <v>890301</v>
      </c>
      <c r="V6" s="255"/>
      <c r="W6" s="255">
        <v>562913</v>
      </c>
      <c r="X6" s="255">
        <v>882123</v>
      </c>
      <c r="Y6" s="255"/>
      <c r="Z6" s="255"/>
      <c r="AA6" s="255">
        <v>882111</v>
      </c>
      <c r="AB6" s="255"/>
      <c r="AC6" s="255"/>
      <c r="AD6" s="255"/>
      <c r="AE6" s="255">
        <v>882122</v>
      </c>
      <c r="AF6" s="255">
        <v>841908</v>
      </c>
      <c r="AG6" s="255">
        <v>890441</v>
      </c>
      <c r="AH6" s="552"/>
      <c r="AI6" s="94"/>
      <c r="AJ6" s="94"/>
      <c r="AK6" s="94"/>
      <c r="AL6" s="94"/>
    </row>
    <row r="7" spans="1:38" ht="59.25" customHeight="1">
      <c r="A7" s="551"/>
      <c r="B7" s="255" t="s">
        <v>653</v>
      </c>
      <c r="C7" s="255"/>
      <c r="D7" s="256" t="s">
        <v>334</v>
      </c>
      <c r="E7" s="256" t="s">
        <v>335</v>
      </c>
      <c r="F7" s="256" t="s">
        <v>862</v>
      </c>
      <c r="G7" s="256" t="s">
        <v>1127</v>
      </c>
      <c r="H7" s="256" t="s">
        <v>336</v>
      </c>
      <c r="I7" s="255" t="s">
        <v>337</v>
      </c>
      <c r="J7" s="256" t="s">
        <v>338</v>
      </c>
      <c r="K7" s="256" t="s">
        <v>339</v>
      </c>
      <c r="L7" s="256" t="s">
        <v>340</v>
      </c>
      <c r="M7" s="255" t="s">
        <v>341</v>
      </c>
      <c r="N7" s="256" t="s">
        <v>347</v>
      </c>
      <c r="O7" s="256" t="s">
        <v>342</v>
      </c>
      <c r="P7" s="256" t="s">
        <v>58</v>
      </c>
      <c r="Q7" s="256" t="s">
        <v>61</v>
      </c>
      <c r="R7" s="256" t="s">
        <v>343</v>
      </c>
      <c r="S7" s="256" t="s">
        <v>344</v>
      </c>
      <c r="T7" s="256" t="s">
        <v>626</v>
      </c>
      <c r="U7" s="256" t="s">
        <v>345</v>
      </c>
      <c r="V7" s="256" t="s">
        <v>346</v>
      </c>
      <c r="W7" s="256" t="s">
        <v>898</v>
      </c>
      <c r="X7" s="256" t="s">
        <v>348</v>
      </c>
      <c r="Y7" s="256" t="s">
        <v>349</v>
      </c>
      <c r="Z7" s="256" t="s">
        <v>350</v>
      </c>
      <c r="AA7" s="256" t="s">
        <v>351</v>
      </c>
      <c r="AB7" s="256" t="s">
        <v>352</v>
      </c>
      <c r="AC7" s="256" t="s">
        <v>886</v>
      </c>
      <c r="AD7" s="256" t="s">
        <v>353</v>
      </c>
      <c r="AE7" s="256" t="s">
        <v>354</v>
      </c>
      <c r="AF7" s="256" t="s">
        <v>355</v>
      </c>
      <c r="AG7" s="256" t="s">
        <v>356</v>
      </c>
      <c r="AH7" s="552"/>
      <c r="AI7" s="94"/>
      <c r="AJ7" s="94"/>
      <c r="AK7" s="94"/>
      <c r="AL7" s="94"/>
    </row>
    <row r="8" spans="1:38" ht="15.75">
      <c r="A8" s="287" t="s">
        <v>357</v>
      </c>
      <c r="B8" s="260" t="s">
        <v>358</v>
      </c>
      <c r="C8" s="261" t="s">
        <v>359</v>
      </c>
      <c r="D8" s="251"/>
      <c r="E8" s="251"/>
      <c r="F8" s="251"/>
      <c r="G8" s="251"/>
      <c r="H8" s="251"/>
      <c r="I8" s="251">
        <v>1279500</v>
      </c>
      <c r="J8" s="251">
        <v>5855910</v>
      </c>
      <c r="K8" s="251"/>
      <c r="L8" s="251"/>
      <c r="M8" s="251"/>
      <c r="N8" s="251">
        <v>2033700</v>
      </c>
      <c r="O8" s="251"/>
      <c r="P8" s="251"/>
      <c r="Q8" s="250"/>
      <c r="R8" s="251">
        <v>3516650</v>
      </c>
      <c r="S8" s="251"/>
      <c r="T8" s="251"/>
      <c r="U8" s="251"/>
      <c r="V8" s="251"/>
      <c r="W8" s="251">
        <v>4102530</v>
      </c>
      <c r="X8" s="251"/>
      <c r="Y8" s="251"/>
      <c r="Z8" s="251"/>
      <c r="AA8" s="251"/>
      <c r="AB8" s="251"/>
      <c r="AC8" s="251">
        <v>2589276</v>
      </c>
      <c r="AD8" s="251"/>
      <c r="AE8" s="251"/>
      <c r="AF8" s="251"/>
      <c r="AG8" s="251"/>
      <c r="AH8" s="336">
        <f aca="true" t="shared" si="0" ref="AH8:AH13">SUM(D8:AG8)</f>
        <v>19377566</v>
      </c>
      <c r="AI8" s="94"/>
      <c r="AJ8" s="94"/>
      <c r="AK8" s="94"/>
      <c r="AL8" s="94"/>
    </row>
    <row r="9" spans="1:38" ht="19.5" customHeight="1" hidden="1">
      <c r="A9" s="287" t="s">
        <v>360</v>
      </c>
      <c r="B9" s="260" t="s">
        <v>361</v>
      </c>
      <c r="C9" s="262" t="s">
        <v>362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0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336">
        <f t="shared" si="0"/>
        <v>0</v>
      </c>
      <c r="AI9" s="94"/>
      <c r="AJ9" s="94"/>
      <c r="AK9" s="94"/>
      <c r="AL9" s="94"/>
    </row>
    <row r="10" spans="1:38" ht="19.5" customHeight="1" hidden="1">
      <c r="A10" s="287" t="s">
        <v>363</v>
      </c>
      <c r="B10" s="260" t="s">
        <v>364</v>
      </c>
      <c r="C10" s="262" t="s">
        <v>365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0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336">
        <f t="shared" si="0"/>
        <v>0</v>
      </c>
      <c r="AI10" s="94"/>
      <c r="AJ10" s="94"/>
      <c r="AK10" s="94"/>
      <c r="AL10" s="94"/>
    </row>
    <row r="11" spans="1:38" ht="19.5" customHeight="1" hidden="1">
      <c r="A11" s="287" t="s">
        <v>366</v>
      </c>
      <c r="B11" s="263" t="s">
        <v>367</v>
      </c>
      <c r="C11" s="262" t="s">
        <v>368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0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336">
        <f t="shared" si="0"/>
        <v>0</v>
      </c>
      <c r="AI11" s="94"/>
      <c r="AJ11" s="94"/>
      <c r="AK11" s="94"/>
      <c r="AL11" s="94"/>
    </row>
    <row r="12" spans="1:38" ht="19.5" customHeight="1" hidden="1">
      <c r="A12" s="287" t="s">
        <v>369</v>
      </c>
      <c r="B12" s="263" t="s">
        <v>370</v>
      </c>
      <c r="C12" s="262" t="s">
        <v>371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0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336">
        <f t="shared" si="0"/>
        <v>0</v>
      </c>
      <c r="AI12" s="94"/>
      <c r="AJ12" s="94"/>
      <c r="AK12" s="94"/>
      <c r="AL12" s="94"/>
    </row>
    <row r="13" spans="1:38" ht="19.5" customHeight="1" hidden="1">
      <c r="A13" s="287" t="s">
        <v>372</v>
      </c>
      <c r="B13" s="263" t="s">
        <v>373</v>
      </c>
      <c r="C13" s="262" t="s">
        <v>374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0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336">
        <f t="shared" si="0"/>
        <v>0</v>
      </c>
      <c r="AI13" s="94"/>
      <c r="AJ13" s="94"/>
      <c r="AK13" s="94"/>
      <c r="AL13" s="94"/>
    </row>
    <row r="14" spans="1:38" ht="19.5" customHeight="1">
      <c r="A14" s="287">
        <v>2</v>
      </c>
      <c r="B14" s="263" t="s">
        <v>936</v>
      </c>
      <c r="C14" s="262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>
        <v>250000</v>
      </c>
      <c r="O14" s="251"/>
      <c r="P14" s="251"/>
      <c r="Q14" s="250"/>
      <c r="R14" s="251">
        <v>150000</v>
      </c>
      <c r="S14" s="251"/>
      <c r="T14" s="251"/>
      <c r="U14" s="251"/>
      <c r="V14" s="251"/>
      <c r="W14" s="251">
        <v>250000</v>
      </c>
      <c r="X14" s="251"/>
      <c r="Y14" s="251"/>
      <c r="Z14" s="251" t="s">
        <v>948</v>
      </c>
      <c r="AA14" s="251"/>
      <c r="AB14" s="251"/>
      <c r="AC14" s="251">
        <v>250000</v>
      </c>
      <c r="AD14" s="251"/>
      <c r="AE14" s="251"/>
      <c r="AF14" s="251"/>
      <c r="AG14" s="251"/>
      <c r="AH14" s="336"/>
      <c r="AI14" s="94"/>
      <c r="AJ14" s="94"/>
      <c r="AK14" s="94"/>
      <c r="AL14" s="94"/>
    </row>
    <row r="15" spans="1:38" ht="19.5" customHeight="1">
      <c r="A15" s="287">
        <v>3</v>
      </c>
      <c r="B15" s="263" t="s">
        <v>375</v>
      </c>
      <c r="C15" s="262" t="s">
        <v>376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>
        <v>100000</v>
      </c>
      <c r="O15" s="251"/>
      <c r="P15" s="251"/>
      <c r="Q15" s="250"/>
      <c r="R15" s="251">
        <v>100000</v>
      </c>
      <c r="S15" s="251"/>
      <c r="T15" s="251"/>
      <c r="U15" s="251"/>
      <c r="V15" s="251"/>
      <c r="W15" s="251">
        <v>250000</v>
      </c>
      <c r="X15" s="251"/>
      <c r="Y15" s="251"/>
      <c r="Z15" s="251"/>
      <c r="AA15" s="251"/>
      <c r="AB15" s="251"/>
      <c r="AC15" s="251">
        <v>100000</v>
      </c>
      <c r="AD15" s="251"/>
      <c r="AE15" s="251"/>
      <c r="AF15" s="251"/>
      <c r="AG15" s="251"/>
      <c r="AH15" s="336">
        <f aca="true" t="shared" si="1" ref="AH15:AH38">SUM(D15:AG15)</f>
        <v>550000</v>
      </c>
      <c r="AI15" s="94"/>
      <c r="AJ15" s="94"/>
      <c r="AK15" s="94"/>
      <c r="AL15" s="94"/>
    </row>
    <row r="16" spans="1:38" ht="19.5" customHeight="1" hidden="1">
      <c r="A16" s="287" t="s">
        <v>377</v>
      </c>
      <c r="B16" s="263" t="s">
        <v>378</v>
      </c>
      <c r="C16" s="264" t="s">
        <v>379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0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336">
        <f t="shared" si="1"/>
        <v>0</v>
      </c>
      <c r="AI16" s="94"/>
      <c r="AJ16" s="94"/>
      <c r="AK16" s="94"/>
      <c r="AL16" s="94"/>
    </row>
    <row r="17" spans="1:38" ht="19.5" customHeight="1">
      <c r="A17" s="287">
        <v>4</v>
      </c>
      <c r="B17" s="265" t="s">
        <v>380</v>
      </c>
      <c r="C17" s="262" t="s">
        <v>381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0"/>
      <c r="R17" s="251">
        <v>54720</v>
      </c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336">
        <f t="shared" si="1"/>
        <v>54720</v>
      </c>
      <c r="AI17" s="94"/>
      <c r="AJ17" s="94"/>
      <c r="AK17" s="94"/>
      <c r="AL17" s="94"/>
    </row>
    <row r="18" spans="1:38" ht="19.5" customHeight="1">
      <c r="A18" s="287">
        <v>5</v>
      </c>
      <c r="B18" s="265" t="s">
        <v>382</v>
      </c>
      <c r="C18" s="262" t="s">
        <v>383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>
        <v>12000</v>
      </c>
      <c r="O18" s="251"/>
      <c r="P18" s="251"/>
      <c r="Q18" s="250"/>
      <c r="R18" s="251">
        <v>12000</v>
      </c>
      <c r="S18" s="251"/>
      <c r="T18" s="251"/>
      <c r="U18" s="251"/>
      <c r="V18" s="251"/>
      <c r="W18" s="251">
        <v>36000</v>
      </c>
      <c r="X18" s="251"/>
      <c r="Y18" s="251"/>
      <c r="Z18" s="251"/>
      <c r="AA18" s="251"/>
      <c r="AB18" s="251"/>
      <c r="AC18" s="251">
        <v>12000</v>
      </c>
      <c r="AD18" s="251"/>
      <c r="AE18" s="251"/>
      <c r="AF18" s="251"/>
      <c r="AG18" s="251"/>
      <c r="AH18" s="336">
        <f t="shared" si="1"/>
        <v>72000</v>
      </c>
      <c r="AI18" s="94"/>
      <c r="AJ18" s="94"/>
      <c r="AK18" s="94"/>
      <c r="AL18" s="94"/>
    </row>
    <row r="19" spans="1:38" ht="19.5" customHeight="1" hidden="1">
      <c r="A19" s="287" t="s">
        <v>384</v>
      </c>
      <c r="B19" s="265" t="s">
        <v>385</v>
      </c>
      <c r="C19" s="262" t="s">
        <v>386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0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336">
        <f t="shared" si="1"/>
        <v>0</v>
      </c>
      <c r="AI19" s="94"/>
      <c r="AJ19" s="94"/>
      <c r="AK19" s="94"/>
      <c r="AL19" s="94"/>
    </row>
    <row r="20" spans="1:34" s="96" customFormat="1" ht="19.5" customHeight="1" hidden="1">
      <c r="A20" s="287" t="s">
        <v>387</v>
      </c>
      <c r="B20" s="265" t="s">
        <v>388</v>
      </c>
      <c r="C20" s="262" t="s">
        <v>389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0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336">
        <f t="shared" si="1"/>
        <v>0</v>
      </c>
    </row>
    <row r="21" spans="1:34" s="96" customFormat="1" ht="19.5" customHeight="1" hidden="1">
      <c r="A21" s="287">
        <v>3</v>
      </c>
      <c r="B21" s="265" t="s">
        <v>390</v>
      </c>
      <c r="C21" s="262" t="s">
        <v>391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0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336">
        <f t="shared" si="1"/>
        <v>0</v>
      </c>
    </row>
    <row r="22" spans="1:34" s="96" customFormat="1" ht="19.5" customHeight="1">
      <c r="A22" s="287">
        <v>6</v>
      </c>
      <c r="B22" s="266" t="s">
        <v>392</v>
      </c>
      <c r="C22" s="267" t="s">
        <v>393</v>
      </c>
      <c r="D22" s="250">
        <f aca="true" t="shared" si="2" ref="D22:K22">SUM(D8:D21)</f>
        <v>0</v>
      </c>
      <c r="E22" s="250">
        <f t="shared" si="2"/>
        <v>0</v>
      </c>
      <c r="F22" s="250">
        <f t="shared" si="2"/>
        <v>0</v>
      </c>
      <c r="G22" s="250"/>
      <c r="H22" s="250">
        <f t="shared" si="2"/>
        <v>0</v>
      </c>
      <c r="I22" s="250"/>
      <c r="J22" s="250">
        <v>1279500</v>
      </c>
      <c r="K22" s="250">
        <f t="shared" si="2"/>
        <v>0</v>
      </c>
      <c r="L22" s="250">
        <f aca="true" t="shared" si="3" ref="L22:Q22">SUM(L8:L21)</f>
        <v>0</v>
      </c>
      <c r="M22" s="250">
        <f t="shared" si="3"/>
        <v>0</v>
      </c>
      <c r="N22" s="250">
        <f t="shared" si="3"/>
        <v>2395700</v>
      </c>
      <c r="O22" s="250">
        <f t="shared" si="3"/>
        <v>0</v>
      </c>
      <c r="P22" s="250">
        <f t="shared" si="3"/>
        <v>0</v>
      </c>
      <c r="Q22" s="250">
        <f t="shared" si="3"/>
        <v>0</v>
      </c>
      <c r="R22" s="250">
        <f aca="true" t="shared" si="4" ref="R22:X22">SUM(R8:R21)</f>
        <v>3833370</v>
      </c>
      <c r="S22" s="250">
        <f t="shared" si="4"/>
        <v>0</v>
      </c>
      <c r="T22" s="250">
        <f t="shared" si="4"/>
        <v>0</v>
      </c>
      <c r="U22" s="250">
        <f t="shared" si="4"/>
        <v>0</v>
      </c>
      <c r="V22" s="250">
        <f t="shared" si="4"/>
        <v>0</v>
      </c>
      <c r="W22" s="250">
        <f t="shared" si="4"/>
        <v>4638530</v>
      </c>
      <c r="X22" s="250">
        <f t="shared" si="4"/>
        <v>0</v>
      </c>
      <c r="Y22" s="250">
        <f aca="true" t="shared" si="5" ref="Y22:AG22">SUM(Y8:Y21)</f>
        <v>0</v>
      </c>
      <c r="Z22" s="250">
        <f t="shared" si="5"/>
        <v>0</v>
      </c>
      <c r="AA22" s="250">
        <f t="shared" si="5"/>
        <v>0</v>
      </c>
      <c r="AB22" s="250">
        <f t="shared" si="5"/>
        <v>0</v>
      </c>
      <c r="AC22" s="250">
        <f t="shared" si="5"/>
        <v>2951276</v>
      </c>
      <c r="AD22" s="250">
        <f t="shared" si="5"/>
        <v>0</v>
      </c>
      <c r="AE22" s="250">
        <f t="shared" si="5"/>
        <v>0</v>
      </c>
      <c r="AF22" s="250">
        <f t="shared" si="5"/>
        <v>0</v>
      </c>
      <c r="AG22" s="250">
        <f t="shared" si="5"/>
        <v>0</v>
      </c>
      <c r="AH22" s="336">
        <f t="shared" si="1"/>
        <v>15098376</v>
      </c>
    </row>
    <row r="23" spans="1:38" ht="19.5" customHeight="1">
      <c r="A23" s="287">
        <v>7</v>
      </c>
      <c r="B23" s="265" t="s">
        <v>394</v>
      </c>
      <c r="C23" s="262" t="s">
        <v>395</v>
      </c>
      <c r="D23" s="251">
        <v>5747172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0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336">
        <f t="shared" si="1"/>
        <v>5747172</v>
      </c>
      <c r="AI23" s="94"/>
      <c r="AJ23" s="94"/>
      <c r="AK23" s="94"/>
      <c r="AL23" s="94"/>
    </row>
    <row r="24" spans="1:38" ht="29.25" customHeight="1">
      <c r="A24" s="287">
        <v>8</v>
      </c>
      <c r="B24" s="265" t="s">
        <v>396</v>
      </c>
      <c r="C24" s="262" t="s">
        <v>397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0"/>
      <c r="R24" s="251"/>
      <c r="S24" s="251">
        <v>553330</v>
      </c>
      <c r="T24" s="251"/>
      <c r="U24" s="251"/>
      <c r="V24" s="251"/>
      <c r="W24" s="251">
        <v>470000</v>
      </c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336">
        <f t="shared" si="1"/>
        <v>1023330</v>
      </c>
      <c r="AI24" s="94"/>
      <c r="AJ24" s="94"/>
      <c r="AK24" s="94"/>
      <c r="AL24" s="94"/>
    </row>
    <row r="25" spans="1:38" ht="19.5" customHeight="1" hidden="1">
      <c r="A25" s="287" t="s">
        <v>949</v>
      </c>
      <c r="B25" s="268" t="s">
        <v>398</v>
      </c>
      <c r="C25" s="262" t="s">
        <v>399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0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336">
        <f t="shared" si="1"/>
        <v>0</v>
      </c>
      <c r="AI25" s="94"/>
      <c r="AJ25" s="94"/>
      <c r="AK25" s="94"/>
      <c r="AL25" s="94"/>
    </row>
    <row r="26" spans="1:38" ht="19.5" customHeight="1">
      <c r="A26" s="287">
        <v>9</v>
      </c>
      <c r="B26" s="269" t="s">
        <v>400</v>
      </c>
      <c r="C26" s="267" t="s">
        <v>401</v>
      </c>
      <c r="D26" s="250">
        <f aca="true" t="shared" si="6" ref="D26:K26">SUM(D23:D25)</f>
        <v>5747172</v>
      </c>
      <c r="E26" s="250">
        <f t="shared" si="6"/>
        <v>0</v>
      </c>
      <c r="F26" s="250">
        <f t="shared" si="6"/>
        <v>0</v>
      </c>
      <c r="G26" s="250"/>
      <c r="H26" s="250">
        <f t="shared" si="6"/>
        <v>0</v>
      </c>
      <c r="I26" s="250">
        <f t="shared" si="6"/>
        <v>0</v>
      </c>
      <c r="J26" s="250">
        <f t="shared" si="6"/>
        <v>0</v>
      </c>
      <c r="K26" s="250">
        <f t="shared" si="6"/>
        <v>0</v>
      </c>
      <c r="L26" s="250">
        <f aca="true" t="shared" si="7" ref="L26:S26">SUM(L23:L25)</f>
        <v>0</v>
      </c>
      <c r="M26" s="250">
        <f t="shared" si="7"/>
        <v>0</v>
      </c>
      <c r="N26" s="250">
        <f t="shared" si="7"/>
        <v>0</v>
      </c>
      <c r="O26" s="250">
        <f t="shared" si="7"/>
        <v>0</v>
      </c>
      <c r="P26" s="250">
        <f t="shared" si="7"/>
        <v>0</v>
      </c>
      <c r="Q26" s="250">
        <f t="shared" si="7"/>
        <v>0</v>
      </c>
      <c r="R26" s="250">
        <f t="shared" si="7"/>
        <v>0</v>
      </c>
      <c r="S26" s="250">
        <f t="shared" si="7"/>
        <v>553330</v>
      </c>
      <c r="T26" s="250">
        <f>SUM(T24:T25)</f>
        <v>0</v>
      </c>
      <c r="U26" s="250">
        <f aca="true" t="shared" si="8" ref="U26:AG26">SUM(U23:U25)</f>
        <v>0</v>
      </c>
      <c r="V26" s="250">
        <f t="shared" si="8"/>
        <v>0</v>
      </c>
      <c r="W26" s="250">
        <f t="shared" si="8"/>
        <v>470000</v>
      </c>
      <c r="X26" s="250">
        <f t="shared" si="8"/>
        <v>0</v>
      </c>
      <c r="Y26" s="250">
        <f t="shared" si="8"/>
        <v>0</v>
      </c>
      <c r="Z26" s="250">
        <f t="shared" si="8"/>
        <v>0</v>
      </c>
      <c r="AA26" s="250">
        <f t="shared" si="8"/>
        <v>0</v>
      </c>
      <c r="AB26" s="250">
        <f t="shared" si="8"/>
        <v>0</v>
      </c>
      <c r="AC26" s="250">
        <f t="shared" si="8"/>
        <v>0</v>
      </c>
      <c r="AD26" s="250">
        <f t="shared" si="8"/>
        <v>0</v>
      </c>
      <c r="AE26" s="250">
        <f t="shared" si="8"/>
        <v>0</v>
      </c>
      <c r="AF26" s="250">
        <f t="shared" si="8"/>
        <v>0</v>
      </c>
      <c r="AG26" s="250">
        <f t="shared" si="8"/>
        <v>0</v>
      </c>
      <c r="AH26" s="336">
        <f t="shared" si="1"/>
        <v>6770502</v>
      </c>
      <c r="AI26" s="94"/>
      <c r="AJ26" s="94"/>
      <c r="AK26" s="94"/>
      <c r="AL26" s="94"/>
    </row>
    <row r="27" spans="1:38" ht="19.5" customHeight="1">
      <c r="A27" s="287">
        <v>10</v>
      </c>
      <c r="B27" s="266" t="s">
        <v>402</v>
      </c>
      <c r="C27" s="267" t="s">
        <v>300</v>
      </c>
      <c r="D27" s="250">
        <f aca="true" t="shared" si="9" ref="D27:L27">SUM(D22+D26)</f>
        <v>5747172</v>
      </c>
      <c r="E27" s="250">
        <f t="shared" si="9"/>
        <v>0</v>
      </c>
      <c r="F27" s="250">
        <f t="shared" si="9"/>
        <v>0</v>
      </c>
      <c r="G27" s="250"/>
      <c r="H27" s="250">
        <f t="shared" si="9"/>
        <v>0</v>
      </c>
      <c r="I27" s="250">
        <f t="shared" si="9"/>
        <v>0</v>
      </c>
      <c r="J27" s="250">
        <f t="shared" si="9"/>
        <v>1279500</v>
      </c>
      <c r="K27" s="250">
        <f t="shared" si="9"/>
        <v>0</v>
      </c>
      <c r="L27" s="250">
        <f t="shared" si="9"/>
        <v>0</v>
      </c>
      <c r="M27" s="250">
        <f>SUM(M22+M26)</f>
        <v>0</v>
      </c>
      <c r="N27" s="250">
        <f>SUM(N22+N26)</f>
        <v>2395700</v>
      </c>
      <c r="O27" s="250">
        <f>SUM(O22+O26)</f>
        <v>0</v>
      </c>
      <c r="P27" s="250">
        <f>SUM(P22+P26)</f>
        <v>0</v>
      </c>
      <c r="Q27" s="250">
        <f>SUM(Q22+Q26)</f>
        <v>0</v>
      </c>
      <c r="R27" s="250">
        <f aca="true" t="shared" si="10" ref="R27:Y27">SUM(R22+R26)</f>
        <v>3833370</v>
      </c>
      <c r="S27" s="250">
        <f t="shared" si="10"/>
        <v>553330</v>
      </c>
      <c r="T27" s="250">
        <f t="shared" si="10"/>
        <v>0</v>
      </c>
      <c r="U27" s="250">
        <f t="shared" si="10"/>
        <v>0</v>
      </c>
      <c r="V27" s="250">
        <f t="shared" si="10"/>
        <v>0</v>
      </c>
      <c r="W27" s="250">
        <f t="shared" si="10"/>
        <v>5108530</v>
      </c>
      <c r="X27" s="250">
        <f t="shared" si="10"/>
        <v>0</v>
      </c>
      <c r="Y27" s="250">
        <f t="shared" si="10"/>
        <v>0</v>
      </c>
      <c r="Z27" s="250">
        <f aca="true" t="shared" si="11" ref="Z27:AG27">SUM(Z22+Z26)</f>
        <v>0</v>
      </c>
      <c r="AA27" s="250">
        <f t="shared" si="11"/>
        <v>0</v>
      </c>
      <c r="AB27" s="250">
        <f t="shared" si="11"/>
        <v>0</v>
      </c>
      <c r="AC27" s="250">
        <f t="shared" si="11"/>
        <v>2951276</v>
      </c>
      <c r="AD27" s="250">
        <f t="shared" si="11"/>
        <v>0</v>
      </c>
      <c r="AE27" s="250">
        <f t="shared" si="11"/>
        <v>0</v>
      </c>
      <c r="AF27" s="250">
        <f t="shared" si="11"/>
        <v>0</v>
      </c>
      <c r="AG27" s="250">
        <f t="shared" si="11"/>
        <v>0</v>
      </c>
      <c r="AH27" s="336">
        <f t="shared" si="1"/>
        <v>21868878</v>
      </c>
      <c r="AI27" s="94"/>
      <c r="AJ27" s="94"/>
      <c r="AK27" s="94"/>
      <c r="AL27" s="94"/>
    </row>
    <row r="28" spans="1:34" s="95" customFormat="1" ht="19.5" customHeight="1">
      <c r="A28" s="287">
        <v>11</v>
      </c>
      <c r="B28" s="269" t="s">
        <v>403</v>
      </c>
      <c r="C28" s="267" t="s">
        <v>302</v>
      </c>
      <c r="D28" s="250">
        <v>1005797</v>
      </c>
      <c r="E28" s="250"/>
      <c r="F28" s="250"/>
      <c r="G28" s="250"/>
      <c r="H28" s="250"/>
      <c r="I28" s="250"/>
      <c r="J28" s="250">
        <v>124334</v>
      </c>
      <c r="K28" s="250"/>
      <c r="L28" s="250"/>
      <c r="M28" s="250"/>
      <c r="N28" s="250">
        <v>483551</v>
      </c>
      <c r="O28" s="250"/>
      <c r="P28" s="250"/>
      <c r="Q28" s="250"/>
      <c r="R28" s="250">
        <v>712826</v>
      </c>
      <c r="S28" s="250">
        <v>98043</v>
      </c>
      <c r="T28" s="250"/>
      <c r="U28" s="250"/>
      <c r="V28" s="250"/>
      <c r="W28" s="250">
        <v>982941</v>
      </c>
      <c r="X28" s="250"/>
      <c r="Y28" s="250"/>
      <c r="Z28" s="250"/>
      <c r="AA28" s="250"/>
      <c r="AB28" s="250"/>
      <c r="AC28" s="250">
        <v>593799</v>
      </c>
      <c r="AD28" s="250"/>
      <c r="AE28" s="250"/>
      <c r="AF28" s="250"/>
      <c r="AG28" s="250"/>
      <c r="AH28" s="336">
        <f t="shared" si="1"/>
        <v>4001291</v>
      </c>
    </row>
    <row r="29" spans="1:38" ht="19.5" customHeight="1">
      <c r="A29" s="287">
        <v>12</v>
      </c>
      <c r="B29" s="265" t="s">
        <v>404</v>
      </c>
      <c r="C29" s="262" t="s">
        <v>405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0"/>
      <c r="R29" s="251">
        <v>15000</v>
      </c>
      <c r="S29" s="251"/>
      <c r="T29" s="251">
        <v>180000</v>
      </c>
      <c r="U29" s="251"/>
      <c r="V29" s="251"/>
      <c r="W29" s="251">
        <v>260000</v>
      </c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336">
        <f t="shared" si="1"/>
        <v>455000</v>
      </c>
      <c r="AI29" s="94"/>
      <c r="AJ29" s="94"/>
      <c r="AK29" s="94"/>
      <c r="AL29" s="94"/>
    </row>
    <row r="30" spans="1:38" ht="19.5" customHeight="1">
      <c r="A30" s="287">
        <v>13</v>
      </c>
      <c r="B30" s="265" t="s">
        <v>406</v>
      </c>
      <c r="C30" s="262" t="s">
        <v>407</v>
      </c>
      <c r="D30" s="251">
        <v>310000</v>
      </c>
      <c r="E30" s="251">
        <v>75000</v>
      </c>
      <c r="F30" s="251"/>
      <c r="G30" s="251"/>
      <c r="H30" s="251"/>
      <c r="I30" s="251"/>
      <c r="J30" s="251"/>
      <c r="K30" s="251"/>
      <c r="L30" s="251">
        <v>53000</v>
      </c>
      <c r="M30" s="251"/>
      <c r="N30" s="251">
        <v>685748</v>
      </c>
      <c r="O30" s="251">
        <v>550000</v>
      </c>
      <c r="P30" s="251"/>
      <c r="Q30" s="250"/>
      <c r="R30" s="251">
        <v>125000</v>
      </c>
      <c r="S30" s="251"/>
      <c r="T30" s="251">
        <v>700000</v>
      </c>
      <c r="U30" s="251"/>
      <c r="V30" s="251"/>
      <c r="W30" s="251">
        <v>524370</v>
      </c>
      <c r="X30" s="251"/>
      <c r="Y30" s="251"/>
      <c r="Z30" s="251"/>
      <c r="AA30" s="251"/>
      <c r="AB30" s="251"/>
      <c r="AC30" s="251">
        <v>15748</v>
      </c>
      <c r="AD30" s="251"/>
      <c r="AE30" s="251"/>
      <c r="AF30" s="251"/>
      <c r="AG30" s="251"/>
      <c r="AH30" s="336">
        <f t="shared" si="1"/>
        <v>3038866</v>
      </c>
      <c r="AI30" s="94"/>
      <c r="AJ30" s="94"/>
      <c r="AK30" s="94"/>
      <c r="AL30" s="94"/>
    </row>
    <row r="31" spans="1:38" ht="19.5" customHeight="1" hidden="1">
      <c r="A31" s="287" t="s">
        <v>950</v>
      </c>
      <c r="B31" s="265" t="s">
        <v>408</v>
      </c>
      <c r="C31" s="262" t="s">
        <v>409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0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336">
        <f t="shared" si="1"/>
        <v>0</v>
      </c>
      <c r="AI31" s="94"/>
      <c r="AJ31" s="94"/>
      <c r="AK31" s="94"/>
      <c r="AL31" s="94"/>
    </row>
    <row r="32" spans="1:38" ht="19.5" customHeight="1">
      <c r="A32" s="287">
        <v>14</v>
      </c>
      <c r="B32" s="269" t="s">
        <v>410</v>
      </c>
      <c r="C32" s="267" t="s">
        <v>411</v>
      </c>
      <c r="D32" s="250">
        <f aca="true" t="shared" si="12" ref="D32:K32">SUM(D29:D31)</f>
        <v>310000</v>
      </c>
      <c r="E32" s="250">
        <f t="shared" si="12"/>
        <v>75000</v>
      </c>
      <c r="F32" s="250">
        <f t="shared" si="12"/>
        <v>0</v>
      </c>
      <c r="G32" s="250"/>
      <c r="H32" s="250">
        <f t="shared" si="12"/>
        <v>0</v>
      </c>
      <c r="I32" s="250">
        <f t="shared" si="12"/>
        <v>0</v>
      </c>
      <c r="J32" s="250">
        <f t="shared" si="12"/>
        <v>0</v>
      </c>
      <c r="K32" s="250">
        <f t="shared" si="12"/>
        <v>0</v>
      </c>
      <c r="L32" s="250">
        <f aca="true" t="shared" si="13" ref="L32:Q32">SUM(L29:L31)</f>
        <v>53000</v>
      </c>
      <c r="M32" s="250">
        <f t="shared" si="13"/>
        <v>0</v>
      </c>
      <c r="N32" s="250">
        <f t="shared" si="13"/>
        <v>685748</v>
      </c>
      <c r="O32" s="250">
        <f t="shared" si="13"/>
        <v>550000</v>
      </c>
      <c r="P32" s="250">
        <f t="shared" si="13"/>
        <v>0</v>
      </c>
      <c r="Q32" s="250">
        <f t="shared" si="13"/>
        <v>0</v>
      </c>
      <c r="R32" s="250">
        <f aca="true" t="shared" si="14" ref="R32:X32">SUM(R29:R31)</f>
        <v>140000</v>
      </c>
      <c r="S32" s="250">
        <f t="shared" si="14"/>
        <v>0</v>
      </c>
      <c r="T32" s="250">
        <f t="shared" si="14"/>
        <v>880000</v>
      </c>
      <c r="U32" s="250">
        <f t="shared" si="14"/>
        <v>0</v>
      </c>
      <c r="V32" s="250">
        <f t="shared" si="14"/>
        <v>0</v>
      </c>
      <c r="W32" s="250">
        <f t="shared" si="14"/>
        <v>784370</v>
      </c>
      <c r="X32" s="250">
        <f t="shared" si="14"/>
        <v>0</v>
      </c>
      <c r="Y32" s="250">
        <f aca="true" t="shared" si="15" ref="Y32:AG32">SUM(Y29:Y31)</f>
        <v>0</v>
      </c>
      <c r="Z32" s="250">
        <f t="shared" si="15"/>
        <v>0</v>
      </c>
      <c r="AA32" s="250">
        <f t="shared" si="15"/>
        <v>0</v>
      </c>
      <c r="AB32" s="250">
        <f t="shared" si="15"/>
        <v>0</v>
      </c>
      <c r="AC32" s="250">
        <f t="shared" si="15"/>
        <v>15748</v>
      </c>
      <c r="AD32" s="250">
        <f t="shared" si="15"/>
        <v>0</v>
      </c>
      <c r="AE32" s="250">
        <f t="shared" si="15"/>
        <v>0</v>
      </c>
      <c r="AF32" s="250">
        <f t="shared" si="15"/>
        <v>0</v>
      </c>
      <c r="AG32" s="250">
        <f t="shared" si="15"/>
        <v>0</v>
      </c>
      <c r="AH32" s="336">
        <f t="shared" si="1"/>
        <v>3493866</v>
      </c>
      <c r="AI32" s="94"/>
      <c r="AJ32" s="94"/>
      <c r="AK32" s="94"/>
      <c r="AL32" s="94"/>
    </row>
    <row r="33" spans="1:38" ht="19.5" customHeight="1">
      <c r="A33" s="287">
        <v>15</v>
      </c>
      <c r="B33" s="265" t="s">
        <v>412</v>
      </c>
      <c r="C33" s="262" t="s">
        <v>413</v>
      </c>
      <c r="D33" s="251">
        <v>15500</v>
      </c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0"/>
      <c r="R33" s="251">
        <v>78000</v>
      </c>
      <c r="S33" s="251">
        <v>106460</v>
      </c>
      <c r="T33" s="251">
        <v>54000</v>
      </c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336">
        <f t="shared" si="1"/>
        <v>253960</v>
      </c>
      <c r="AI33" s="94"/>
      <c r="AJ33" s="94"/>
      <c r="AK33" s="94"/>
      <c r="AL33" s="94"/>
    </row>
    <row r="34" spans="1:38" ht="19.5" customHeight="1">
      <c r="A34" s="287">
        <v>16</v>
      </c>
      <c r="B34" s="265" t="s">
        <v>414</v>
      </c>
      <c r="C34" s="262" t="s">
        <v>415</v>
      </c>
      <c r="D34" s="251">
        <v>0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0"/>
      <c r="R34" s="251">
        <v>30000</v>
      </c>
      <c r="S34" s="251">
        <v>33600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336">
        <f t="shared" si="1"/>
        <v>63600</v>
      </c>
      <c r="AI34" s="94"/>
      <c r="AJ34" s="94"/>
      <c r="AK34" s="94"/>
      <c r="AL34" s="94"/>
    </row>
    <row r="35" spans="1:38" ht="19.5" customHeight="1">
      <c r="A35" s="287">
        <v>17</v>
      </c>
      <c r="B35" s="269" t="s">
        <v>416</v>
      </c>
      <c r="C35" s="267" t="s">
        <v>417</v>
      </c>
      <c r="D35" s="250">
        <f aca="true" t="shared" si="16" ref="D35:K35">SUM(D33:D34)</f>
        <v>15500</v>
      </c>
      <c r="E35" s="250">
        <f t="shared" si="16"/>
        <v>0</v>
      </c>
      <c r="F35" s="250">
        <f t="shared" si="16"/>
        <v>0</v>
      </c>
      <c r="G35" s="250"/>
      <c r="H35" s="250">
        <f t="shared" si="16"/>
        <v>0</v>
      </c>
      <c r="I35" s="250">
        <f t="shared" si="16"/>
        <v>0</v>
      </c>
      <c r="J35" s="250">
        <f t="shared" si="16"/>
        <v>0</v>
      </c>
      <c r="K35" s="250">
        <f t="shared" si="16"/>
        <v>0</v>
      </c>
      <c r="L35" s="250">
        <f aca="true" t="shared" si="17" ref="L35:Q35">SUM(L33:L34)</f>
        <v>0</v>
      </c>
      <c r="M35" s="250">
        <f t="shared" si="17"/>
        <v>0</v>
      </c>
      <c r="N35" s="250">
        <f t="shared" si="17"/>
        <v>0</v>
      </c>
      <c r="O35" s="250">
        <f t="shared" si="17"/>
        <v>0</v>
      </c>
      <c r="P35" s="250">
        <f t="shared" si="17"/>
        <v>0</v>
      </c>
      <c r="Q35" s="250">
        <f t="shared" si="17"/>
        <v>0</v>
      </c>
      <c r="R35" s="250">
        <f aca="true" t="shared" si="18" ref="R35:X35">SUM(R33:R34)</f>
        <v>108000</v>
      </c>
      <c r="S35" s="250">
        <f t="shared" si="18"/>
        <v>140060</v>
      </c>
      <c r="T35" s="250">
        <f t="shared" si="18"/>
        <v>54000</v>
      </c>
      <c r="U35" s="250">
        <f t="shared" si="18"/>
        <v>0</v>
      </c>
      <c r="V35" s="250">
        <f t="shared" si="18"/>
        <v>0</v>
      </c>
      <c r="W35" s="250">
        <f t="shared" si="18"/>
        <v>0</v>
      </c>
      <c r="X35" s="250">
        <f t="shared" si="18"/>
        <v>0</v>
      </c>
      <c r="Y35" s="250">
        <f aca="true" t="shared" si="19" ref="Y35:AG35">SUM(Y33:Y34)</f>
        <v>0</v>
      </c>
      <c r="Z35" s="250">
        <f t="shared" si="19"/>
        <v>0</v>
      </c>
      <c r="AA35" s="250">
        <f t="shared" si="19"/>
        <v>0</v>
      </c>
      <c r="AB35" s="250">
        <f t="shared" si="19"/>
        <v>0</v>
      </c>
      <c r="AC35" s="250">
        <f t="shared" si="19"/>
        <v>0</v>
      </c>
      <c r="AD35" s="250">
        <f t="shared" si="19"/>
        <v>0</v>
      </c>
      <c r="AE35" s="250">
        <f t="shared" si="19"/>
        <v>0</v>
      </c>
      <c r="AF35" s="250">
        <f t="shared" si="19"/>
        <v>0</v>
      </c>
      <c r="AG35" s="250">
        <f t="shared" si="19"/>
        <v>0</v>
      </c>
      <c r="AH35" s="336">
        <f t="shared" si="1"/>
        <v>317560</v>
      </c>
      <c r="AI35" s="94"/>
      <c r="AJ35" s="94"/>
      <c r="AK35" s="94"/>
      <c r="AL35" s="94"/>
    </row>
    <row r="36" spans="1:38" ht="19.5" customHeight="1">
      <c r="A36" s="287">
        <v>18</v>
      </c>
      <c r="B36" s="265" t="s">
        <v>418</v>
      </c>
      <c r="C36" s="262" t="s">
        <v>419</v>
      </c>
      <c r="D36" s="251"/>
      <c r="E36" s="251">
        <v>25000</v>
      </c>
      <c r="F36" s="251"/>
      <c r="G36" s="251"/>
      <c r="H36" s="251"/>
      <c r="I36" s="251"/>
      <c r="J36" s="251"/>
      <c r="K36" s="251"/>
      <c r="L36" s="251"/>
      <c r="M36" s="251">
        <v>1550000</v>
      </c>
      <c r="N36" s="251"/>
      <c r="O36" s="251">
        <v>35000</v>
      </c>
      <c r="P36" s="251"/>
      <c r="Q36" s="250"/>
      <c r="R36" s="251"/>
      <c r="S36" s="251"/>
      <c r="T36" s="251">
        <v>585000</v>
      </c>
      <c r="U36" s="251"/>
      <c r="V36" s="251"/>
      <c r="W36" s="251">
        <v>120000</v>
      </c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336">
        <f t="shared" si="1"/>
        <v>2315000</v>
      </c>
      <c r="AI36" s="94"/>
      <c r="AJ36" s="94"/>
      <c r="AK36" s="94"/>
      <c r="AL36" s="94"/>
    </row>
    <row r="37" spans="1:38" ht="15.75" customHeight="1">
      <c r="A37" s="287">
        <v>19</v>
      </c>
      <c r="B37" s="265" t="s">
        <v>420</v>
      </c>
      <c r="C37" s="262" t="s">
        <v>421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0"/>
      <c r="R37" s="251"/>
      <c r="S37" s="251"/>
      <c r="T37" s="251">
        <v>230000</v>
      </c>
      <c r="U37" s="251"/>
      <c r="V37" s="251"/>
      <c r="W37" s="251">
        <v>18289251</v>
      </c>
      <c r="X37" s="251"/>
      <c r="Y37" s="251"/>
      <c r="Z37" s="251"/>
      <c r="AA37" s="251"/>
      <c r="AB37" s="251">
        <v>4583622</v>
      </c>
      <c r="AC37" s="251"/>
      <c r="AD37" s="251"/>
      <c r="AE37" s="251"/>
      <c r="AF37" s="251"/>
      <c r="AG37" s="251"/>
      <c r="AH37" s="336">
        <f t="shared" si="1"/>
        <v>23102873</v>
      </c>
      <c r="AI37" s="94"/>
      <c r="AJ37" s="94"/>
      <c r="AK37" s="94"/>
      <c r="AL37" s="94"/>
    </row>
    <row r="38" spans="1:38" ht="15.75" customHeight="1" hidden="1">
      <c r="A38" s="287" t="s">
        <v>951</v>
      </c>
      <c r="B38" s="265" t="s">
        <v>423</v>
      </c>
      <c r="C38" s="262" t="s">
        <v>424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0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336">
        <f t="shared" si="1"/>
        <v>0</v>
      </c>
      <c r="AI38" s="94"/>
      <c r="AJ38" s="94"/>
      <c r="AK38" s="94"/>
      <c r="AL38" s="94"/>
    </row>
    <row r="39" spans="1:38" ht="15.75" customHeight="1">
      <c r="A39" s="287">
        <v>20</v>
      </c>
      <c r="B39" s="265" t="s">
        <v>914</v>
      </c>
      <c r="C39" s="262" t="s">
        <v>424</v>
      </c>
      <c r="D39" s="251">
        <v>0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0"/>
      <c r="R39" s="251"/>
      <c r="S39" s="251"/>
      <c r="T39" s="251">
        <v>38500</v>
      </c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336"/>
      <c r="AI39" s="94"/>
      <c r="AJ39" s="94"/>
      <c r="AK39" s="94"/>
      <c r="AL39" s="94"/>
    </row>
    <row r="40" spans="1:38" ht="15.75" customHeight="1">
      <c r="A40" s="287">
        <v>21</v>
      </c>
      <c r="B40" s="265" t="s">
        <v>425</v>
      </c>
      <c r="C40" s="262" t="s">
        <v>426</v>
      </c>
      <c r="D40" s="251">
        <v>40000</v>
      </c>
      <c r="E40" s="251">
        <v>100000</v>
      </c>
      <c r="F40" s="251"/>
      <c r="G40" s="251"/>
      <c r="H40" s="251"/>
      <c r="I40" s="251"/>
      <c r="J40" s="251"/>
      <c r="K40" s="251"/>
      <c r="L40" s="251"/>
      <c r="M40" s="251">
        <v>230000</v>
      </c>
      <c r="N40" s="251">
        <v>100000</v>
      </c>
      <c r="O40" s="251">
        <v>200000</v>
      </c>
      <c r="P40" s="251"/>
      <c r="Q40" s="250"/>
      <c r="R40" s="251"/>
      <c r="S40" s="251">
        <v>10000</v>
      </c>
      <c r="T40" s="251">
        <v>50000</v>
      </c>
      <c r="U40" s="251"/>
      <c r="V40" s="251"/>
      <c r="W40" s="251">
        <v>90000</v>
      </c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336">
        <f>SUM(D40:AG40)</f>
        <v>820000</v>
      </c>
      <c r="AI40" s="94"/>
      <c r="AJ40" s="94"/>
      <c r="AK40" s="94"/>
      <c r="AL40" s="94"/>
    </row>
    <row r="41" spans="1:38" ht="19.5" customHeight="1" hidden="1">
      <c r="A41" s="287" t="s">
        <v>422</v>
      </c>
      <c r="B41" s="265" t="s">
        <v>427</v>
      </c>
      <c r="C41" s="262" t="s">
        <v>428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0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336">
        <f>SUM(D41:AG41)</f>
        <v>0</v>
      </c>
      <c r="AI41" s="94"/>
      <c r="AJ41" s="94"/>
      <c r="AK41" s="94"/>
      <c r="AL41" s="94"/>
    </row>
    <row r="42" spans="1:38" ht="19.5" customHeight="1">
      <c r="A42" s="287">
        <v>22</v>
      </c>
      <c r="B42" s="265" t="s">
        <v>427</v>
      </c>
      <c r="C42" s="262" t="s">
        <v>428</v>
      </c>
      <c r="D42" s="251">
        <v>2200000</v>
      </c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0"/>
      <c r="R42" s="251"/>
      <c r="S42" s="251"/>
      <c r="T42" s="251">
        <v>200000</v>
      </c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336"/>
      <c r="AI42" s="94"/>
      <c r="AJ42" s="94"/>
      <c r="AK42" s="94"/>
      <c r="AL42" s="94"/>
    </row>
    <row r="43" spans="1:38" ht="19.5" customHeight="1">
      <c r="A43" s="287">
        <v>23</v>
      </c>
      <c r="B43" s="268" t="s">
        <v>429</v>
      </c>
      <c r="C43" s="262" t="s">
        <v>430</v>
      </c>
      <c r="D43" s="251">
        <v>350000</v>
      </c>
      <c r="E43" s="251"/>
      <c r="F43" s="251">
        <f>43453021+4556210</f>
        <v>48009231</v>
      </c>
      <c r="G43" s="251"/>
      <c r="H43" s="251"/>
      <c r="I43" s="251"/>
      <c r="J43" s="251"/>
      <c r="K43" s="251">
        <v>1900000</v>
      </c>
      <c r="L43" s="251"/>
      <c r="M43" s="251"/>
      <c r="N43" s="251"/>
      <c r="O43" s="251"/>
      <c r="P43" s="251"/>
      <c r="Q43" s="250"/>
      <c r="R43" s="251">
        <v>50000</v>
      </c>
      <c r="S43" s="251"/>
      <c r="T43" s="251">
        <v>300000</v>
      </c>
      <c r="U43" s="251"/>
      <c r="V43" s="251"/>
      <c r="W43" s="251">
        <v>5100</v>
      </c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336">
        <f aca="true" t="shared" si="20" ref="AH43:AH74">SUM(D43:AG43)</f>
        <v>50614331</v>
      </c>
      <c r="AI43" s="94"/>
      <c r="AJ43" s="94"/>
      <c r="AK43" s="94"/>
      <c r="AL43" s="94"/>
    </row>
    <row r="44" spans="1:38" ht="19.5" customHeight="1">
      <c r="A44" s="287">
        <v>24</v>
      </c>
      <c r="B44" s="265" t="s">
        <v>431</v>
      </c>
      <c r="C44" s="262" t="s">
        <v>432</v>
      </c>
      <c r="D44" s="251">
        <v>1200000</v>
      </c>
      <c r="E44" s="251">
        <v>380000</v>
      </c>
      <c r="F44" s="251"/>
      <c r="G44" s="251"/>
      <c r="H44" s="251"/>
      <c r="I44" s="251"/>
      <c r="J44" s="251"/>
      <c r="K44" s="251"/>
      <c r="L44" s="251">
        <v>3000000</v>
      </c>
      <c r="M44" s="251"/>
      <c r="N44" s="251">
        <v>247000</v>
      </c>
      <c r="O44" s="251">
        <v>986400</v>
      </c>
      <c r="P44" s="251">
        <v>384300</v>
      </c>
      <c r="Q44" s="251">
        <v>200000</v>
      </c>
      <c r="R44" s="251">
        <v>11700</v>
      </c>
      <c r="S44" s="251"/>
      <c r="T44" s="251">
        <v>180000</v>
      </c>
      <c r="U44" s="251"/>
      <c r="V44" s="251"/>
      <c r="W44" s="251">
        <v>110000</v>
      </c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336">
        <f t="shared" si="20"/>
        <v>6699400</v>
      </c>
      <c r="AI44" s="94"/>
      <c r="AJ44" s="94"/>
      <c r="AK44" s="94"/>
      <c r="AL44" s="94"/>
    </row>
    <row r="45" spans="1:38" ht="19.5" customHeight="1">
      <c r="A45" s="287">
        <v>25</v>
      </c>
      <c r="B45" s="269" t="s">
        <v>433</v>
      </c>
      <c r="C45" s="267" t="s">
        <v>434</v>
      </c>
      <c r="D45" s="250">
        <f aca="true" t="shared" si="21" ref="D45:K45">SUM(D36:D44)</f>
        <v>3790000</v>
      </c>
      <c r="E45" s="250">
        <f t="shared" si="21"/>
        <v>505000</v>
      </c>
      <c r="F45" s="250">
        <f t="shared" si="21"/>
        <v>48009231</v>
      </c>
      <c r="G45" s="250"/>
      <c r="H45" s="250">
        <f t="shared" si="21"/>
        <v>0</v>
      </c>
      <c r="I45" s="250">
        <f t="shared" si="21"/>
        <v>0</v>
      </c>
      <c r="J45" s="250">
        <f t="shared" si="21"/>
        <v>0</v>
      </c>
      <c r="K45" s="250">
        <f t="shared" si="21"/>
        <v>1900000</v>
      </c>
      <c r="L45" s="250">
        <f aca="true" t="shared" si="22" ref="L45:Q45">SUM(L36:L44)</f>
        <v>3000000</v>
      </c>
      <c r="M45" s="250">
        <f t="shared" si="22"/>
        <v>1780000</v>
      </c>
      <c r="N45" s="250">
        <f t="shared" si="22"/>
        <v>347000</v>
      </c>
      <c r="O45" s="250">
        <f t="shared" si="22"/>
        <v>1221400</v>
      </c>
      <c r="P45" s="250">
        <f t="shared" si="22"/>
        <v>384300</v>
      </c>
      <c r="Q45" s="250">
        <f t="shared" si="22"/>
        <v>200000</v>
      </c>
      <c r="R45" s="250">
        <f aca="true" t="shared" si="23" ref="R45:X45">SUM(R36:R44)</f>
        <v>61700</v>
      </c>
      <c r="S45" s="250">
        <f t="shared" si="23"/>
        <v>10000</v>
      </c>
      <c r="T45" s="250">
        <f t="shared" si="23"/>
        <v>1583500</v>
      </c>
      <c r="U45" s="250">
        <f t="shared" si="23"/>
        <v>0</v>
      </c>
      <c r="V45" s="250">
        <f t="shared" si="23"/>
        <v>0</v>
      </c>
      <c r="W45" s="250">
        <f>SUM(W36:W44)</f>
        <v>18614351</v>
      </c>
      <c r="X45" s="250">
        <f t="shared" si="23"/>
        <v>0</v>
      </c>
      <c r="Y45" s="250">
        <f aca="true" t="shared" si="24" ref="Y45:AG45">SUM(Y36:Y44)</f>
        <v>0</v>
      </c>
      <c r="Z45" s="250">
        <f t="shared" si="24"/>
        <v>0</v>
      </c>
      <c r="AA45" s="250">
        <f t="shared" si="24"/>
        <v>0</v>
      </c>
      <c r="AB45" s="250">
        <f t="shared" si="24"/>
        <v>4583622</v>
      </c>
      <c r="AC45" s="250">
        <f t="shared" si="24"/>
        <v>0</v>
      </c>
      <c r="AD45" s="250">
        <f t="shared" si="24"/>
        <v>0</v>
      </c>
      <c r="AE45" s="250">
        <f t="shared" si="24"/>
        <v>0</v>
      </c>
      <c r="AF45" s="250">
        <f t="shared" si="24"/>
        <v>0</v>
      </c>
      <c r="AG45" s="250">
        <f t="shared" si="24"/>
        <v>0</v>
      </c>
      <c r="AH45" s="336">
        <f t="shared" si="20"/>
        <v>85990104</v>
      </c>
      <c r="AI45" s="94"/>
      <c r="AJ45" s="94"/>
      <c r="AK45" s="94"/>
      <c r="AL45" s="94"/>
    </row>
    <row r="46" spans="1:38" ht="19.5" customHeight="1">
      <c r="A46" s="287">
        <v>26</v>
      </c>
      <c r="B46" s="265" t="s">
        <v>435</v>
      </c>
      <c r="C46" s="262" t="s">
        <v>436</v>
      </c>
      <c r="D46" s="251">
        <v>0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1">
        <v>30000</v>
      </c>
      <c r="S46" s="251"/>
      <c r="T46" s="251">
        <v>8000</v>
      </c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336">
        <f t="shared" si="20"/>
        <v>38000</v>
      </c>
      <c r="AI46" s="94"/>
      <c r="AJ46" s="94"/>
      <c r="AK46" s="94"/>
      <c r="AL46" s="94"/>
    </row>
    <row r="47" spans="1:38" ht="19.5" customHeight="1">
      <c r="A47" s="287">
        <v>27</v>
      </c>
      <c r="B47" s="265" t="s">
        <v>437</v>
      </c>
      <c r="C47" s="262" t="s">
        <v>438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0"/>
      <c r="R47" s="251"/>
      <c r="S47" s="251"/>
      <c r="T47" s="251">
        <v>250000</v>
      </c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336">
        <f t="shared" si="20"/>
        <v>250000</v>
      </c>
      <c r="AI47" s="94"/>
      <c r="AJ47" s="94"/>
      <c r="AK47" s="94"/>
      <c r="AL47" s="94"/>
    </row>
    <row r="48" spans="1:38" ht="19.5" customHeight="1">
      <c r="A48" s="287">
        <v>28</v>
      </c>
      <c r="B48" s="269" t="s">
        <v>439</v>
      </c>
      <c r="C48" s="267" t="s">
        <v>440</v>
      </c>
      <c r="D48" s="250">
        <f aca="true" t="shared" si="25" ref="D48:K48">SUM(D46:D47)</f>
        <v>0</v>
      </c>
      <c r="E48" s="250">
        <f t="shared" si="25"/>
        <v>0</v>
      </c>
      <c r="F48" s="250">
        <f t="shared" si="25"/>
        <v>0</v>
      </c>
      <c r="G48" s="250"/>
      <c r="H48" s="250">
        <f t="shared" si="25"/>
        <v>0</v>
      </c>
      <c r="I48" s="250">
        <f t="shared" si="25"/>
        <v>0</v>
      </c>
      <c r="J48" s="250">
        <f t="shared" si="25"/>
        <v>0</v>
      </c>
      <c r="K48" s="250">
        <f t="shared" si="25"/>
        <v>0</v>
      </c>
      <c r="L48" s="250">
        <f aca="true" t="shared" si="26" ref="L48:Q48">SUM(L46:L47)</f>
        <v>0</v>
      </c>
      <c r="M48" s="250">
        <f t="shared" si="26"/>
        <v>0</v>
      </c>
      <c r="N48" s="250">
        <f t="shared" si="26"/>
        <v>0</v>
      </c>
      <c r="O48" s="250">
        <f t="shared" si="26"/>
        <v>0</v>
      </c>
      <c r="P48" s="250">
        <f t="shared" si="26"/>
        <v>0</v>
      </c>
      <c r="Q48" s="250">
        <f t="shared" si="26"/>
        <v>0</v>
      </c>
      <c r="R48" s="250">
        <f aca="true" t="shared" si="27" ref="R48:X48">SUM(R46:R47)</f>
        <v>30000</v>
      </c>
      <c r="S48" s="250">
        <f t="shared" si="27"/>
        <v>0</v>
      </c>
      <c r="T48" s="250">
        <f t="shared" si="27"/>
        <v>258000</v>
      </c>
      <c r="U48" s="250">
        <f t="shared" si="27"/>
        <v>0</v>
      </c>
      <c r="V48" s="250">
        <f t="shared" si="27"/>
        <v>0</v>
      </c>
      <c r="W48" s="250">
        <f t="shared" si="27"/>
        <v>0</v>
      </c>
      <c r="X48" s="250">
        <f t="shared" si="27"/>
        <v>0</v>
      </c>
      <c r="Y48" s="250">
        <f aca="true" t="shared" si="28" ref="Y48:AG48">SUM(Y46:Y47)</f>
        <v>0</v>
      </c>
      <c r="Z48" s="250">
        <f t="shared" si="28"/>
        <v>0</v>
      </c>
      <c r="AA48" s="250">
        <f t="shared" si="28"/>
        <v>0</v>
      </c>
      <c r="AB48" s="250">
        <f t="shared" si="28"/>
        <v>0</v>
      </c>
      <c r="AC48" s="250">
        <f t="shared" si="28"/>
        <v>0</v>
      </c>
      <c r="AD48" s="250">
        <f t="shared" si="28"/>
        <v>0</v>
      </c>
      <c r="AE48" s="250">
        <f t="shared" si="28"/>
        <v>0</v>
      </c>
      <c r="AF48" s="250">
        <f t="shared" si="28"/>
        <v>0</v>
      </c>
      <c r="AG48" s="250">
        <f t="shared" si="28"/>
        <v>0</v>
      </c>
      <c r="AH48" s="336">
        <f t="shared" si="20"/>
        <v>288000</v>
      </c>
      <c r="AI48" s="94"/>
      <c r="AJ48" s="94"/>
      <c r="AK48" s="94"/>
      <c r="AL48" s="94"/>
    </row>
    <row r="49" spans="1:38" ht="19.5" customHeight="1">
      <c r="A49" s="287">
        <v>29</v>
      </c>
      <c r="B49" s="265" t="s">
        <v>441</v>
      </c>
      <c r="C49" s="262" t="s">
        <v>442</v>
      </c>
      <c r="D49" s="251">
        <v>660960</v>
      </c>
      <c r="E49" s="251">
        <v>106650</v>
      </c>
      <c r="F49" s="251"/>
      <c r="G49" s="251"/>
      <c r="H49" s="251"/>
      <c r="I49" s="251"/>
      <c r="J49" s="251"/>
      <c r="K49" s="251">
        <v>513000</v>
      </c>
      <c r="L49" s="251">
        <v>824310</v>
      </c>
      <c r="M49" s="251">
        <v>480600</v>
      </c>
      <c r="N49" s="251">
        <v>261292</v>
      </c>
      <c r="O49" s="251">
        <v>478278</v>
      </c>
      <c r="P49" s="251"/>
      <c r="Q49" s="250"/>
      <c r="R49" s="251">
        <v>80460</v>
      </c>
      <c r="S49" s="251">
        <v>40516</v>
      </c>
      <c r="T49" s="251">
        <v>747225</v>
      </c>
      <c r="U49" s="251"/>
      <c r="V49" s="251"/>
      <c r="W49" s="251">
        <v>5237655</v>
      </c>
      <c r="X49" s="251"/>
      <c r="Y49" s="251"/>
      <c r="Z49" s="251"/>
      <c r="AA49" s="251"/>
      <c r="AB49" s="251">
        <v>1238118</v>
      </c>
      <c r="AC49" s="251">
        <v>4252</v>
      </c>
      <c r="AD49" s="251"/>
      <c r="AE49" s="251"/>
      <c r="AF49" s="251"/>
      <c r="AG49" s="251"/>
      <c r="AH49" s="336">
        <f t="shared" si="20"/>
        <v>10673316</v>
      </c>
      <c r="AI49" s="94"/>
      <c r="AJ49" s="94"/>
      <c r="AK49" s="94"/>
      <c r="AL49" s="94"/>
    </row>
    <row r="50" spans="1:38" ht="19.5" customHeight="1" hidden="1">
      <c r="A50" s="287" t="s">
        <v>952</v>
      </c>
      <c r="B50" s="265" t="s">
        <v>443</v>
      </c>
      <c r="C50" s="262" t="s">
        <v>444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336">
        <f t="shared" si="20"/>
        <v>0</v>
      </c>
      <c r="AI50" s="94"/>
      <c r="AJ50" s="94"/>
      <c r="AK50" s="94"/>
      <c r="AL50" s="94"/>
    </row>
    <row r="51" spans="1:38" ht="19.5" customHeight="1" hidden="1">
      <c r="A51" s="287">
        <v>25</v>
      </c>
      <c r="B51" s="265" t="s">
        <v>446</v>
      </c>
      <c r="C51" s="262" t="s">
        <v>447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336">
        <f t="shared" si="20"/>
        <v>0</v>
      </c>
      <c r="AI51" s="94"/>
      <c r="AJ51" s="94"/>
      <c r="AK51" s="94"/>
      <c r="AL51" s="94"/>
    </row>
    <row r="52" spans="1:38" ht="19.5" customHeight="1" hidden="1">
      <c r="A52" s="287">
        <v>25</v>
      </c>
      <c r="B52" s="265" t="s">
        <v>448</v>
      </c>
      <c r="C52" s="262" t="s">
        <v>449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336">
        <f t="shared" si="20"/>
        <v>0</v>
      </c>
      <c r="AI52" s="94"/>
      <c r="AJ52" s="94"/>
      <c r="AK52" s="94"/>
      <c r="AL52" s="94"/>
    </row>
    <row r="53" spans="1:38" ht="19.5" customHeight="1" hidden="1">
      <c r="A53" s="287" t="s">
        <v>953</v>
      </c>
      <c r="B53" s="265" t="s">
        <v>450</v>
      </c>
      <c r="C53" s="262" t="s">
        <v>451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336">
        <f t="shared" si="20"/>
        <v>0</v>
      </c>
      <c r="AI53" s="94"/>
      <c r="AJ53" s="94"/>
      <c r="AK53" s="94"/>
      <c r="AL53" s="94"/>
    </row>
    <row r="54" spans="1:38" ht="19.5" customHeight="1">
      <c r="A54" s="287">
        <v>30</v>
      </c>
      <c r="B54" s="265" t="s">
        <v>884</v>
      </c>
      <c r="C54" s="262" t="s">
        <v>451</v>
      </c>
      <c r="D54" s="251">
        <v>1000000</v>
      </c>
      <c r="E54" s="251"/>
      <c r="F54" s="251">
        <f>3810000</f>
        <v>3810000</v>
      </c>
      <c r="G54" s="251"/>
      <c r="H54" s="251"/>
      <c r="I54" s="251"/>
      <c r="J54" s="251"/>
      <c r="K54" s="251"/>
      <c r="L54" s="315"/>
      <c r="M54" s="315"/>
      <c r="N54" s="251"/>
      <c r="O54" s="315">
        <v>50000</v>
      </c>
      <c r="P54" s="315"/>
      <c r="Q54" s="315"/>
      <c r="R54" s="315">
        <v>4000</v>
      </c>
      <c r="S54" s="251"/>
      <c r="T54" s="251">
        <v>8000</v>
      </c>
      <c r="U54" s="251"/>
      <c r="V54" s="251"/>
      <c r="W54" s="251"/>
      <c r="X54" s="251"/>
      <c r="Y54" s="251"/>
      <c r="Z54" s="251"/>
      <c r="AA54" s="251"/>
      <c r="AB54" s="251"/>
      <c r="AC54" s="251">
        <v>1700</v>
      </c>
      <c r="AD54" s="251"/>
      <c r="AE54" s="251"/>
      <c r="AF54" s="251"/>
      <c r="AG54" s="251"/>
      <c r="AH54" s="336">
        <f t="shared" si="20"/>
        <v>4873700</v>
      </c>
      <c r="AI54" s="94"/>
      <c r="AJ54" s="94"/>
      <c r="AK54" s="94"/>
      <c r="AL54" s="94"/>
    </row>
    <row r="55" spans="1:38" ht="19.5" customHeight="1">
      <c r="A55" s="287">
        <v>31</v>
      </c>
      <c r="B55" s="269" t="s">
        <v>452</v>
      </c>
      <c r="C55" s="267" t="s">
        <v>453</v>
      </c>
      <c r="D55" s="250">
        <f>SUM(D49:D54)</f>
        <v>1660960</v>
      </c>
      <c r="E55" s="250">
        <f aca="true" t="shared" si="29" ref="E55:K55">SUM(E49:E53)</f>
        <v>106650</v>
      </c>
      <c r="F55" s="250">
        <f>SUM(F49:F54)</f>
        <v>3810000</v>
      </c>
      <c r="G55" s="250"/>
      <c r="H55" s="250">
        <f t="shared" si="29"/>
        <v>0</v>
      </c>
      <c r="I55" s="250">
        <f t="shared" si="29"/>
        <v>0</v>
      </c>
      <c r="J55" s="250">
        <f t="shared" si="29"/>
        <v>0</v>
      </c>
      <c r="K55" s="250">
        <f t="shared" si="29"/>
        <v>513000</v>
      </c>
      <c r="L55" s="250">
        <f aca="true" t="shared" si="30" ref="L55:Q55">SUM(L49:L53)</f>
        <v>824310</v>
      </c>
      <c r="M55" s="250">
        <f t="shared" si="30"/>
        <v>480600</v>
      </c>
      <c r="N55" s="250">
        <f t="shared" si="30"/>
        <v>261292</v>
      </c>
      <c r="O55" s="250">
        <f>SUM(O49:O54)</f>
        <v>528278</v>
      </c>
      <c r="P55" s="250">
        <f t="shared" si="30"/>
        <v>0</v>
      </c>
      <c r="Q55" s="250">
        <f t="shared" si="30"/>
        <v>0</v>
      </c>
      <c r="R55" s="250">
        <f>SUM(R49:R54)</f>
        <v>84460</v>
      </c>
      <c r="S55" s="250">
        <f aca="true" t="shared" si="31" ref="S55:X55">SUM(S49:S53)</f>
        <v>40516</v>
      </c>
      <c r="T55" s="250">
        <f>SUM(T49:T54)</f>
        <v>755225</v>
      </c>
      <c r="U55" s="250">
        <f t="shared" si="31"/>
        <v>0</v>
      </c>
      <c r="V55" s="250">
        <f t="shared" si="31"/>
        <v>0</v>
      </c>
      <c r="W55" s="250">
        <f t="shared" si="31"/>
        <v>5237655</v>
      </c>
      <c r="X55" s="250">
        <f t="shared" si="31"/>
        <v>0</v>
      </c>
      <c r="Y55" s="250">
        <f aca="true" t="shared" si="32" ref="Y55:AG55">SUM(Y49:Y53)</f>
        <v>0</v>
      </c>
      <c r="Z55" s="250">
        <f t="shared" si="32"/>
        <v>0</v>
      </c>
      <c r="AA55" s="250">
        <f t="shared" si="32"/>
        <v>0</v>
      </c>
      <c r="AB55" s="250">
        <f t="shared" si="32"/>
        <v>1238118</v>
      </c>
      <c r="AC55" s="250">
        <f>SUM(AC49:AC54)</f>
        <v>5952</v>
      </c>
      <c r="AD55" s="250">
        <f t="shared" si="32"/>
        <v>0</v>
      </c>
      <c r="AE55" s="250">
        <f t="shared" si="32"/>
        <v>0</v>
      </c>
      <c r="AF55" s="250">
        <f t="shared" si="32"/>
        <v>0</v>
      </c>
      <c r="AG55" s="250">
        <f t="shared" si="32"/>
        <v>0</v>
      </c>
      <c r="AH55" s="336">
        <f t="shared" si="20"/>
        <v>15547016</v>
      </c>
      <c r="AI55" s="94"/>
      <c r="AJ55" s="94"/>
      <c r="AK55" s="94"/>
      <c r="AL55" s="94"/>
    </row>
    <row r="56" spans="1:38" ht="19.5" customHeight="1">
      <c r="A56" s="287">
        <v>32</v>
      </c>
      <c r="B56" s="269" t="s">
        <v>454</v>
      </c>
      <c r="C56" s="267" t="s">
        <v>304</v>
      </c>
      <c r="D56" s="250">
        <f>SUM(D32+D35+D45+D48+D55)</f>
        <v>5776460</v>
      </c>
      <c r="E56" s="250">
        <f aca="true" t="shared" si="33" ref="E56:L56">SUM(E32+E35+E45+E48+E55)</f>
        <v>686650</v>
      </c>
      <c r="F56" s="250">
        <f t="shared" si="33"/>
        <v>51819231</v>
      </c>
      <c r="G56" s="250"/>
      <c r="H56" s="250">
        <f t="shared" si="33"/>
        <v>0</v>
      </c>
      <c r="I56" s="250">
        <f t="shared" si="33"/>
        <v>0</v>
      </c>
      <c r="J56" s="250">
        <f t="shared" si="33"/>
        <v>0</v>
      </c>
      <c r="K56" s="250">
        <f t="shared" si="33"/>
        <v>2413000</v>
      </c>
      <c r="L56" s="250">
        <f t="shared" si="33"/>
        <v>3877310</v>
      </c>
      <c r="M56" s="250">
        <f aca="true" t="shared" si="34" ref="M56:S56">SUM(M32+M35+M45+M48+M55)</f>
        <v>2260600</v>
      </c>
      <c r="N56" s="250">
        <f t="shared" si="34"/>
        <v>1294040</v>
      </c>
      <c r="O56" s="250">
        <f t="shared" si="34"/>
        <v>2299678</v>
      </c>
      <c r="P56" s="250">
        <f t="shared" si="34"/>
        <v>384300</v>
      </c>
      <c r="Q56" s="250">
        <f t="shared" si="34"/>
        <v>200000</v>
      </c>
      <c r="R56" s="250">
        <f t="shared" si="34"/>
        <v>424160</v>
      </c>
      <c r="S56" s="250">
        <f t="shared" si="34"/>
        <v>190576</v>
      </c>
      <c r="T56" s="250">
        <f>T55+T48+T45+T32+T35</f>
        <v>3530725</v>
      </c>
      <c r="U56" s="250">
        <f>SUM(U32+U35+U45+U48+U55)</f>
        <v>0</v>
      </c>
      <c r="V56" s="250">
        <f>SUM(V32+V35+V45+V48+V55)</f>
        <v>0</v>
      </c>
      <c r="W56" s="250">
        <f>SUM(W32+W35+W45+W48+W55)</f>
        <v>24636376</v>
      </c>
      <c r="X56" s="250">
        <f>SUM(X32+X35+X45+X48+X55)</f>
        <v>0</v>
      </c>
      <c r="Y56" s="250">
        <f>SUM(Y32+Y35+Y45+Y48+Y55)</f>
        <v>0</v>
      </c>
      <c r="Z56" s="250">
        <f aca="true" t="shared" si="35" ref="Z56:AG56">SUM(Z32+Z35+Z45+Z48+Z55)</f>
        <v>0</v>
      </c>
      <c r="AA56" s="250">
        <f t="shared" si="35"/>
        <v>0</v>
      </c>
      <c r="AB56" s="250">
        <f t="shared" si="35"/>
        <v>5821740</v>
      </c>
      <c r="AC56" s="250">
        <f t="shared" si="35"/>
        <v>21700</v>
      </c>
      <c r="AD56" s="250">
        <f t="shared" si="35"/>
        <v>0</v>
      </c>
      <c r="AE56" s="250">
        <f t="shared" si="35"/>
        <v>0</v>
      </c>
      <c r="AF56" s="250">
        <f t="shared" si="35"/>
        <v>0</v>
      </c>
      <c r="AG56" s="250">
        <f t="shared" si="35"/>
        <v>0</v>
      </c>
      <c r="AH56" s="336">
        <f t="shared" si="20"/>
        <v>105636546</v>
      </c>
      <c r="AI56" s="94"/>
      <c r="AJ56" s="94"/>
      <c r="AK56" s="94"/>
      <c r="AL56" s="94"/>
    </row>
    <row r="57" spans="1:38" ht="19.5" customHeight="1" hidden="1">
      <c r="A57" s="287">
        <v>27</v>
      </c>
      <c r="B57" s="265" t="s">
        <v>456</v>
      </c>
      <c r="C57" s="262" t="s">
        <v>457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336">
        <f t="shared" si="20"/>
        <v>0</v>
      </c>
      <c r="AI57" s="94"/>
      <c r="AJ57" s="94"/>
      <c r="AK57" s="94"/>
      <c r="AL57" s="94"/>
    </row>
    <row r="58" spans="1:38" ht="19.5" customHeight="1">
      <c r="A58" s="287">
        <v>33</v>
      </c>
      <c r="B58" s="265" t="s">
        <v>458</v>
      </c>
      <c r="C58" s="262" t="s">
        <v>459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0"/>
      <c r="R58" s="251"/>
      <c r="S58" s="251"/>
      <c r="T58" s="251"/>
      <c r="U58" s="251"/>
      <c r="V58" s="251"/>
      <c r="W58" s="251"/>
      <c r="X58" s="251"/>
      <c r="Y58" s="251"/>
      <c r="Z58" s="251">
        <v>325920</v>
      </c>
      <c r="AA58" s="251"/>
      <c r="AB58" s="251"/>
      <c r="AC58" s="251"/>
      <c r="AD58" s="251"/>
      <c r="AE58" s="251"/>
      <c r="AF58" s="251"/>
      <c r="AG58" s="251"/>
      <c r="AH58" s="336">
        <f t="shared" si="20"/>
        <v>325920</v>
      </c>
      <c r="AI58" s="94"/>
      <c r="AJ58" s="94"/>
      <c r="AK58" s="94"/>
      <c r="AL58" s="94"/>
    </row>
    <row r="59" spans="1:38" ht="19.5" customHeight="1" hidden="1">
      <c r="A59" s="287" t="s">
        <v>954</v>
      </c>
      <c r="B59" s="265" t="s">
        <v>461</v>
      </c>
      <c r="C59" s="262" t="s">
        <v>462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0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336">
        <f t="shared" si="20"/>
        <v>0</v>
      </c>
      <c r="AI59" s="94"/>
      <c r="AJ59" s="94"/>
      <c r="AK59" s="94"/>
      <c r="AL59" s="94"/>
    </row>
    <row r="60" spans="1:38" ht="19.5" customHeight="1" hidden="1">
      <c r="A60" s="287">
        <v>28</v>
      </c>
      <c r="B60" s="265" t="s">
        <v>464</v>
      </c>
      <c r="C60" s="262" t="s">
        <v>465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0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336">
        <f t="shared" si="20"/>
        <v>0</v>
      </c>
      <c r="AI60" s="94"/>
      <c r="AJ60" s="94"/>
      <c r="AK60" s="94"/>
      <c r="AL60" s="94"/>
    </row>
    <row r="61" spans="1:38" ht="19.5" customHeight="1">
      <c r="A61" s="287">
        <v>34</v>
      </c>
      <c r="B61" s="265" t="s">
        <v>466</v>
      </c>
      <c r="C61" s="262" t="s">
        <v>467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0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336">
        <f t="shared" si="20"/>
        <v>0</v>
      </c>
      <c r="AI61" s="94"/>
      <c r="AJ61" s="94"/>
      <c r="AK61" s="94"/>
      <c r="AL61" s="94"/>
    </row>
    <row r="62" spans="1:38" ht="19.5" customHeight="1" hidden="1">
      <c r="A62" s="287" t="s">
        <v>955</v>
      </c>
      <c r="B62" s="265" t="s">
        <v>468</v>
      </c>
      <c r="C62" s="262" t="s">
        <v>469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0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336">
        <f t="shared" si="20"/>
        <v>0</v>
      </c>
      <c r="AI62" s="94"/>
      <c r="AJ62" s="94"/>
      <c r="AK62" s="94"/>
      <c r="AL62" s="94"/>
    </row>
    <row r="63" spans="1:38" ht="19.5" customHeight="1" hidden="1">
      <c r="A63" s="287">
        <v>29</v>
      </c>
      <c r="B63" s="265" t="s">
        <v>470</v>
      </c>
      <c r="C63" s="262" t="s">
        <v>471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0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336">
        <f t="shared" si="20"/>
        <v>0</v>
      </c>
      <c r="AI63" s="94"/>
      <c r="AJ63" s="94"/>
      <c r="AK63" s="94"/>
      <c r="AL63" s="94"/>
    </row>
    <row r="64" spans="1:38" ht="19.5" customHeight="1">
      <c r="A64" s="287">
        <v>35</v>
      </c>
      <c r="B64" s="265" t="s">
        <v>472</v>
      </c>
      <c r="C64" s="262" t="s">
        <v>473</v>
      </c>
      <c r="D64" s="251"/>
      <c r="E64" s="251"/>
      <c r="F64" s="251"/>
      <c r="G64" s="251"/>
      <c r="H64" s="251"/>
      <c r="I64" s="250">
        <f>SUM(I57:I63)</f>
        <v>0</v>
      </c>
      <c r="J64" s="251"/>
      <c r="K64" s="251"/>
      <c r="L64" s="251"/>
      <c r="M64" s="251"/>
      <c r="N64" s="251"/>
      <c r="O64" s="251"/>
      <c r="P64" s="251"/>
      <c r="Q64" s="250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>
        <v>4995871</v>
      </c>
      <c r="AF64" s="251"/>
      <c r="AG64" s="251"/>
      <c r="AH64" s="336">
        <f t="shared" si="20"/>
        <v>4995871</v>
      </c>
      <c r="AI64" s="94"/>
      <c r="AJ64" s="94"/>
      <c r="AK64" s="94"/>
      <c r="AL64" s="94"/>
    </row>
    <row r="65" spans="1:38" ht="19.5" customHeight="1">
      <c r="A65" s="287">
        <v>36</v>
      </c>
      <c r="B65" s="269" t="s">
        <v>474</v>
      </c>
      <c r="C65" s="267" t="s">
        <v>305</v>
      </c>
      <c r="D65" s="250">
        <f>SUM(D57:D64)</f>
        <v>0</v>
      </c>
      <c r="E65" s="250">
        <f>SUM(E57:E64)</f>
        <v>0</v>
      </c>
      <c r="F65" s="250">
        <f>SUM(F57:F64)</f>
        <v>0</v>
      </c>
      <c r="G65" s="250"/>
      <c r="H65" s="250">
        <f>SUM(H57:H64)</f>
        <v>0</v>
      </c>
      <c r="I65" s="251"/>
      <c r="J65" s="250">
        <f aca="true" t="shared" si="36" ref="J65:Q65">SUM(J57:J64)</f>
        <v>0</v>
      </c>
      <c r="K65" s="250">
        <f t="shared" si="36"/>
        <v>0</v>
      </c>
      <c r="L65" s="250">
        <f t="shared" si="36"/>
        <v>0</v>
      </c>
      <c r="M65" s="250">
        <f t="shared" si="36"/>
        <v>0</v>
      </c>
      <c r="N65" s="250">
        <f t="shared" si="36"/>
        <v>0</v>
      </c>
      <c r="O65" s="250">
        <f t="shared" si="36"/>
        <v>0</v>
      </c>
      <c r="P65" s="250">
        <f t="shared" si="36"/>
        <v>0</v>
      </c>
      <c r="Q65" s="250">
        <f t="shared" si="36"/>
        <v>0</v>
      </c>
      <c r="R65" s="250">
        <f aca="true" t="shared" si="37" ref="R65:X65">SUM(R57:R64)</f>
        <v>0</v>
      </c>
      <c r="S65" s="250">
        <f t="shared" si="37"/>
        <v>0</v>
      </c>
      <c r="T65" s="250">
        <f t="shared" si="37"/>
        <v>0</v>
      </c>
      <c r="U65" s="250">
        <f t="shared" si="37"/>
        <v>0</v>
      </c>
      <c r="V65" s="250">
        <f t="shared" si="37"/>
        <v>0</v>
      </c>
      <c r="W65" s="250">
        <f t="shared" si="37"/>
        <v>0</v>
      </c>
      <c r="X65" s="250">
        <f t="shared" si="37"/>
        <v>0</v>
      </c>
      <c r="Y65" s="250">
        <f aca="true" t="shared" si="38" ref="Y65:AG65">SUM(Y57:Y64)</f>
        <v>0</v>
      </c>
      <c r="Z65" s="250">
        <f t="shared" si="38"/>
        <v>325920</v>
      </c>
      <c r="AA65" s="250">
        <f t="shared" si="38"/>
        <v>0</v>
      </c>
      <c r="AB65" s="250">
        <f t="shared" si="38"/>
        <v>0</v>
      </c>
      <c r="AC65" s="250">
        <f t="shared" si="38"/>
        <v>0</v>
      </c>
      <c r="AD65" s="250">
        <f t="shared" si="38"/>
        <v>0</v>
      </c>
      <c r="AE65" s="250">
        <f t="shared" si="38"/>
        <v>4995871</v>
      </c>
      <c r="AF65" s="250">
        <f t="shared" si="38"/>
        <v>0</v>
      </c>
      <c r="AG65" s="250">
        <f t="shared" si="38"/>
        <v>0</v>
      </c>
      <c r="AH65" s="336">
        <f t="shared" si="20"/>
        <v>5321791</v>
      </c>
      <c r="AI65" s="94"/>
      <c r="AJ65" s="94"/>
      <c r="AK65" s="94"/>
      <c r="AL65" s="94"/>
    </row>
    <row r="66" spans="1:38" ht="19.5" customHeight="1" hidden="1">
      <c r="A66" s="287">
        <v>30</v>
      </c>
      <c r="B66" s="263" t="s">
        <v>475</v>
      </c>
      <c r="C66" s="262" t="s">
        <v>476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0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336">
        <f t="shared" si="20"/>
        <v>0</v>
      </c>
      <c r="AI66" s="94"/>
      <c r="AJ66" s="94"/>
      <c r="AK66" s="94"/>
      <c r="AL66" s="94"/>
    </row>
    <row r="67" spans="1:38" ht="19.5" customHeight="1" hidden="1">
      <c r="A67" s="287">
        <v>30</v>
      </c>
      <c r="B67" s="263" t="s">
        <v>477</v>
      </c>
      <c r="C67" s="262" t="s">
        <v>478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0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336">
        <f t="shared" si="20"/>
        <v>0</v>
      </c>
      <c r="AI67" s="94"/>
      <c r="AJ67" s="94"/>
      <c r="AK67" s="94"/>
      <c r="AL67" s="94"/>
    </row>
    <row r="68" spans="1:38" ht="29.25" customHeight="1" hidden="1">
      <c r="A68" s="287" t="s">
        <v>956</v>
      </c>
      <c r="B68" s="263" t="s">
        <v>479</v>
      </c>
      <c r="C68" s="262" t="s">
        <v>480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0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336">
        <f t="shared" si="20"/>
        <v>0</v>
      </c>
      <c r="AI68" s="94"/>
      <c r="AJ68" s="94"/>
      <c r="AK68" s="94"/>
      <c r="AL68" s="94"/>
    </row>
    <row r="69" spans="1:38" ht="29.25" customHeight="1" hidden="1">
      <c r="A69" s="287">
        <v>31</v>
      </c>
      <c r="B69" s="263" t="s">
        <v>481</v>
      </c>
      <c r="C69" s="262" t="s">
        <v>482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0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336">
        <f t="shared" si="20"/>
        <v>0</v>
      </c>
      <c r="AI69" s="94"/>
      <c r="AJ69" s="94"/>
      <c r="AK69" s="94"/>
      <c r="AL69" s="94"/>
    </row>
    <row r="70" spans="1:38" ht="29.25" customHeight="1" hidden="1">
      <c r="A70" s="287">
        <v>31</v>
      </c>
      <c r="B70" s="263" t="s">
        <v>483</v>
      </c>
      <c r="C70" s="262" t="s">
        <v>484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0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336">
        <f t="shared" si="20"/>
        <v>0</v>
      </c>
      <c r="AI70" s="94"/>
      <c r="AJ70" s="94"/>
      <c r="AK70" s="94"/>
      <c r="AL70" s="94"/>
    </row>
    <row r="71" spans="1:38" ht="19.5" customHeight="1">
      <c r="A71" s="287">
        <v>37</v>
      </c>
      <c r="B71" s="263" t="s">
        <v>485</v>
      </c>
      <c r="C71" s="262" t="s">
        <v>486</v>
      </c>
      <c r="D71" s="251">
        <v>160000</v>
      </c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0"/>
      <c r="R71" s="251"/>
      <c r="S71" s="251"/>
      <c r="T71" s="251"/>
      <c r="U71" s="251"/>
      <c r="V71" s="251"/>
      <c r="W71" s="251"/>
      <c r="X71" s="251"/>
      <c r="Y71" s="251">
        <v>525884</v>
      </c>
      <c r="Z71" s="251"/>
      <c r="AA71" s="251"/>
      <c r="AB71" s="251"/>
      <c r="AC71" s="251"/>
      <c r="AD71" s="251"/>
      <c r="AE71" s="251"/>
      <c r="AF71" s="251"/>
      <c r="AG71" s="251"/>
      <c r="AH71" s="336">
        <f t="shared" si="20"/>
        <v>685884</v>
      </c>
      <c r="AI71" s="94"/>
      <c r="AJ71" s="94"/>
      <c r="AK71" s="94"/>
      <c r="AL71" s="94"/>
    </row>
    <row r="72" spans="1:38" ht="29.25" customHeight="1" hidden="1">
      <c r="A72" s="287">
        <v>32</v>
      </c>
      <c r="B72" s="263" t="s">
        <v>487</v>
      </c>
      <c r="C72" s="262" t="s">
        <v>488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0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336">
        <f t="shared" si="20"/>
        <v>0</v>
      </c>
      <c r="AI72" s="94"/>
      <c r="AJ72" s="94"/>
      <c r="AK72" s="94"/>
      <c r="AL72" s="94"/>
    </row>
    <row r="73" spans="1:38" ht="29.25" customHeight="1" hidden="1">
      <c r="A73" s="287">
        <v>32</v>
      </c>
      <c r="B73" s="263" t="s">
        <v>489</v>
      </c>
      <c r="C73" s="262" t="s">
        <v>490</v>
      </c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0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336">
        <f t="shared" si="20"/>
        <v>0</v>
      </c>
      <c r="AI73" s="94"/>
      <c r="AJ73" s="94"/>
      <c r="AK73" s="94"/>
      <c r="AL73" s="94"/>
    </row>
    <row r="74" spans="1:38" ht="19.5" customHeight="1" hidden="1">
      <c r="A74" s="287" t="s">
        <v>445</v>
      </c>
      <c r="B74" s="263" t="s">
        <v>491</v>
      </c>
      <c r="C74" s="262" t="s">
        <v>492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0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336">
        <f t="shared" si="20"/>
        <v>0</v>
      </c>
      <c r="AI74" s="94"/>
      <c r="AJ74" s="94"/>
      <c r="AK74" s="94"/>
      <c r="AL74" s="94"/>
    </row>
    <row r="75" spans="1:38" ht="19.5" customHeight="1" hidden="1">
      <c r="A75" s="287">
        <v>33</v>
      </c>
      <c r="B75" s="260" t="s">
        <v>493</v>
      </c>
      <c r="C75" s="262" t="s">
        <v>494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0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336">
        <f aca="true" t="shared" si="39" ref="AH75:AH103">SUM(D75:AG75)</f>
        <v>0</v>
      </c>
      <c r="AI75" s="94"/>
      <c r="AJ75" s="94"/>
      <c r="AK75" s="94"/>
      <c r="AL75" s="94"/>
    </row>
    <row r="76" spans="1:38" ht="19.5" customHeight="1">
      <c r="A76" s="287">
        <v>38</v>
      </c>
      <c r="B76" s="263" t="s">
        <v>495</v>
      </c>
      <c r="C76" s="262" t="s">
        <v>496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0"/>
      <c r="R76" s="251">
        <v>892392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336">
        <f t="shared" si="39"/>
        <v>892392</v>
      </c>
      <c r="AI76" s="94"/>
      <c r="AJ76" s="94"/>
      <c r="AK76" s="94"/>
      <c r="AL76" s="94"/>
    </row>
    <row r="77" spans="1:38" ht="19.5" customHeight="1">
      <c r="A77" s="287">
        <v>39</v>
      </c>
      <c r="B77" s="260" t="s">
        <v>497</v>
      </c>
      <c r="C77" s="262" t="s">
        <v>498</v>
      </c>
      <c r="D77" s="251"/>
      <c r="E77" s="251"/>
      <c r="F77" s="251"/>
      <c r="G77" s="251"/>
      <c r="H77" s="251"/>
      <c r="I77" s="250">
        <f>SUM(I65:I76)</f>
        <v>0</v>
      </c>
      <c r="J77" s="251"/>
      <c r="K77" s="251"/>
      <c r="L77" s="251"/>
      <c r="M77" s="251"/>
      <c r="N77" s="251"/>
      <c r="O77" s="251"/>
      <c r="P77" s="251"/>
      <c r="Q77" s="250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>
        <v>38859108</v>
      </c>
      <c r="AG77" s="251"/>
      <c r="AH77" s="336">
        <f t="shared" si="39"/>
        <v>38859108</v>
      </c>
      <c r="AI77" s="94"/>
      <c r="AJ77" s="94"/>
      <c r="AK77" s="94"/>
      <c r="AL77" s="94"/>
    </row>
    <row r="78" spans="1:38" ht="19.5" customHeight="1">
      <c r="A78" s="287">
        <v>40</v>
      </c>
      <c r="B78" s="269" t="s">
        <v>499</v>
      </c>
      <c r="C78" s="267" t="s">
        <v>306</v>
      </c>
      <c r="D78" s="250">
        <f>SUM(D66:D77)</f>
        <v>160000</v>
      </c>
      <c r="E78" s="250">
        <f>SUM(E66:E77)</f>
        <v>0</v>
      </c>
      <c r="F78" s="250">
        <f>SUM(F66:F77)</f>
        <v>0</v>
      </c>
      <c r="G78" s="250"/>
      <c r="H78" s="250">
        <f>SUM(H66:H77)</f>
        <v>0</v>
      </c>
      <c r="I78" s="251"/>
      <c r="J78" s="250">
        <f aca="true" t="shared" si="40" ref="J78:Q78">SUM(J66:J77)</f>
        <v>0</v>
      </c>
      <c r="K78" s="250">
        <f t="shared" si="40"/>
        <v>0</v>
      </c>
      <c r="L78" s="250">
        <f t="shared" si="40"/>
        <v>0</v>
      </c>
      <c r="M78" s="250">
        <f t="shared" si="40"/>
        <v>0</v>
      </c>
      <c r="N78" s="250">
        <f t="shared" si="40"/>
        <v>0</v>
      </c>
      <c r="O78" s="250">
        <f t="shared" si="40"/>
        <v>0</v>
      </c>
      <c r="P78" s="250">
        <f t="shared" si="40"/>
        <v>0</v>
      </c>
      <c r="Q78" s="250">
        <f t="shared" si="40"/>
        <v>0</v>
      </c>
      <c r="R78" s="250">
        <f aca="true" t="shared" si="41" ref="R78:X78">SUM(R66:R77)</f>
        <v>892392</v>
      </c>
      <c r="S78" s="250">
        <f t="shared" si="41"/>
        <v>0</v>
      </c>
      <c r="T78" s="250">
        <f t="shared" si="41"/>
        <v>0</v>
      </c>
      <c r="U78" s="250">
        <f t="shared" si="41"/>
        <v>0</v>
      </c>
      <c r="V78" s="250">
        <f t="shared" si="41"/>
        <v>0</v>
      </c>
      <c r="W78" s="250">
        <f t="shared" si="41"/>
        <v>0</v>
      </c>
      <c r="X78" s="250">
        <f t="shared" si="41"/>
        <v>0</v>
      </c>
      <c r="Y78" s="250">
        <f aca="true" t="shared" si="42" ref="Y78:AG78">SUM(Y66:Y77)</f>
        <v>525884</v>
      </c>
      <c r="Z78" s="250">
        <f t="shared" si="42"/>
        <v>0</v>
      </c>
      <c r="AA78" s="250">
        <f t="shared" si="42"/>
        <v>0</v>
      </c>
      <c r="AB78" s="250">
        <f t="shared" si="42"/>
        <v>0</v>
      </c>
      <c r="AC78" s="250">
        <f t="shared" si="42"/>
        <v>0</v>
      </c>
      <c r="AD78" s="250">
        <f t="shared" si="42"/>
        <v>0</v>
      </c>
      <c r="AE78" s="250">
        <f t="shared" si="42"/>
        <v>0</v>
      </c>
      <c r="AF78" s="250">
        <f t="shared" si="42"/>
        <v>38859108</v>
      </c>
      <c r="AG78" s="250">
        <f t="shared" si="42"/>
        <v>0</v>
      </c>
      <c r="AH78" s="336">
        <f t="shared" si="39"/>
        <v>40437384</v>
      </c>
      <c r="AI78" s="94"/>
      <c r="AJ78" s="94"/>
      <c r="AK78" s="94"/>
      <c r="AL78" s="94"/>
    </row>
    <row r="79" spans="1:38" ht="15.75">
      <c r="A79" s="287">
        <v>41</v>
      </c>
      <c r="B79" s="270" t="s">
        <v>500</v>
      </c>
      <c r="C79" s="262" t="s">
        <v>501</v>
      </c>
      <c r="D79" s="251"/>
      <c r="E79" s="251"/>
      <c r="F79" s="251">
        <v>2358897</v>
      </c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0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336">
        <f t="shared" si="39"/>
        <v>2358897</v>
      </c>
      <c r="AI79" s="94"/>
      <c r="AJ79" s="94"/>
      <c r="AK79" s="94"/>
      <c r="AL79" s="94"/>
    </row>
    <row r="80" spans="1:38" ht="15.75">
      <c r="A80" s="287">
        <v>42</v>
      </c>
      <c r="B80" s="270" t="s">
        <v>502</v>
      </c>
      <c r="C80" s="264" t="s">
        <v>503</v>
      </c>
      <c r="D80" s="251"/>
      <c r="E80" s="251"/>
      <c r="F80" s="251">
        <f>48500000+28000000+35196675</f>
        <v>111696675</v>
      </c>
      <c r="G80" s="251"/>
      <c r="H80" s="251"/>
      <c r="I80" s="251"/>
      <c r="J80" s="251"/>
      <c r="K80" s="251"/>
      <c r="L80" s="251">
        <v>59055118</v>
      </c>
      <c r="M80" s="251"/>
      <c r="N80" s="251"/>
      <c r="O80" s="251">
        <v>2300000</v>
      </c>
      <c r="P80" s="251"/>
      <c r="Q80" s="250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336">
        <f t="shared" si="39"/>
        <v>173051793</v>
      </c>
      <c r="AI80" s="94"/>
      <c r="AJ80" s="94"/>
      <c r="AK80" s="94"/>
      <c r="AL80" s="94"/>
    </row>
    <row r="81" spans="1:38" ht="15.75" customHeight="1" hidden="1">
      <c r="A81" s="287">
        <v>35</v>
      </c>
      <c r="B81" s="270" t="s">
        <v>504</v>
      </c>
      <c r="C81" s="264" t="s">
        <v>505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0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336">
        <f t="shared" si="39"/>
        <v>0</v>
      </c>
      <c r="AI81" s="94"/>
      <c r="AJ81" s="94"/>
      <c r="AK81" s="94"/>
      <c r="AL81" s="94"/>
    </row>
    <row r="82" spans="1:38" ht="15.75">
      <c r="A82" s="287">
        <v>43</v>
      </c>
      <c r="B82" s="270" t="s">
        <v>506</v>
      </c>
      <c r="C82" s="262" t="s">
        <v>507</v>
      </c>
      <c r="D82" s="251"/>
      <c r="E82" s="251"/>
      <c r="F82" s="251">
        <v>12047244</v>
      </c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0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336">
        <f t="shared" si="39"/>
        <v>12047244</v>
      </c>
      <c r="AI82" s="94"/>
      <c r="AJ82" s="94"/>
      <c r="AK82" s="94"/>
      <c r="AL82" s="94"/>
    </row>
    <row r="83" spans="1:38" ht="15.75" customHeight="1" hidden="1">
      <c r="A83" s="287" t="s">
        <v>957</v>
      </c>
      <c r="B83" s="268" t="s">
        <v>508</v>
      </c>
      <c r="C83" s="262" t="s">
        <v>509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0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336">
        <f t="shared" si="39"/>
        <v>0</v>
      </c>
      <c r="AI83" s="94"/>
      <c r="AJ83" s="94"/>
      <c r="AK83" s="94"/>
      <c r="AL83" s="94"/>
    </row>
    <row r="84" spans="1:38" ht="15.75" customHeight="1" hidden="1">
      <c r="A84" s="287">
        <v>36</v>
      </c>
      <c r="B84" s="268" t="s">
        <v>510</v>
      </c>
      <c r="C84" s="262" t="s">
        <v>511</v>
      </c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0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336">
        <f t="shared" si="39"/>
        <v>0</v>
      </c>
      <c r="AI84" s="94"/>
      <c r="AJ84" s="94"/>
      <c r="AK84" s="94"/>
      <c r="AL84" s="94"/>
    </row>
    <row r="85" spans="1:38" ht="15.75">
      <c r="A85" s="287">
        <v>44</v>
      </c>
      <c r="B85" s="268" t="s">
        <v>512</v>
      </c>
      <c r="C85" s="262" t="s">
        <v>513</v>
      </c>
      <c r="D85" s="251"/>
      <c r="E85" s="251"/>
      <c r="F85" s="251">
        <f>24544658+9503102</f>
        <v>34047760</v>
      </c>
      <c r="G85" s="251"/>
      <c r="H85" s="251"/>
      <c r="I85" s="250">
        <f>SUM(I78:I84)</f>
        <v>0</v>
      </c>
      <c r="J85" s="251"/>
      <c r="K85" s="251"/>
      <c r="L85" s="251">
        <v>15944882</v>
      </c>
      <c r="M85" s="251"/>
      <c r="N85" s="251"/>
      <c r="O85" s="251"/>
      <c r="P85" s="251"/>
      <c r="Q85" s="250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336">
        <f t="shared" si="39"/>
        <v>49992642</v>
      </c>
      <c r="AI85" s="94"/>
      <c r="AJ85" s="94"/>
      <c r="AK85" s="94"/>
      <c r="AL85" s="94"/>
    </row>
    <row r="86" spans="1:34" s="95" customFormat="1" ht="19.5" customHeight="1">
      <c r="A86" s="287">
        <v>45</v>
      </c>
      <c r="B86" s="271" t="s">
        <v>514</v>
      </c>
      <c r="C86" s="267" t="s">
        <v>515</v>
      </c>
      <c r="D86" s="250">
        <f>SUM(D79:D85)</f>
        <v>0</v>
      </c>
      <c r="E86" s="250">
        <f>SUM(E79:E85)</f>
        <v>0</v>
      </c>
      <c r="F86" s="250">
        <f>SUM(F79:F85)</f>
        <v>160150576</v>
      </c>
      <c r="G86" s="250"/>
      <c r="H86" s="250">
        <f>SUM(H79:H85)</f>
        <v>0</v>
      </c>
      <c r="I86" s="251"/>
      <c r="J86" s="250">
        <f aca="true" t="shared" si="43" ref="J86:Q86">SUM(J79:J85)</f>
        <v>0</v>
      </c>
      <c r="K86" s="250">
        <f t="shared" si="43"/>
        <v>0</v>
      </c>
      <c r="L86" s="250">
        <f t="shared" si="43"/>
        <v>75000000</v>
      </c>
      <c r="M86" s="250">
        <f t="shared" si="43"/>
        <v>0</v>
      </c>
      <c r="N86" s="250">
        <f t="shared" si="43"/>
        <v>0</v>
      </c>
      <c r="O86" s="250">
        <f t="shared" si="43"/>
        <v>2300000</v>
      </c>
      <c r="P86" s="250">
        <f t="shared" si="43"/>
        <v>0</v>
      </c>
      <c r="Q86" s="250">
        <f t="shared" si="43"/>
        <v>0</v>
      </c>
      <c r="R86" s="250"/>
      <c r="S86" s="250">
        <f aca="true" t="shared" si="44" ref="S86:X86">SUM(S79:S85)</f>
        <v>0</v>
      </c>
      <c r="T86" s="250">
        <f t="shared" si="44"/>
        <v>0</v>
      </c>
      <c r="U86" s="250">
        <f t="shared" si="44"/>
        <v>0</v>
      </c>
      <c r="V86" s="250">
        <f t="shared" si="44"/>
        <v>0</v>
      </c>
      <c r="W86" s="250">
        <f t="shared" si="44"/>
        <v>0</v>
      </c>
      <c r="X86" s="250">
        <f t="shared" si="44"/>
        <v>0</v>
      </c>
      <c r="Y86" s="250">
        <f aca="true" t="shared" si="45" ref="Y86:AG86">SUM(Y79:Y85)</f>
        <v>0</v>
      </c>
      <c r="Z86" s="250">
        <f t="shared" si="45"/>
        <v>0</v>
      </c>
      <c r="AA86" s="250">
        <f t="shared" si="45"/>
        <v>0</v>
      </c>
      <c r="AB86" s="250">
        <f t="shared" si="45"/>
        <v>0</v>
      </c>
      <c r="AC86" s="250">
        <f t="shared" si="45"/>
        <v>0</v>
      </c>
      <c r="AD86" s="250">
        <f t="shared" si="45"/>
        <v>0</v>
      </c>
      <c r="AE86" s="250">
        <f t="shared" si="45"/>
        <v>0</v>
      </c>
      <c r="AF86" s="250">
        <f t="shared" si="45"/>
        <v>0</v>
      </c>
      <c r="AG86" s="250">
        <f t="shared" si="45"/>
        <v>0</v>
      </c>
      <c r="AH86" s="336">
        <f t="shared" si="39"/>
        <v>237450576</v>
      </c>
    </row>
    <row r="87" spans="1:40" ht="19.5" customHeight="1">
      <c r="A87" s="287">
        <v>46</v>
      </c>
      <c r="B87" s="265" t="s">
        <v>516</v>
      </c>
      <c r="C87" s="262" t="s">
        <v>517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>
        <v>200000</v>
      </c>
      <c r="P87" s="251"/>
      <c r="Q87" s="250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336">
        <f t="shared" si="39"/>
        <v>200000</v>
      </c>
      <c r="AI87" s="94"/>
      <c r="AJ87" s="94"/>
      <c r="AK87" s="94"/>
      <c r="AL87" s="94"/>
      <c r="AN87" s="97"/>
    </row>
    <row r="88" spans="1:38" ht="19.5" customHeight="1" hidden="1">
      <c r="A88" s="287">
        <v>37</v>
      </c>
      <c r="B88" s="265" t="s">
        <v>518</v>
      </c>
      <c r="C88" s="262" t="s">
        <v>519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0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336">
        <f t="shared" si="39"/>
        <v>0</v>
      </c>
      <c r="AI88" s="94"/>
      <c r="AJ88" s="94"/>
      <c r="AK88" s="94"/>
      <c r="AL88" s="94"/>
    </row>
    <row r="89" spans="1:38" ht="19.5" customHeight="1" hidden="1">
      <c r="A89" s="287" t="s">
        <v>455</v>
      </c>
      <c r="B89" s="265" t="s">
        <v>520</v>
      </c>
      <c r="C89" s="262" t="s">
        <v>521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0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336">
        <f t="shared" si="39"/>
        <v>0</v>
      </c>
      <c r="AI89" s="94"/>
      <c r="AJ89" s="94"/>
      <c r="AK89" s="94"/>
      <c r="AL89" s="94"/>
    </row>
    <row r="90" spans="1:38" ht="19.5" customHeight="1">
      <c r="A90" s="287">
        <v>47</v>
      </c>
      <c r="B90" s="265" t="s">
        <v>522</v>
      </c>
      <c r="C90" s="262" t="s">
        <v>523</v>
      </c>
      <c r="D90" s="251"/>
      <c r="E90" s="251"/>
      <c r="F90" s="251"/>
      <c r="G90" s="251"/>
      <c r="H90" s="251"/>
      <c r="I90" s="250">
        <f>SUM(I86:I89)</f>
        <v>0</v>
      </c>
      <c r="J90" s="251"/>
      <c r="K90" s="251"/>
      <c r="L90" s="251"/>
      <c r="M90" s="251"/>
      <c r="N90" s="251"/>
      <c r="O90" s="251"/>
      <c r="P90" s="251"/>
      <c r="Q90" s="250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336">
        <f t="shared" si="39"/>
        <v>0</v>
      </c>
      <c r="AI90" s="94"/>
      <c r="AJ90" s="94"/>
      <c r="AK90" s="94"/>
      <c r="AL90" s="94"/>
    </row>
    <row r="91" spans="1:34" s="95" customFormat="1" ht="19.5" customHeight="1">
      <c r="A91" s="287">
        <v>48</v>
      </c>
      <c r="B91" s="269" t="s">
        <v>524</v>
      </c>
      <c r="C91" s="267" t="s">
        <v>307</v>
      </c>
      <c r="D91" s="250">
        <f>SUM(D87:D90)</f>
        <v>0</v>
      </c>
      <c r="E91" s="250">
        <f>SUM(E87:E90)</f>
        <v>0</v>
      </c>
      <c r="F91" s="250">
        <f>SUM(F87:F90)</f>
        <v>0</v>
      </c>
      <c r="G91" s="250"/>
      <c r="H91" s="250">
        <f>SUM(H87:H90)</f>
        <v>0</v>
      </c>
      <c r="I91" s="251"/>
      <c r="J91" s="250">
        <f aca="true" t="shared" si="46" ref="J91:Q91">SUM(J87:J90)</f>
        <v>0</v>
      </c>
      <c r="K91" s="250">
        <f t="shared" si="46"/>
        <v>0</v>
      </c>
      <c r="L91" s="250">
        <f t="shared" si="46"/>
        <v>0</v>
      </c>
      <c r="M91" s="250">
        <f t="shared" si="46"/>
        <v>0</v>
      </c>
      <c r="N91" s="250">
        <f t="shared" si="46"/>
        <v>0</v>
      </c>
      <c r="O91" s="250">
        <f t="shared" si="46"/>
        <v>200000</v>
      </c>
      <c r="P91" s="250">
        <f t="shared" si="46"/>
        <v>0</v>
      </c>
      <c r="Q91" s="250">
        <f t="shared" si="46"/>
        <v>0</v>
      </c>
      <c r="R91" s="250">
        <f aca="true" t="shared" si="47" ref="R91:X91">SUM(R87:R90)</f>
        <v>0</v>
      </c>
      <c r="S91" s="250">
        <f t="shared" si="47"/>
        <v>0</v>
      </c>
      <c r="T91" s="250">
        <f t="shared" si="47"/>
        <v>0</v>
      </c>
      <c r="U91" s="250">
        <f t="shared" si="47"/>
        <v>0</v>
      </c>
      <c r="V91" s="250">
        <f t="shared" si="47"/>
        <v>0</v>
      </c>
      <c r="W91" s="250">
        <f t="shared" si="47"/>
        <v>0</v>
      </c>
      <c r="X91" s="250">
        <f t="shared" si="47"/>
        <v>0</v>
      </c>
      <c r="Y91" s="250">
        <f aca="true" t="shared" si="48" ref="Y91:AG91">SUM(Y87:Y90)</f>
        <v>0</v>
      </c>
      <c r="Z91" s="250">
        <f t="shared" si="48"/>
        <v>0</v>
      </c>
      <c r="AA91" s="250">
        <f t="shared" si="48"/>
        <v>0</v>
      </c>
      <c r="AB91" s="250">
        <f t="shared" si="48"/>
        <v>0</v>
      </c>
      <c r="AC91" s="250">
        <f t="shared" si="48"/>
        <v>0</v>
      </c>
      <c r="AD91" s="250">
        <f t="shared" si="48"/>
        <v>0</v>
      </c>
      <c r="AE91" s="250">
        <f t="shared" si="48"/>
        <v>0</v>
      </c>
      <c r="AF91" s="250">
        <f t="shared" si="48"/>
        <v>0</v>
      </c>
      <c r="AG91" s="250">
        <f t="shared" si="48"/>
        <v>0</v>
      </c>
      <c r="AH91" s="336">
        <f t="shared" si="39"/>
        <v>200000</v>
      </c>
    </row>
    <row r="92" spans="1:38" ht="29.25" customHeight="1" hidden="1">
      <c r="A92" s="287" t="s">
        <v>958</v>
      </c>
      <c r="B92" s="265" t="s">
        <v>525</v>
      </c>
      <c r="C92" s="262" t="s">
        <v>526</v>
      </c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0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336">
        <f t="shared" si="39"/>
        <v>0</v>
      </c>
      <c r="AI92" s="94"/>
      <c r="AJ92" s="94"/>
      <c r="AK92" s="94"/>
      <c r="AL92" s="94"/>
    </row>
    <row r="93" spans="1:38" ht="29.25" customHeight="1" hidden="1">
      <c r="A93" s="287">
        <v>39</v>
      </c>
      <c r="B93" s="265" t="s">
        <v>527</v>
      </c>
      <c r="C93" s="262" t="s">
        <v>528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0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336">
        <f t="shared" si="39"/>
        <v>0</v>
      </c>
      <c r="AI93" s="94"/>
      <c r="AJ93" s="94"/>
      <c r="AK93" s="94"/>
      <c r="AL93" s="94"/>
    </row>
    <row r="94" spans="1:38" ht="29.25" customHeight="1" hidden="1">
      <c r="A94" s="287">
        <v>39</v>
      </c>
      <c r="B94" s="265" t="s">
        <v>529</v>
      </c>
      <c r="C94" s="262" t="s">
        <v>530</v>
      </c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0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336">
        <f t="shared" si="39"/>
        <v>0</v>
      </c>
      <c r="AI94" s="94"/>
      <c r="AJ94" s="94"/>
      <c r="AK94" s="94"/>
      <c r="AL94" s="94"/>
    </row>
    <row r="95" spans="1:38" ht="19.5" customHeight="1" hidden="1">
      <c r="A95" s="287" t="s">
        <v>460</v>
      </c>
      <c r="B95" s="265" t="s">
        <v>531</v>
      </c>
      <c r="C95" s="262" t="s">
        <v>532</v>
      </c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0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336">
        <f t="shared" si="39"/>
        <v>0</v>
      </c>
      <c r="AI95" s="94"/>
      <c r="AJ95" s="94"/>
      <c r="AK95" s="94"/>
      <c r="AL95" s="94"/>
    </row>
    <row r="96" spans="1:38" ht="29.25" customHeight="1" hidden="1">
      <c r="A96" s="287">
        <v>40</v>
      </c>
      <c r="B96" s="265" t="s">
        <v>533</v>
      </c>
      <c r="C96" s="262" t="s">
        <v>534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0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336">
        <f t="shared" si="39"/>
        <v>0</v>
      </c>
      <c r="AI96" s="94"/>
      <c r="AJ96" s="94"/>
      <c r="AK96" s="94"/>
      <c r="AL96" s="94"/>
    </row>
    <row r="97" spans="1:38" ht="29.25" customHeight="1" hidden="1">
      <c r="A97" s="287">
        <v>40</v>
      </c>
      <c r="B97" s="265" t="s">
        <v>535</v>
      </c>
      <c r="C97" s="262" t="s">
        <v>536</v>
      </c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0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336">
        <f t="shared" si="39"/>
        <v>0</v>
      </c>
      <c r="AI97" s="94"/>
      <c r="AJ97" s="94"/>
      <c r="AK97" s="94"/>
      <c r="AL97" s="94"/>
    </row>
    <row r="98" spans="1:38" ht="19.5" customHeight="1" hidden="1">
      <c r="A98" s="287" t="s">
        <v>463</v>
      </c>
      <c r="B98" s="265" t="s">
        <v>537</v>
      </c>
      <c r="C98" s="262" t="s">
        <v>538</v>
      </c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0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336">
        <f t="shared" si="39"/>
        <v>0</v>
      </c>
      <c r="AI98" s="94"/>
      <c r="AJ98" s="94"/>
      <c r="AK98" s="94"/>
      <c r="AL98" s="94"/>
    </row>
    <row r="99" spans="1:38" ht="19.5" customHeight="1" hidden="1">
      <c r="A99" s="287">
        <v>41</v>
      </c>
      <c r="B99" s="265" t="s">
        <v>539</v>
      </c>
      <c r="C99" s="262" t="s">
        <v>540</v>
      </c>
      <c r="D99" s="251"/>
      <c r="E99" s="251"/>
      <c r="F99" s="251"/>
      <c r="G99" s="251"/>
      <c r="H99" s="251"/>
      <c r="I99" s="250">
        <f>SUM(I91:I98)</f>
        <v>0</v>
      </c>
      <c r="J99" s="251"/>
      <c r="K99" s="251"/>
      <c r="L99" s="251"/>
      <c r="M99" s="251"/>
      <c r="N99" s="251"/>
      <c r="O99" s="251"/>
      <c r="P99" s="251"/>
      <c r="Q99" s="250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336">
        <f t="shared" si="39"/>
        <v>0</v>
      </c>
      <c r="AI99" s="94"/>
      <c r="AJ99" s="94"/>
      <c r="AK99" s="94"/>
      <c r="AL99" s="94"/>
    </row>
    <row r="100" spans="1:38" ht="19.5" customHeight="1" hidden="1">
      <c r="A100" s="287">
        <v>41</v>
      </c>
      <c r="B100" s="269" t="s">
        <v>541</v>
      </c>
      <c r="C100" s="267" t="s">
        <v>542</v>
      </c>
      <c r="D100" s="250">
        <f>SUM(D92:D99)</f>
        <v>0</v>
      </c>
      <c r="E100" s="250">
        <f>SUM(E92:E99)</f>
        <v>0</v>
      </c>
      <c r="F100" s="250">
        <f>SUM(F92:F99)</f>
        <v>0</v>
      </c>
      <c r="G100" s="250"/>
      <c r="H100" s="250">
        <f>SUM(H92:H99)</f>
        <v>0</v>
      </c>
      <c r="I100" s="250">
        <f>SUM(I27+I28+I56+I64+I77+I85+I90+I99)</f>
        <v>0</v>
      </c>
      <c r="J100" s="250">
        <f aca="true" t="shared" si="49" ref="J100:Q100">SUM(J92:J99)</f>
        <v>0</v>
      </c>
      <c r="K100" s="250">
        <f t="shared" si="49"/>
        <v>0</v>
      </c>
      <c r="L100" s="250">
        <f t="shared" si="49"/>
        <v>0</v>
      </c>
      <c r="M100" s="250">
        <f t="shared" si="49"/>
        <v>0</v>
      </c>
      <c r="N100" s="250">
        <f t="shared" si="49"/>
        <v>0</v>
      </c>
      <c r="O100" s="250">
        <f t="shared" si="49"/>
        <v>0</v>
      </c>
      <c r="P100" s="250">
        <f t="shared" si="49"/>
        <v>0</v>
      </c>
      <c r="Q100" s="250">
        <f t="shared" si="49"/>
        <v>0</v>
      </c>
      <c r="R100" s="250">
        <f aca="true" t="shared" si="50" ref="R100:X100">SUM(R92:R99)</f>
        <v>0</v>
      </c>
      <c r="S100" s="250">
        <f t="shared" si="50"/>
        <v>0</v>
      </c>
      <c r="T100" s="250">
        <f t="shared" si="50"/>
        <v>0</v>
      </c>
      <c r="U100" s="250">
        <f t="shared" si="50"/>
        <v>0</v>
      </c>
      <c r="V100" s="250">
        <f t="shared" si="50"/>
        <v>0</v>
      </c>
      <c r="W100" s="250">
        <f t="shared" si="50"/>
        <v>0</v>
      </c>
      <c r="X100" s="250">
        <f t="shared" si="50"/>
        <v>0</v>
      </c>
      <c r="Y100" s="250">
        <f aca="true" t="shared" si="51" ref="Y100:AG100">SUM(Y92:Y99)</f>
        <v>0</v>
      </c>
      <c r="Z100" s="250">
        <f t="shared" si="51"/>
        <v>0</v>
      </c>
      <c r="AA100" s="250">
        <f t="shared" si="51"/>
        <v>0</v>
      </c>
      <c r="AB100" s="250">
        <f t="shared" si="51"/>
        <v>0</v>
      </c>
      <c r="AC100" s="250">
        <f t="shared" si="51"/>
        <v>0</v>
      </c>
      <c r="AD100" s="250">
        <f t="shared" si="51"/>
        <v>0</v>
      </c>
      <c r="AE100" s="250">
        <f t="shared" si="51"/>
        <v>0</v>
      </c>
      <c r="AF100" s="250">
        <f t="shared" si="51"/>
        <v>0</v>
      </c>
      <c r="AG100" s="250">
        <f t="shared" si="51"/>
        <v>0</v>
      </c>
      <c r="AH100" s="336">
        <f t="shared" si="39"/>
        <v>0</v>
      </c>
      <c r="AI100" s="94"/>
      <c r="AJ100" s="94"/>
      <c r="AK100" s="94"/>
      <c r="AL100" s="94"/>
    </row>
    <row r="101" spans="1:34" s="95" customFormat="1" ht="19.5" customHeight="1">
      <c r="A101" s="287">
        <v>49</v>
      </c>
      <c r="B101" s="271" t="s">
        <v>543</v>
      </c>
      <c r="C101" s="272" t="s">
        <v>544</v>
      </c>
      <c r="D101" s="250">
        <f>D27+D28+D56+D65+D78+D86+D91</f>
        <v>12689429</v>
      </c>
      <c r="E101" s="250">
        <f>SUM(E27+E28+E56+E65+E78+E86+E91+E100)</f>
        <v>686650</v>
      </c>
      <c r="F101" s="250">
        <f>SUM(F27+F28+F56+F65+F78+F86+F91+F100)</f>
        <v>211969807</v>
      </c>
      <c r="G101" s="250"/>
      <c r="H101" s="250">
        <f>SUM(H27+H28+H56+H65+H78+H86+H91+H100)</f>
        <v>0</v>
      </c>
      <c r="I101" s="250"/>
      <c r="J101" s="250">
        <f aca="true" t="shared" si="52" ref="J101:S101">SUM(J27+J28+J56+J65+J78+J86+J91+J100)</f>
        <v>1403834</v>
      </c>
      <c r="K101" s="250">
        <f t="shared" si="52"/>
        <v>2413000</v>
      </c>
      <c r="L101" s="250">
        <f t="shared" si="52"/>
        <v>78877310</v>
      </c>
      <c r="M101" s="250">
        <f t="shared" si="52"/>
        <v>2260600</v>
      </c>
      <c r="N101" s="250">
        <f t="shared" si="52"/>
        <v>4173291</v>
      </c>
      <c r="O101" s="250">
        <f t="shared" si="52"/>
        <v>4799678</v>
      </c>
      <c r="P101" s="250">
        <f t="shared" si="52"/>
        <v>384300</v>
      </c>
      <c r="Q101" s="250">
        <f t="shared" si="52"/>
        <v>200000</v>
      </c>
      <c r="R101" s="250">
        <f t="shared" si="52"/>
        <v>5862748</v>
      </c>
      <c r="S101" s="250">
        <f t="shared" si="52"/>
        <v>841949</v>
      </c>
      <c r="T101" s="250">
        <f>T56+T27+T28</f>
        <v>3530725</v>
      </c>
      <c r="U101" s="250">
        <f>SUM(U27+U28+U56+U65+U78+U86+U91+U100)</f>
        <v>0</v>
      </c>
      <c r="V101" s="250">
        <f>SUM(V27+V28+V56+V65+V78+V86+V91+V100)</f>
        <v>0</v>
      </c>
      <c r="W101" s="250">
        <f>SUM(W27+W28+W56+W65+W78+W86+W91+W100)</f>
        <v>30727847</v>
      </c>
      <c r="X101" s="250">
        <f>SUM(X27+X28+X56+X65+X78+X86+X91+X100)</f>
        <v>0</v>
      </c>
      <c r="Y101" s="250">
        <f>SUM(Y27+Y28+Y56+Y65+Y78+Y86+Y91+Y100)</f>
        <v>525884</v>
      </c>
      <c r="Z101" s="250">
        <f aca="true" t="shared" si="53" ref="Z101:AG101">SUM(Z27+Z28+Z56+Z65+Z78+Z86+Z91+Z100)</f>
        <v>325920</v>
      </c>
      <c r="AA101" s="250">
        <f t="shared" si="53"/>
        <v>0</v>
      </c>
      <c r="AB101" s="250">
        <f t="shared" si="53"/>
        <v>5821740</v>
      </c>
      <c r="AC101" s="250">
        <f t="shared" si="53"/>
        <v>3566775</v>
      </c>
      <c r="AD101" s="250">
        <f t="shared" si="53"/>
        <v>0</v>
      </c>
      <c r="AE101" s="250">
        <f t="shared" si="53"/>
        <v>4995871</v>
      </c>
      <c r="AF101" s="250">
        <f t="shared" si="53"/>
        <v>38859108</v>
      </c>
      <c r="AG101" s="250">
        <f t="shared" si="53"/>
        <v>0</v>
      </c>
      <c r="AH101" s="336">
        <f t="shared" si="39"/>
        <v>414916466</v>
      </c>
    </row>
    <row r="102" spans="1:34" s="95" customFormat="1" ht="19.5" customHeight="1">
      <c r="A102" s="287">
        <v>50</v>
      </c>
      <c r="B102" s="271" t="s">
        <v>33</v>
      </c>
      <c r="C102" s="272" t="s">
        <v>545</v>
      </c>
      <c r="D102" s="250"/>
      <c r="E102" s="250"/>
      <c r="F102" s="250"/>
      <c r="G102" s="250">
        <v>4494405</v>
      </c>
      <c r="H102" s="336">
        <f>'4.b.m.'!H139</f>
        <v>51942635</v>
      </c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336">
        <f t="shared" si="39"/>
        <v>56437040</v>
      </c>
    </row>
    <row r="103" spans="1:35" s="95" customFormat="1" ht="19.5" customHeight="1">
      <c r="A103" s="287">
        <v>51</v>
      </c>
      <c r="B103" s="271" t="s">
        <v>546</v>
      </c>
      <c r="C103" s="272" t="s">
        <v>10</v>
      </c>
      <c r="D103" s="250">
        <f>SUM(D101:D102)</f>
        <v>12689429</v>
      </c>
      <c r="E103" s="250">
        <f>SUM(E101:E102)</f>
        <v>686650</v>
      </c>
      <c r="F103" s="250">
        <f>SUM(F101:F102)</f>
        <v>211969807</v>
      </c>
      <c r="G103" s="250">
        <f>SUM(G101:G102)</f>
        <v>4494405</v>
      </c>
      <c r="H103" s="250">
        <f>SUM(H101:H102)</f>
        <v>51942635</v>
      </c>
      <c r="I103" s="250"/>
      <c r="J103" s="250">
        <f aca="true" t="shared" si="54" ref="J103:Q103">SUM(J101:J102)</f>
        <v>1403834</v>
      </c>
      <c r="K103" s="250">
        <f t="shared" si="54"/>
        <v>2413000</v>
      </c>
      <c r="L103" s="250">
        <f t="shared" si="54"/>
        <v>78877310</v>
      </c>
      <c r="M103" s="250">
        <f t="shared" si="54"/>
        <v>2260600</v>
      </c>
      <c r="N103" s="250">
        <f t="shared" si="54"/>
        <v>4173291</v>
      </c>
      <c r="O103" s="250">
        <f t="shared" si="54"/>
        <v>4799678</v>
      </c>
      <c r="P103" s="250">
        <f t="shared" si="54"/>
        <v>384300</v>
      </c>
      <c r="Q103" s="250">
        <f t="shared" si="54"/>
        <v>200000</v>
      </c>
      <c r="R103" s="250">
        <f aca="true" t="shared" si="55" ref="R103:X103">SUM(R101:R102)</f>
        <v>5862748</v>
      </c>
      <c r="S103" s="250">
        <f t="shared" si="55"/>
        <v>841949</v>
      </c>
      <c r="T103" s="250">
        <f t="shared" si="55"/>
        <v>3530725</v>
      </c>
      <c r="U103" s="250">
        <f t="shared" si="55"/>
        <v>0</v>
      </c>
      <c r="V103" s="250">
        <f>SUM(V101:V102)</f>
        <v>0</v>
      </c>
      <c r="W103" s="250">
        <f t="shared" si="55"/>
        <v>30727847</v>
      </c>
      <c r="X103" s="250">
        <f t="shared" si="55"/>
        <v>0</v>
      </c>
      <c r="Y103" s="250">
        <f aca="true" t="shared" si="56" ref="Y103:AF103">SUM(Y101:Y102)</f>
        <v>525884</v>
      </c>
      <c r="Z103" s="250">
        <f t="shared" si="56"/>
        <v>325920</v>
      </c>
      <c r="AA103" s="250">
        <f t="shared" si="56"/>
        <v>0</v>
      </c>
      <c r="AB103" s="250">
        <f t="shared" si="56"/>
        <v>5821740</v>
      </c>
      <c r="AC103" s="250">
        <f t="shared" si="56"/>
        <v>3566775</v>
      </c>
      <c r="AD103" s="250">
        <f t="shared" si="56"/>
        <v>0</v>
      </c>
      <c r="AE103" s="250">
        <f t="shared" si="56"/>
        <v>4995871</v>
      </c>
      <c r="AF103" s="250">
        <f t="shared" si="56"/>
        <v>38859108</v>
      </c>
      <c r="AG103" s="250"/>
      <c r="AH103" s="336">
        <f t="shared" si="39"/>
        <v>471353506</v>
      </c>
      <c r="AI103" s="98"/>
    </row>
    <row r="104" spans="2:22" ht="12.75">
      <c r="B104" s="100"/>
      <c r="C104" s="100"/>
      <c r="V104" s="335"/>
    </row>
    <row r="105" spans="2:3" ht="12.75">
      <c r="B105" s="100"/>
      <c r="C105" s="100"/>
    </row>
    <row r="106" spans="2:3" ht="12.75">
      <c r="B106" s="100"/>
      <c r="C106" s="100"/>
    </row>
    <row r="107" spans="2:3" ht="12.75">
      <c r="B107" s="100"/>
      <c r="C107" s="100"/>
    </row>
    <row r="108" ht="12.75">
      <c r="C108" s="100"/>
    </row>
    <row r="109" ht="12.75">
      <c r="C109" s="100"/>
    </row>
  </sheetData>
  <sheetProtection/>
  <mergeCells count="4">
    <mergeCell ref="A4:A7"/>
    <mergeCell ref="AH5:AH7"/>
    <mergeCell ref="A2:AL2"/>
    <mergeCell ref="A1:AL1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600" verticalDpi="600" orientation="landscape" paperSize="9" scale="34" r:id="rId1"/>
  <headerFooter alignWithMargins="0">
    <oddHeader>&amp;LMAGYARPOLÁNY KÖZSÉG 
ÖNKORMÁNYZATA
&amp;C2018. ÉVI KÖLTSÉGVETÉS&amp;R4.a. melléklet Magyarpolány Község Önkormányat Képviselő-testületének
1/2018. (II.27.)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97"/>
  <sheetViews>
    <sheetView view="pageLayout" zoomScaleSheetLayoutView="100" workbookViewId="0" topLeftCell="A558">
      <selection activeCell="A625" sqref="A625"/>
    </sheetView>
  </sheetViews>
  <sheetFormatPr defaultColWidth="9.00390625" defaultRowHeight="12.75"/>
  <cols>
    <col min="1" max="1" width="8.125" style="305" bestFit="1" customWidth="1"/>
    <col min="2" max="2" width="4.00390625" style="2" bestFit="1" customWidth="1"/>
    <col min="3" max="3" width="10.125" style="1" bestFit="1" customWidth="1"/>
    <col min="4" max="4" width="65.375" style="0" customWidth="1"/>
    <col min="5" max="5" width="16.25390625" style="68" hidden="1" customWidth="1"/>
    <col min="6" max="6" width="12.75390625" style="1" hidden="1" customWidth="1"/>
    <col min="7" max="7" width="31.125" style="0" hidden="1" customWidth="1"/>
    <col min="8" max="8" width="24.375" style="389" bestFit="1" customWidth="1"/>
    <col min="9" max="9" width="22.25390625" style="473" bestFit="1" customWidth="1"/>
  </cols>
  <sheetData>
    <row r="1" spans="4:10" ht="18">
      <c r="D1" s="3" t="s">
        <v>0</v>
      </c>
      <c r="E1" s="4"/>
      <c r="H1" s="362"/>
      <c r="J1" s="472"/>
    </row>
    <row r="2" spans="4:10" ht="27" customHeight="1">
      <c r="D2" s="5" t="s">
        <v>1</v>
      </c>
      <c r="E2" s="4"/>
      <c r="H2" s="362"/>
      <c r="J2" s="472"/>
    </row>
    <row r="3" spans="1:10" s="1" customFormat="1" ht="18">
      <c r="A3" s="305"/>
      <c r="B3" s="2"/>
      <c r="D3" s="3"/>
      <c r="E3" s="6"/>
      <c r="H3" s="363"/>
      <c r="I3" s="474"/>
      <c r="J3" s="29"/>
    </row>
    <row r="4" spans="1:9" ht="18">
      <c r="A4" s="578" t="s">
        <v>292</v>
      </c>
      <c r="B4" s="580" t="s">
        <v>2</v>
      </c>
      <c r="C4" s="580"/>
      <c r="D4" s="8" t="s">
        <v>3</v>
      </c>
      <c r="E4" s="9" t="s">
        <v>4</v>
      </c>
      <c r="F4" s="1">
        <v>511112</v>
      </c>
      <c r="H4" s="364" t="s">
        <v>4</v>
      </c>
      <c r="I4" s="455" t="s">
        <v>1025</v>
      </c>
    </row>
    <row r="5" spans="1:9" ht="18">
      <c r="A5" s="579"/>
      <c r="B5" s="580" t="s">
        <v>7</v>
      </c>
      <c r="C5" s="580"/>
      <c r="D5" s="8" t="s">
        <v>8</v>
      </c>
      <c r="E5" s="9" t="s">
        <v>9</v>
      </c>
      <c r="H5" s="364" t="s">
        <v>1084</v>
      </c>
      <c r="I5" s="613"/>
    </row>
    <row r="6" spans="1:9" ht="18">
      <c r="A6" s="306">
        <v>1</v>
      </c>
      <c r="B6" s="11" t="s">
        <v>10</v>
      </c>
      <c r="C6" s="10">
        <v>121</v>
      </c>
      <c r="D6" s="12" t="s">
        <v>1072</v>
      </c>
      <c r="E6" s="13">
        <v>4464000</v>
      </c>
      <c r="F6" s="1">
        <v>514192</v>
      </c>
      <c r="H6" s="365">
        <v>4786800</v>
      </c>
      <c r="I6" s="613"/>
    </row>
    <row r="7" spans="1:9" ht="18">
      <c r="A7" s="306">
        <v>2</v>
      </c>
      <c r="B7" s="11" t="s">
        <v>10</v>
      </c>
      <c r="C7" s="10">
        <v>121</v>
      </c>
      <c r="D7" s="12" t="s">
        <v>1073</v>
      </c>
      <c r="E7" s="13">
        <v>1250000</v>
      </c>
      <c r="H7" s="365">
        <v>718020</v>
      </c>
      <c r="I7" s="613"/>
    </row>
    <row r="8" spans="1:9" ht="18">
      <c r="A8" s="306">
        <v>3</v>
      </c>
      <c r="B8" s="11" t="s">
        <v>10</v>
      </c>
      <c r="C8" s="10">
        <v>121</v>
      </c>
      <c r="D8" s="12" t="s">
        <v>122</v>
      </c>
      <c r="E8" s="13">
        <v>12000</v>
      </c>
      <c r="F8" s="1">
        <v>514122</v>
      </c>
      <c r="G8" s="1"/>
      <c r="H8" s="365">
        <v>242352</v>
      </c>
      <c r="I8" s="613"/>
    </row>
    <row r="9" spans="1:9" ht="18">
      <c r="A9" s="306">
        <v>4</v>
      </c>
      <c r="B9" s="11" t="s">
        <v>10</v>
      </c>
      <c r="C9" s="10">
        <v>121</v>
      </c>
      <c r="D9" s="343" t="s">
        <v>375</v>
      </c>
      <c r="E9" s="344"/>
      <c r="G9" s="1"/>
      <c r="H9" s="366">
        <v>149009</v>
      </c>
      <c r="I9" s="613"/>
    </row>
    <row r="10" spans="1:9" ht="18">
      <c r="A10" s="306">
        <v>5</v>
      </c>
      <c r="B10" s="11"/>
      <c r="C10" s="10">
        <v>121</v>
      </c>
      <c r="D10" s="39" t="s">
        <v>1074</v>
      </c>
      <c r="E10" s="344"/>
      <c r="G10" s="1"/>
      <c r="H10" s="366">
        <v>12000</v>
      </c>
      <c r="I10" s="456"/>
    </row>
    <row r="11" spans="1:9" ht="18">
      <c r="A11" s="306">
        <v>6</v>
      </c>
      <c r="B11" s="11" t="s">
        <v>10</v>
      </c>
      <c r="C11" s="15">
        <v>12</v>
      </c>
      <c r="D11" s="16" t="s">
        <v>550</v>
      </c>
      <c r="E11" s="17">
        <f>SUM(E6:E8)</f>
        <v>5726000</v>
      </c>
      <c r="F11" s="1">
        <v>53111</v>
      </c>
      <c r="H11" s="367">
        <f>SUM(H6:H8)</f>
        <v>5747172</v>
      </c>
      <c r="I11" s="455">
        <v>5843499</v>
      </c>
    </row>
    <row r="12" spans="1:9" ht="18">
      <c r="A12" s="306">
        <v>7</v>
      </c>
      <c r="B12" s="11" t="s">
        <v>10</v>
      </c>
      <c r="C12" s="10">
        <v>21</v>
      </c>
      <c r="D12" s="18" t="s">
        <v>547</v>
      </c>
      <c r="E12" s="13">
        <f>SUM(E6+E7/2)*0.27</f>
        <v>1374030</v>
      </c>
      <c r="H12" s="365">
        <v>933426</v>
      </c>
      <c r="I12" s="455">
        <v>1070674</v>
      </c>
    </row>
    <row r="13" spans="1:9" ht="18">
      <c r="A13" s="306">
        <v>8</v>
      </c>
      <c r="B13" s="11" t="s">
        <v>10</v>
      </c>
      <c r="C13" s="10">
        <v>23</v>
      </c>
      <c r="D13" s="18" t="s">
        <v>905</v>
      </c>
      <c r="E13" s="13"/>
      <c r="H13" s="365">
        <v>34937</v>
      </c>
      <c r="I13" s="455">
        <v>34937</v>
      </c>
    </row>
    <row r="14" spans="1:9" ht="18">
      <c r="A14" s="306">
        <v>9</v>
      </c>
      <c r="B14" s="11" t="s">
        <v>10</v>
      </c>
      <c r="C14" s="10">
        <v>27</v>
      </c>
      <c r="D14" s="18" t="s">
        <v>906</v>
      </c>
      <c r="E14" s="13"/>
      <c r="H14" s="365">
        <v>37434</v>
      </c>
      <c r="I14" s="455">
        <v>37434</v>
      </c>
    </row>
    <row r="15" spans="1:9" ht="18">
      <c r="A15" s="306">
        <v>10</v>
      </c>
      <c r="B15" s="11" t="s">
        <v>10</v>
      </c>
      <c r="C15" s="15">
        <v>2</v>
      </c>
      <c r="D15" s="19" t="s">
        <v>549</v>
      </c>
      <c r="E15" s="20">
        <f>SUM(E12:E12)</f>
        <v>1374030</v>
      </c>
      <c r="H15" s="368">
        <f>SUM(H12:H14)</f>
        <v>1005797</v>
      </c>
      <c r="I15" s="455">
        <f>SUM(I12:I14)</f>
        <v>1143045</v>
      </c>
    </row>
    <row r="16" spans="1:9" ht="18">
      <c r="A16" s="306">
        <v>11</v>
      </c>
      <c r="B16" s="11" t="s">
        <v>10</v>
      </c>
      <c r="C16" s="10">
        <v>312</v>
      </c>
      <c r="D16" s="18" t="s">
        <v>12</v>
      </c>
      <c r="E16" s="21">
        <v>100000</v>
      </c>
      <c r="F16" s="1">
        <v>55111</v>
      </c>
      <c r="H16" s="369"/>
      <c r="I16" s="455"/>
    </row>
    <row r="17" spans="1:9" ht="18">
      <c r="A17" s="306">
        <v>12</v>
      </c>
      <c r="B17" s="11" t="s">
        <v>10</v>
      </c>
      <c r="C17" s="10">
        <v>311</v>
      </c>
      <c r="D17" s="18" t="s">
        <v>856</v>
      </c>
      <c r="E17" s="22">
        <v>50000</v>
      </c>
      <c r="H17" s="369"/>
      <c r="I17" s="455"/>
    </row>
    <row r="18" spans="1:9" ht="18">
      <c r="A18" s="306">
        <v>13</v>
      </c>
      <c r="B18" s="11" t="s">
        <v>10</v>
      </c>
      <c r="C18" s="10">
        <v>311</v>
      </c>
      <c r="D18" s="18" t="s">
        <v>13</v>
      </c>
      <c r="E18" s="22"/>
      <c r="H18" s="369"/>
      <c r="I18" s="455"/>
    </row>
    <row r="19" spans="1:9" ht="18">
      <c r="A19" s="306">
        <v>14</v>
      </c>
      <c r="B19" s="11" t="s">
        <v>10</v>
      </c>
      <c r="C19" s="15">
        <v>31</v>
      </c>
      <c r="D19" s="19" t="s">
        <v>909</v>
      </c>
      <c r="E19" s="24">
        <f>SUM(E16:E18)</f>
        <v>150000</v>
      </c>
      <c r="F19" s="1">
        <v>55111</v>
      </c>
      <c r="H19" s="370">
        <f>SUM(H16:H18)</f>
        <v>0</v>
      </c>
      <c r="I19" s="455"/>
    </row>
    <row r="20" spans="1:9" ht="18">
      <c r="A20" s="306">
        <v>15</v>
      </c>
      <c r="B20" s="11" t="s">
        <v>10</v>
      </c>
      <c r="C20" s="345">
        <v>312</v>
      </c>
      <c r="D20" s="432" t="s">
        <v>995</v>
      </c>
      <c r="E20" s="346"/>
      <c r="F20" s="347"/>
      <c r="G20" s="348"/>
      <c r="H20" s="371">
        <v>160000</v>
      </c>
      <c r="I20" s="455">
        <v>160650</v>
      </c>
    </row>
    <row r="21" spans="1:9" ht="18">
      <c r="A21" s="306">
        <v>16</v>
      </c>
      <c r="B21" s="11" t="s">
        <v>10</v>
      </c>
      <c r="C21" s="345">
        <v>312</v>
      </c>
      <c r="D21" s="349" t="s">
        <v>907</v>
      </c>
      <c r="E21" s="350"/>
      <c r="F21" s="351"/>
      <c r="G21" s="352"/>
      <c r="H21" s="371"/>
      <c r="I21" s="455">
        <v>296152</v>
      </c>
    </row>
    <row r="22" spans="1:9" ht="18">
      <c r="A22" s="306">
        <v>17</v>
      </c>
      <c r="B22" s="11" t="s">
        <v>10</v>
      </c>
      <c r="C22" s="345">
        <v>312</v>
      </c>
      <c r="D22" s="349" t="s">
        <v>908</v>
      </c>
      <c r="E22" s="350"/>
      <c r="F22" s="351"/>
      <c r="G22" s="352"/>
      <c r="H22" s="371">
        <v>150000</v>
      </c>
      <c r="I22" s="455">
        <v>88046</v>
      </c>
    </row>
    <row r="23" spans="1:9" ht="18">
      <c r="A23" s="306">
        <v>18</v>
      </c>
      <c r="B23" s="11" t="s">
        <v>10</v>
      </c>
      <c r="C23" s="15">
        <v>312</v>
      </c>
      <c r="D23" s="19" t="s">
        <v>910</v>
      </c>
      <c r="E23" s="24"/>
      <c r="H23" s="370">
        <f>SUM(H20:H22)</f>
        <v>310000</v>
      </c>
      <c r="I23" s="455">
        <f>SUM(I20:I22)</f>
        <v>544848</v>
      </c>
    </row>
    <row r="24" spans="1:9" ht="18">
      <c r="A24" s="306">
        <v>19</v>
      </c>
      <c r="B24" s="11" t="s">
        <v>10</v>
      </c>
      <c r="C24" s="345">
        <v>321</v>
      </c>
      <c r="D24" s="432" t="s">
        <v>996</v>
      </c>
      <c r="E24" s="350"/>
      <c r="F24" s="351"/>
      <c r="G24" s="352"/>
      <c r="H24" s="371">
        <v>15500</v>
      </c>
      <c r="I24" s="455">
        <v>15500</v>
      </c>
    </row>
    <row r="25" spans="1:9" ht="18">
      <c r="A25" s="306">
        <v>20</v>
      </c>
      <c r="B25" s="11" t="s">
        <v>10</v>
      </c>
      <c r="C25" s="345">
        <v>321</v>
      </c>
      <c r="D25" s="349" t="s">
        <v>911</v>
      </c>
      <c r="E25" s="350"/>
      <c r="F25" s="351"/>
      <c r="G25" s="352"/>
      <c r="H25" s="371"/>
      <c r="I25" s="455"/>
    </row>
    <row r="26" spans="1:9" ht="18">
      <c r="A26" s="306">
        <v>21</v>
      </c>
      <c r="B26" s="11" t="s">
        <v>10</v>
      </c>
      <c r="C26" s="15">
        <v>321</v>
      </c>
      <c r="D26" s="19" t="s">
        <v>912</v>
      </c>
      <c r="E26" s="24"/>
      <c r="H26" s="370">
        <f>SUM(H24:H25)</f>
        <v>15500</v>
      </c>
      <c r="I26" s="455">
        <f>SUM(I24:I25)</f>
        <v>15500</v>
      </c>
    </row>
    <row r="27" spans="1:9" ht="18">
      <c r="A27" s="306">
        <v>22</v>
      </c>
      <c r="B27" s="11"/>
      <c r="C27" s="345">
        <v>332</v>
      </c>
      <c r="D27" s="437" t="s">
        <v>420</v>
      </c>
      <c r="E27" s="346"/>
      <c r="F27" s="347"/>
      <c r="G27" s="348"/>
      <c r="H27" s="438"/>
      <c r="I27" s="455">
        <v>448517</v>
      </c>
    </row>
    <row r="28" spans="1:9" ht="18">
      <c r="A28" s="306">
        <v>23</v>
      </c>
      <c r="B28" s="11" t="s">
        <v>10</v>
      </c>
      <c r="C28" s="353">
        <v>334</v>
      </c>
      <c r="D28" s="349" t="s">
        <v>913</v>
      </c>
      <c r="E28" s="350"/>
      <c r="F28" s="351"/>
      <c r="G28" s="352"/>
      <c r="H28" s="371">
        <v>40000</v>
      </c>
      <c r="I28" s="455">
        <v>40000</v>
      </c>
    </row>
    <row r="29" spans="1:9" ht="18">
      <c r="A29" s="306">
        <v>24</v>
      </c>
      <c r="B29" s="11" t="s">
        <v>10</v>
      </c>
      <c r="C29" s="353">
        <v>333</v>
      </c>
      <c r="D29" s="432" t="s">
        <v>997</v>
      </c>
      <c r="E29" s="350"/>
      <c r="F29" s="351"/>
      <c r="G29" s="352"/>
      <c r="H29" s="371"/>
      <c r="I29" s="455"/>
    </row>
    <row r="30" spans="1:9" ht="18">
      <c r="A30" s="306">
        <v>25</v>
      </c>
      <c r="B30" s="11" t="s">
        <v>10</v>
      </c>
      <c r="C30" s="353">
        <v>335</v>
      </c>
      <c r="D30" s="349" t="s">
        <v>915</v>
      </c>
      <c r="E30" s="350"/>
      <c r="F30" s="351"/>
      <c r="G30" s="352"/>
      <c r="H30" s="371">
        <v>2200000</v>
      </c>
      <c r="I30" s="455">
        <v>2206645</v>
      </c>
    </row>
    <row r="31" spans="1:9" ht="18">
      <c r="A31" s="306">
        <v>26</v>
      </c>
      <c r="B31" s="11" t="s">
        <v>10</v>
      </c>
      <c r="C31" s="353">
        <v>336</v>
      </c>
      <c r="D31" s="432" t="s">
        <v>998</v>
      </c>
      <c r="E31" s="350"/>
      <c r="F31" s="351"/>
      <c r="G31" s="352"/>
      <c r="H31" s="371">
        <v>350000</v>
      </c>
      <c r="I31" s="455">
        <v>608427</v>
      </c>
    </row>
    <row r="32" spans="1:9" ht="18">
      <c r="A32" s="306">
        <v>27</v>
      </c>
      <c r="B32" s="11" t="s">
        <v>10</v>
      </c>
      <c r="C32" s="10">
        <v>337</v>
      </c>
      <c r="D32" s="18" t="s">
        <v>1076</v>
      </c>
      <c r="E32" s="13">
        <v>20000</v>
      </c>
      <c r="H32" s="365">
        <v>1200000</v>
      </c>
      <c r="I32" s="455">
        <v>1139957</v>
      </c>
    </row>
    <row r="33" spans="1:9" ht="18">
      <c r="A33" s="306">
        <v>28</v>
      </c>
      <c r="B33" s="11" t="s">
        <v>10</v>
      </c>
      <c r="C33" s="10">
        <v>337</v>
      </c>
      <c r="D33" s="18" t="s">
        <v>1075</v>
      </c>
      <c r="E33" s="13">
        <v>5000</v>
      </c>
      <c r="H33" s="365"/>
      <c r="I33" s="455">
        <v>185000</v>
      </c>
    </row>
    <row r="34" spans="1:9" ht="18">
      <c r="A34" s="306">
        <v>29</v>
      </c>
      <c r="B34" s="11" t="s">
        <v>10</v>
      </c>
      <c r="C34" s="10">
        <v>337</v>
      </c>
      <c r="D34" s="18" t="s">
        <v>1077</v>
      </c>
      <c r="E34" s="13"/>
      <c r="H34" s="365"/>
      <c r="I34" s="455">
        <v>298600</v>
      </c>
    </row>
    <row r="35" spans="1:9" ht="18">
      <c r="A35" s="306">
        <v>30</v>
      </c>
      <c r="B35" s="11" t="s">
        <v>10</v>
      </c>
      <c r="C35" s="10">
        <v>337</v>
      </c>
      <c r="D35" s="18" t="s">
        <v>919</v>
      </c>
      <c r="E35" s="13">
        <v>860000</v>
      </c>
      <c r="H35" s="365">
        <f>SUM(H32:H34)</f>
        <v>1200000</v>
      </c>
      <c r="I35" s="455">
        <f>SUM(I32:I34)</f>
        <v>1623557</v>
      </c>
    </row>
    <row r="36" spans="1:9" ht="18">
      <c r="A36" s="306">
        <v>31</v>
      </c>
      <c r="B36" s="11" t="s">
        <v>10</v>
      </c>
      <c r="C36" s="15">
        <v>33</v>
      </c>
      <c r="D36" s="19" t="s">
        <v>551</v>
      </c>
      <c r="E36" s="24">
        <f>SUM(E32:G35)</f>
        <v>885000</v>
      </c>
      <c r="F36" s="1">
        <v>56213</v>
      </c>
      <c r="H36" s="370">
        <f>H28+H29+H30+H31+H35</f>
        <v>3790000</v>
      </c>
      <c r="I36" s="438">
        <f>I28+I29+I30+I31+I35+I27</f>
        <v>4927146</v>
      </c>
    </row>
    <row r="37" spans="1:9" ht="18">
      <c r="A37" s="306">
        <v>32</v>
      </c>
      <c r="B37" s="11" t="s">
        <v>10</v>
      </c>
      <c r="C37" s="10">
        <v>342</v>
      </c>
      <c r="D37" s="18" t="s">
        <v>14</v>
      </c>
      <c r="E37" s="13">
        <v>150000</v>
      </c>
      <c r="H37" s="365"/>
      <c r="I37" s="455">
        <v>50779</v>
      </c>
    </row>
    <row r="38" spans="1:9" ht="18">
      <c r="A38" s="306">
        <v>33</v>
      </c>
      <c r="B38" s="11" t="s">
        <v>10</v>
      </c>
      <c r="C38" s="10">
        <v>342</v>
      </c>
      <c r="D38" s="18" t="s">
        <v>291</v>
      </c>
      <c r="E38" s="13"/>
      <c r="H38" s="365"/>
      <c r="I38" s="455">
        <v>46560</v>
      </c>
    </row>
    <row r="39" spans="1:9" ht="18">
      <c r="A39" s="306">
        <v>34</v>
      </c>
      <c r="B39" s="11" t="s">
        <v>10</v>
      </c>
      <c r="C39" s="26">
        <v>34</v>
      </c>
      <c r="D39" s="27" t="s">
        <v>552</v>
      </c>
      <c r="E39" s="24">
        <f>SUM(E37)</f>
        <v>150000</v>
      </c>
      <c r="H39" s="370">
        <f>SUM(H37:H38)</f>
        <v>0</v>
      </c>
      <c r="I39" s="455">
        <f>SUM(I37:I38)</f>
        <v>97339</v>
      </c>
    </row>
    <row r="40" spans="1:9" ht="18">
      <c r="A40" s="306">
        <v>35</v>
      </c>
      <c r="B40" s="11" t="s">
        <v>10</v>
      </c>
      <c r="C40" s="10">
        <v>351</v>
      </c>
      <c r="D40" s="18" t="s">
        <v>15</v>
      </c>
      <c r="E40" s="13" t="e">
        <f>SUM(E16+#REF!+E17+E32+E37)*0.27</f>
        <v>#REF!</v>
      </c>
      <c r="F40" s="1">
        <v>561111</v>
      </c>
      <c r="H40" s="365">
        <v>660960</v>
      </c>
      <c r="I40" s="455">
        <v>978685</v>
      </c>
    </row>
    <row r="41" spans="1:9" ht="18">
      <c r="A41" s="306">
        <v>36</v>
      </c>
      <c r="B41" s="11" t="s">
        <v>10</v>
      </c>
      <c r="C41" s="10">
        <v>351</v>
      </c>
      <c r="D41" s="18" t="s">
        <v>999</v>
      </c>
      <c r="E41" s="13"/>
      <c r="H41" s="365">
        <v>1000000</v>
      </c>
      <c r="I41" s="455"/>
    </row>
    <row r="42" spans="1:9" ht="18">
      <c r="A42" s="306">
        <v>37</v>
      </c>
      <c r="B42" s="11" t="s">
        <v>10</v>
      </c>
      <c r="C42" s="10">
        <v>355</v>
      </c>
      <c r="D42" s="18" t="s">
        <v>1026</v>
      </c>
      <c r="E42" s="13"/>
      <c r="H42" s="365"/>
      <c r="I42" s="455">
        <v>99980</v>
      </c>
    </row>
    <row r="43" spans="1:9" ht="18">
      <c r="A43" s="306">
        <v>38</v>
      </c>
      <c r="B43" s="11" t="s">
        <v>10</v>
      </c>
      <c r="C43" s="15">
        <v>35</v>
      </c>
      <c r="D43" s="19" t="s">
        <v>553</v>
      </c>
      <c r="E43" s="24" t="e">
        <f>SUM(E40)</f>
        <v>#REF!</v>
      </c>
      <c r="H43" s="370">
        <f>SUM(H40:H41)</f>
        <v>1660960</v>
      </c>
      <c r="I43" s="455">
        <f>SUM(I40:I42)</f>
        <v>1078665</v>
      </c>
    </row>
    <row r="44" spans="1:9" ht="18">
      <c r="A44" s="306">
        <v>39</v>
      </c>
      <c r="B44" s="11" t="s">
        <v>10</v>
      </c>
      <c r="C44" s="15">
        <v>3</v>
      </c>
      <c r="D44" s="19" t="s">
        <v>554</v>
      </c>
      <c r="E44" s="24" t="e">
        <f>SUM(E36+E39+E19+E43)</f>
        <v>#REF!</v>
      </c>
      <c r="H44" s="370">
        <f>H19+H23+H26+H36+H39+H43</f>
        <v>5776460</v>
      </c>
      <c r="I44" s="438">
        <f>I19+I23+I26+I36+I39+I43</f>
        <v>6663498</v>
      </c>
    </row>
    <row r="45" spans="1:9" s="348" customFormat="1" ht="18">
      <c r="A45" s="306">
        <v>40</v>
      </c>
      <c r="B45" s="436" t="s">
        <v>10</v>
      </c>
      <c r="C45" s="345">
        <v>504</v>
      </c>
      <c r="D45" s="349" t="s">
        <v>1078</v>
      </c>
      <c r="E45" s="346"/>
      <c r="F45" s="347"/>
      <c r="H45" s="438"/>
      <c r="I45" s="457">
        <v>9175742</v>
      </c>
    </row>
    <row r="46" spans="1:9" ht="18">
      <c r="A46" s="306">
        <v>41</v>
      </c>
      <c r="B46" s="11" t="s">
        <v>10</v>
      </c>
      <c r="C46" s="10">
        <v>506</v>
      </c>
      <c r="D46" s="18" t="s">
        <v>18</v>
      </c>
      <c r="E46" s="13">
        <v>200000</v>
      </c>
      <c r="H46" s="365">
        <v>160000</v>
      </c>
      <c r="I46" s="455"/>
    </row>
    <row r="47" spans="1:9" ht="18">
      <c r="A47" s="306">
        <v>42</v>
      </c>
      <c r="B47" s="11" t="s">
        <v>10</v>
      </c>
      <c r="C47" s="10">
        <v>508</v>
      </c>
      <c r="D47" s="439" t="s">
        <v>1027</v>
      </c>
      <c r="E47" s="13"/>
      <c r="H47" s="365"/>
      <c r="I47" s="455">
        <v>1500000</v>
      </c>
    </row>
    <row r="48" spans="1:9" ht="18">
      <c r="A48" s="306">
        <v>43</v>
      </c>
      <c r="B48" s="11" t="s">
        <v>10</v>
      </c>
      <c r="C48" s="15">
        <v>5</v>
      </c>
      <c r="D48" s="28" t="s">
        <v>555</v>
      </c>
      <c r="E48" s="24">
        <f>SUM(E46)</f>
        <v>200000</v>
      </c>
      <c r="F48" s="1">
        <v>56213</v>
      </c>
      <c r="H48" s="370">
        <f>SUM(H46)</f>
        <v>160000</v>
      </c>
      <c r="I48" s="460">
        <f>SUM(I45:I47)</f>
        <v>10675742</v>
      </c>
    </row>
    <row r="49" spans="1:9" s="348" customFormat="1" ht="18">
      <c r="A49" s="306">
        <v>44</v>
      </c>
      <c r="B49" s="404" t="s">
        <v>10</v>
      </c>
      <c r="C49" s="345">
        <v>613</v>
      </c>
      <c r="D49" s="405" t="s">
        <v>1079</v>
      </c>
      <c r="E49" s="406"/>
      <c r="F49" s="347"/>
      <c r="H49" s="407"/>
      <c r="I49" s="457">
        <v>39370</v>
      </c>
    </row>
    <row r="50" spans="1:9" s="348" customFormat="1" ht="18">
      <c r="A50" s="306">
        <v>45</v>
      </c>
      <c r="B50" s="404" t="s">
        <v>10</v>
      </c>
      <c r="C50" s="345">
        <v>633</v>
      </c>
      <c r="D50" s="405" t="s">
        <v>1081</v>
      </c>
      <c r="E50" s="406"/>
      <c r="F50" s="347"/>
      <c r="H50" s="407"/>
      <c r="I50" s="457">
        <v>2633211</v>
      </c>
    </row>
    <row r="51" spans="1:9" s="348" customFormat="1" ht="18">
      <c r="A51" s="306">
        <v>46</v>
      </c>
      <c r="B51" s="404" t="s">
        <v>10</v>
      </c>
      <c r="C51" s="345">
        <v>673</v>
      </c>
      <c r="D51" s="405" t="s">
        <v>1080</v>
      </c>
      <c r="E51" s="406"/>
      <c r="F51" s="347"/>
      <c r="H51" s="407"/>
      <c r="I51" s="457">
        <v>718219</v>
      </c>
    </row>
    <row r="52" spans="1:9" s="348" customFormat="1" ht="18">
      <c r="A52" s="306">
        <v>47</v>
      </c>
      <c r="B52" s="404" t="s">
        <v>1082</v>
      </c>
      <c r="C52" s="345">
        <v>6</v>
      </c>
      <c r="D52" s="405" t="s">
        <v>1083</v>
      </c>
      <c r="E52" s="406"/>
      <c r="F52" s="347"/>
      <c r="H52" s="407"/>
      <c r="I52" s="515">
        <f>SUM(I49:I51)</f>
        <v>3390800</v>
      </c>
    </row>
    <row r="53" spans="1:9" ht="18">
      <c r="A53" s="306">
        <v>48</v>
      </c>
      <c r="B53" s="436" t="s">
        <v>10</v>
      </c>
      <c r="C53" s="345">
        <v>7</v>
      </c>
      <c r="D53" s="405"/>
      <c r="E53" s="406"/>
      <c r="F53" s="347"/>
      <c r="G53" s="348"/>
      <c r="H53" s="407"/>
      <c r="I53" s="455"/>
    </row>
    <row r="54" spans="1:9" ht="18">
      <c r="A54" s="306">
        <v>49</v>
      </c>
      <c r="B54" s="436" t="s">
        <v>10</v>
      </c>
      <c r="C54" s="345">
        <v>912</v>
      </c>
      <c r="D54" s="405" t="s">
        <v>1028</v>
      </c>
      <c r="E54" s="406"/>
      <c r="F54" s="347"/>
      <c r="G54" s="348"/>
      <c r="H54" s="407"/>
      <c r="I54" s="515">
        <v>100000000</v>
      </c>
    </row>
    <row r="55" spans="1:9" ht="18">
      <c r="A55" s="306">
        <v>50</v>
      </c>
      <c r="B55" s="436" t="s">
        <v>10</v>
      </c>
      <c r="C55" s="345">
        <v>914</v>
      </c>
      <c r="D55" s="405" t="s">
        <v>1029</v>
      </c>
      <c r="E55" s="406"/>
      <c r="F55" s="347"/>
      <c r="G55" s="348"/>
      <c r="H55" s="407"/>
      <c r="I55" s="515">
        <v>4888122</v>
      </c>
    </row>
    <row r="56" spans="1:9" ht="18">
      <c r="A56" s="306">
        <v>51</v>
      </c>
      <c r="B56" s="331"/>
      <c r="C56" s="400"/>
      <c r="D56" s="401"/>
      <c r="E56" s="402"/>
      <c r="H56" s="403">
        <f>SUM(H53)</f>
        <v>0</v>
      </c>
      <c r="I56" s="477"/>
    </row>
    <row r="57" spans="1:9" ht="12.75">
      <c r="A57" s="578">
        <v>52</v>
      </c>
      <c r="B57" s="581" t="s">
        <v>20</v>
      </c>
      <c r="C57" s="582"/>
      <c r="D57" s="583"/>
      <c r="E57" s="591" t="e">
        <f>SUM(E11+E15+E44+E48)</f>
        <v>#REF!</v>
      </c>
      <c r="H57" s="611">
        <f>H11+H15+H44+H48+H56+H52</f>
        <v>12689429</v>
      </c>
      <c r="I57" s="577">
        <f>SUM(I11+I15+I44+I48+I56+I52+I54+I55)</f>
        <v>132604706</v>
      </c>
    </row>
    <row r="58" spans="1:9" ht="12.75">
      <c r="A58" s="579"/>
      <c r="B58" s="584"/>
      <c r="C58" s="585"/>
      <c r="D58" s="586"/>
      <c r="E58" s="592"/>
      <c r="H58" s="612"/>
      <c r="I58" s="577"/>
    </row>
    <row r="59" spans="3:8" ht="18">
      <c r="C59" s="29"/>
      <c r="D59" s="30"/>
      <c r="E59" s="31"/>
      <c r="H59" s="372"/>
    </row>
    <row r="60" spans="4:8" ht="18">
      <c r="D60" s="3" t="s">
        <v>21</v>
      </c>
      <c r="E60" s="4"/>
      <c r="H60" s="362"/>
    </row>
    <row r="61" spans="1:9" s="1" customFormat="1" ht="18">
      <c r="A61" s="305"/>
      <c r="B61" s="2"/>
      <c r="D61" s="3" t="s">
        <v>22</v>
      </c>
      <c r="E61" s="4"/>
      <c r="H61" s="362"/>
      <c r="I61" s="474"/>
    </row>
    <row r="62" spans="4:8" ht="18">
      <c r="D62" s="3"/>
      <c r="E62" s="6"/>
      <c r="F62" s="1">
        <v>12543</v>
      </c>
      <c r="H62" s="373"/>
    </row>
    <row r="63" spans="4:8" ht="18">
      <c r="D63" s="3"/>
      <c r="E63" s="6"/>
      <c r="G63" s="1"/>
      <c r="H63" s="363"/>
    </row>
    <row r="64" spans="1:8" ht="18">
      <c r="A64" s="578" t="s">
        <v>292</v>
      </c>
      <c r="B64" s="580" t="s">
        <v>2</v>
      </c>
      <c r="C64" s="580"/>
      <c r="D64" s="8" t="s">
        <v>3</v>
      </c>
      <c r="E64" s="9" t="s">
        <v>4</v>
      </c>
      <c r="F64" s="1">
        <v>511112</v>
      </c>
      <c r="H64" s="364" t="s">
        <v>4</v>
      </c>
    </row>
    <row r="65" spans="1:9" ht="18">
      <c r="A65" s="579"/>
      <c r="B65" s="580" t="s">
        <v>7</v>
      </c>
      <c r="C65" s="580"/>
      <c r="D65" s="8" t="s">
        <v>8</v>
      </c>
      <c r="E65" s="9" t="s">
        <v>9</v>
      </c>
      <c r="H65" s="364" t="s">
        <v>1084</v>
      </c>
      <c r="I65" s="455" t="s">
        <v>1025</v>
      </c>
    </row>
    <row r="66" spans="1:9" ht="18">
      <c r="A66" s="306">
        <v>1</v>
      </c>
      <c r="B66" s="11" t="s">
        <v>10</v>
      </c>
      <c r="C66" s="10">
        <v>312</v>
      </c>
      <c r="D66" s="23" t="s">
        <v>23</v>
      </c>
      <c r="E66" s="13">
        <v>250000</v>
      </c>
      <c r="H66" s="374">
        <v>75000</v>
      </c>
      <c r="I66" s="455">
        <v>73124</v>
      </c>
    </row>
    <row r="67" spans="1:9" s="32" customFormat="1" ht="18">
      <c r="A67" s="306">
        <v>2</v>
      </c>
      <c r="B67" s="11" t="s">
        <v>10</v>
      </c>
      <c r="C67" s="10">
        <v>312</v>
      </c>
      <c r="D67" s="23" t="s">
        <v>24</v>
      </c>
      <c r="E67" s="13">
        <v>200000</v>
      </c>
      <c r="F67" s="1">
        <v>55215</v>
      </c>
      <c r="G67"/>
      <c r="H67" s="374"/>
      <c r="I67" s="458"/>
    </row>
    <row r="68" spans="1:9" s="32" customFormat="1" ht="18">
      <c r="A68" s="306">
        <v>3</v>
      </c>
      <c r="B68" s="11" t="s">
        <v>10</v>
      </c>
      <c r="C68" s="15">
        <v>31</v>
      </c>
      <c r="D68" s="19" t="s">
        <v>556</v>
      </c>
      <c r="E68" s="20">
        <f>SUM(E66:E67)</f>
        <v>450000</v>
      </c>
      <c r="F68" s="1">
        <v>55217</v>
      </c>
      <c r="G68"/>
      <c r="H68" s="368">
        <f>SUM(H66:H67)</f>
        <v>75000</v>
      </c>
      <c r="I68" s="458">
        <f>SUM(I66:I67)</f>
        <v>73124</v>
      </c>
    </row>
    <row r="69" spans="1:9" s="32" customFormat="1" ht="18">
      <c r="A69" s="306">
        <v>4</v>
      </c>
      <c r="B69" s="11" t="s">
        <v>10</v>
      </c>
      <c r="C69" s="10">
        <v>331</v>
      </c>
      <c r="D69" s="33" t="s">
        <v>1000</v>
      </c>
      <c r="E69" s="13">
        <v>10000</v>
      </c>
      <c r="F69" s="1">
        <v>552192</v>
      </c>
      <c r="G69"/>
      <c r="H69" s="374">
        <v>5000</v>
      </c>
      <c r="I69" s="458">
        <v>1483</v>
      </c>
    </row>
    <row r="70" spans="1:9" s="32" customFormat="1" ht="18">
      <c r="A70" s="306">
        <v>5</v>
      </c>
      <c r="B70" s="11" t="s">
        <v>10</v>
      </c>
      <c r="C70" s="10">
        <v>331</v>
      </c>
      <c r="D70" s="33" t="s">
        <v>25</v>
      </c>
      <c r="E70" s="13">
        <v>30000</v>
      </c>
      <c r="F70" s="1"/>
      <c r="G70"/>
      <c r="H70" s="374">
        <v>20000</v>
      </c>
      <c r="I70" s="458">
        <v>12658</v>
      </c>
    </row>
    <row r="71" spans="1:9" s="32" customFormat="1" ht="18">
      <c r="A71" s="306">
        <v>6</v>
      </c>
      <c r="B71" s="11" t="s">
        <v>10</v>
      </c>
      <c r="C71" s="10">
        <v>334</v>
      </c>
      <c r="D71" s="33" t="s">
        <v>26</v>
      </c>
      <c r="E71" s="13"/>
      <c r="F71" s="1"/>
      <c r="G71"/>
      <c r="H71" s="374">
        <v>100000</v>
      </c>
      <c r="I71" s="458"/>
    </row>
    <row r="72" spans="1:9" s="32" customFormat="1" ht="18">
      <c r="A72" s="306">
        <v>7</v>
      </c>
      <c r="B72" s="11" t="s">
        <v>10</v>
      </c>
      <c r="C72" s="10">
        <v>337</v>
      </c>
      <c r="D72" s="18" t="s">
        <v>27</v>
      </c>
      <c r="E72" s="13">
        <v>250000</v>
      </c>
      <c r="F72" s="1">
        <v>561111</v>
      </c>
      <c r="G72"/>
      <c r="H72" s="374">
        <v>380000</v>
      </c>
      <c r="I72" s="458">
        <v>361996</v>
      </c>
    </row>
    <row r="73" spans="1:9" s="32" customFormat="1" ht="18">
      <c r="A73" s="306">
        <v>8</v>
      </c>
      <c r="B73" s="11" t="s">
        <v>10</v>
      </c>
      <c r="C73" s="15">
        <v>33</v>
      </c>
      <c r="D73" s="19" t="s">
        <v>557</v>
      </c>
      <c r="E73" s="20">
        <f>SUM(E69:E72)</f>
        <v>290000</v>
      </c>
      <c r="F73" s="1"/>
      <c r="G73"/>
      <c r="H73" s="368">
        <f>SUM(H69:H72)</f>
        <v>505000</v>
      </c>
      <c r="I73" s="458">
        <f>SUM(I69:I72)</f>
        <v>376137</v>
      </c>
    </row>
    <row r="74" spans="1:9" s="32" customFormat="1" ht="18">
      <c r="A74" s="306">
        <v>9</v>
      </c>
      <c r="B74" s="11" t="s">
        <v>10</v>
      </c>
      <c r="C74" s="10">
        <v>351</v>
      </c>
      <c r="D74" s="18" t="s">
        <v>15</v>
      </c>
      <c r="E74" s="13">
        <f>SUM(E73,E68)*0.27</f>
        <v>199800</v>
      </c>
      <c r="F74" s="1"/>
      <c r="G74"/>
      <c r="H74" s="374">
        <v>106650</v>
      </c>
      <c r="I74" s="458">
        <v>121002</v>
      </c>
    </row>
    <row r="75" spans="1:9" s="32" customFormat="1" ht="18">
      <c r="A75" s="306">
        <v>10</v>
      </c>
      <c r="B75" s="11" t="s">
        <v>10</v>
      </c>
      <c r="C75" s="15">
        <v>35</v>
      </c>
      <c r="D75" s="19" t="s">
        <v>16</v>
      </c>
      <c r="E75" s="24">
        <f>SUM(E74:E74)</f>
        <v>199800</v>
      </c>
      <c r="F75" s="1"/>
      <c r="G75"/>
      <c r="H75" s="370">
        <f>SUM(H74:H74)</f>
        <v>106650</v>
      </c>
      <c r="I75" s="458">
        <f>SUM(I74)</f>
        <v>121002</v>
      </c>
    </row>
    <row r="76" spans="1:9" s="34" customFormat="1" ht="18">
      <c r="A76" s="306">
        <v>11</v>
      </c>
      <c r="B76" s="11" t="s">
        <v>10</v>
      </c>
      <c r="C76" s="15">
        <v>3</v>
      </c>
      <c r="D76" s="19" t="s">
        <v>17</v>
      </c>
      <c r="E76" s="20">
        <f>SUM(E68+E73+E75)</f>
        <v>939800</v>
      </c>
      <c r="F76" s="1"/>
      <c r="G76"/>
      <c r="H76" s="368">
        <f>SUM(H68+H73+H75)</f>
        <v>686650</v>
      </c>
      <c r="I76" s="368">
        <f>SUM(I68+I73+I75)</f>
        <v>570263</v>
      </c>
    </row>
    <row r="77" spans="1:9" s="34" customFormat="1" ht="18">
      <c r="A77" s="306">
        <v>12</v>
      </c>
      <c r="B77" s="56" t="s">
        <v>10</v>
      </c>
      <c r="C77" s="84">
        <v>61</v>
      </c>
      <c r="D77" s="85"/>
      <c r="E77" s="56"/>
      <c r="F77" s="56"/>
      <c r="G77" s="56"/>
      <c r="H77" s="374"/>
      <c r="I77" s="459"/>
    </row>
    <row r="78" spans="1:9" s="34" customFormat="1" ht="18">
      <c r="A78" s="306">
        <v>13</v>
      </c>
      <c r="B78" s="56" t="s">
        <v>10</v>
      </c>
      <c r="C78" s="84">
        <v>67</v>
      </c>
      <c r="D78" s="85"/>
      <c r="E78" s="56"/>
      <c r="F78" s="56"/>
      <c r="G78" s="56"/>
      <c r="H78" s="374"/>
      <c r="I78" s="459"/>
    </row>
    <row r="79" spans="1:9" s="34" customFormat="1" ht="18">
      <c r="A79" s="306">
        <v>14</v>
      </c>
      <c r="B79" s="11" t="s">
        <v>10</v>
      </c>
      <c r="C79" s="15">
        <v>6</v>
      </c>
      <c r="D79" s="19" t="s">
        <v>124</v>
      </c>
      <c r="E79" s="20"/>
      <c r="F79" s="1"/>
      <c r="G79"/>
      <c r="H79" s="368">
        <f>SUM(H77:H78)</f>
        <v>0</v>
      </c>
      <c r="I79" s="459"/>
    </row>
    <row r="80" spans="1:9" ht="12.75">
      <c r="A80" s="578">
        <v>15</v>
      </c>
      <c r="B80" s="581" t="s">
        <v>20</v>
      </c>
      <c r="C80" s="582"/>
      <c r="D80" s="583"/>
      <c r="E80" s="587">
        <f>SUM(E76)</f>
        <v>939800</v>
      </c>
      <c r="H80" s="561">
        <f>SUM(H76+H79)</f>
        <v>686650</v>
      </c>
      <c r="I80" s="455"/>
    </row>
    <row r="81" spans="1:9" ht="15.75">
      <c r="A81" s="579"/>
      <c r="B81" s="584"/>
      <c r="C81" s="585"/>
      <c r="D81" s="586"/>
      <c r="E81" s="587"/>
      <c r="H81" s="561"/>
      <c r="I81" s="469"/>
    </row>
    <row r="82" spans="1:8" ht="18">
      <c r="A82" s="307"/>
      <c r="C82" s="35"/>
      <c r="D82" s="30"/>
      <c r="E82" s="36"/>
      <c r="F82" s="37"/>
      <c r="G82" s="38"/>
      <c r="H82" s="375"/>
    </row>
    <row r="83" spans="4:8" ht="18">
      <c r="D83" s="3" t="s">
        <v>858</v>
      </c>
      <c r="E83" s="4"/>
      <c r="F83" s="1" t="s">
        <v>28</v>
      </c>
      <c r="H83" s="362"/>
    </row>
    <row r="84" spans="4:8" ht="18">
      <c r="D84" s="3" t="s">
        <v>859</v>
      </c>
      <c r="E84" s="4"/>
      <c r="H84" s="362"/>
    </row>
    <row r="85" spans="4:8" ht="18">
      <c r="D85" s="3"/>
      <c r="E85" s="4"/>
      <c r="H85" s="362"/>
    </row>
    <row r="86" spans="1:8" ht="18">
      <c r="A86" s="578" t="s">
        <v>292</v>
      </c>
      <c r="B86" s="580" t="s">
        <v>2</v>
      </c>
      <c r="C86" s="580"/>
      <c r="D86" s="8" t="s">
        <v>3</v>
      </c>
      <c r="E86" s="9" t="s">
        <v>4</v>
      </c>
      <c r="F86" s="1">
        <v>511112</v>
      </c>
      <c r="H86" s="364" t="s">
        <v>4</v>
      </c>
    </row>
    <row r="87" spans="1:12" ht="18">
      <c r="A87" s="579"/>
      <c r="B87" s="580" t="s">
        <v>7</v>
      </c>
      <c r="C87" s="580"/>
      <c r="D87" s="8" t="s">
        <v>8</v>
      </c>
      <c r="E87" s="9" t="s">
        <v>9</v>
      </c>
      <c r="H87" s="364" t="s">
        <v>1084</v>
      </c>
      <c r="I87" s="455" t="s">
        <v>1025</v>
      </c>
      <c r="L87" s="77"/>
    </row>
    <row r="88" spans="1:9" ht="18">
      <c r="A88" s="273">
        <v>1</v>
      </c>
      <c r="B88" s="84" t="s">
        <v>10</v>
      </c>
      <c r="C88" s="84">
        <v>336</v>
      </c>
      <c r="D88" s="443" t="s">
        <v>1147</v>
      </c>
      <c r="E88" s="442"/>
      <c r="H88" s="364">
        <v>43453021</v>
      </c>
      <c r="I88" s="455">
        <v>326600</v>
      </c>
    </row>
    <row r="89" spans="1:9" ht="18">
      <c r="A89" s="273">
        <v>2</v>
      </c>
      <c r="B89" s="84" t="s">
        <v>10</v>
      </c>
      <c r="C89" s="84">
        <v>351</v>
      </c>
      <c r="D89" s="443" t="s">
        <v>1030</v>
      </c>
      <c r="E89" s="442"/>
      <c r="H89" s="364"/>
      <c r="I89" s="455">
        <v>78732</v>
      </c>
    </row>
    <row r="90" spans="1:9" ht="18">
      <c r="A90" s="273">
        <v>3</v>
      </c>
      <c r="B90" s="84" t="s">
        <v>10</v>
      </c>
      <c r="C90" s="84">
        <v>355</v>
      </c>
      <c r="D90" s="443" t="s">
        <v>1031</v>
      </c>
      <c r="E90" s="442"/>
      <c r="H90" s="364">
        <v>3810000</v>
      </c>
      <c r="I90" s="455">
        <v>46500</v>
      </c>
    </row>
    <row r="91" spans="1:9" ht="18">
      <c r="A91" s="273">
        <v>4</v>
      </c>
      <c r="B91" s="84" t="s">
        <v>10</v>
      </c>
      <c r="C91" s="84">
        <v>3</v>
      </c>
      <c r="D91" s="443" t="s">
        <v>1086</v>
      </c>
      <c r="E91" s="442"/>
      <c r="H91" s="364"/>
      <c r="I91" s="455">
        <f>SUM(I88:I90)</f>
        <v>451832</v>
      </c>
    </row>
    <row r="92" spans="1:9" ht="18">
      <c r="A92" s="273">
        <v>5</v>
      </c>
      <c r="B92" s="84" t="s">
        <v>10</v>
      </c>
      <c r="C92" s="84">
        <v>613</v>
      </c>
      <c r="D92" s="443" t="s">
        <v>1032</v>
      </c>
      <c r="E92" s="442"/>
      <c r="H92" s="364">
        <f>1177795+1181102</f>
        <v>2358897</v>
      </c>
      <c r="I92" s="455">
        <v>145000</v>
      </c>
    </row>
    <row r="93" spans="1:9" ht="18">
      <c r="A93" s="273">
        <v>6</v>
      </c>
      <c r="B93" s="84" t="s">
        <v>10</v>
      </c>
      <c r="C93" s="84">
        <v>61</v>
      </c>
      <c r="D93" s="85" t="s">
        <v>1143</v>
      </c>
      <c r="E93" s="56"/>
      <c r="F93" s="56"/>
      <c r="G93" s="56"/>
      <c r="H93" s="374">
        <v>48500000</v>
      </c>
      <c r="I93" s="455"/>
    </row>
    <row r="94" spans="1:9" ht="18">
      <c r="A94" s="273">
        <v>7</v>
      </c>
      <c r="B94" s="84" t="s">
        <v>10</v>
      </c>
      <c r="C94" s="84">
        <v>623</v>
      </c>
      <c r="D94" s="85" t="s">
        <v>1144</v>
      </c>
      <c r="E94" s="56"/>
      <c r="F94" s="56"/>
      <c r="G94" s="56"/>
      <c r="H94" s="374">
        <v>28000000</v>
      </c>
      <c r="I94" s="455">
        <v>3450000</v>
      </c>
    </row>
    <row r="95" spans="1:9" ht="18">
      <c r="A95" s="273">
        <v>8</v>
      </c>
      <c r="B95" s="84" t="s">
        <v>10</v>
      </c>
      <c r="C95" s="84">
        <v>624</v>
      </c>
      <c r="D95" s="85" t="s">
        <v>1085</v>
      </c>
      <c r="E95" s="56"/>
      <c r="F95" s="56"/>
      <c r="G95" s="56"/>
      <c r="H95" s="374">
        <v>12047244</v>
      </c>
      <c r="I95" s="455">
        <v>482400</v>
      </c>
    </row>
    <row r="96" spans="1:9" ht="18">
      <c r="A96" s="273">
        <v>9</v>
      </c>
      <c r="B96" s="84" t="s">
        <v>10</v>
      </c>
      <c r="C96" s="84">
        <v>67</v>
      </c>
      <c r="D96" s="85" t="s">
        <v>123</v>
      </c>
      <c r="E96" s="56"/>
      <c r="F96" s="56"/>
      <c r="G96" s="56"/>
      <c r="H96" s="374">
        <v>24544658</v>
      </c>
      <c r="I96" s="455"/>
    </row>
    <row r="97" spans="1:9" ht="18">
      <c r="A97" s="273">
        <v>10</v>
      </c>
      <c r="B97" s="84" t="s">
        <v>10</v>
      </c>
      <c r="C97" s="332">
        <v>6</v>
      </c>
      <c r="D97" s="333" t="s">
        <v>1146</v>
      </c>
      <c r="E97" s="331"/>
      <c r="F97" s="331"/>
      <c r="G97" s="331"/>
      <c r="H97" s="376">
        <f>SUM(H88:H96)</f>
        <v>162713820</v>
      </c>
      <c r="I97" s="455">
        <f>SUM(I92:I96)</f>
        <v>4077400</v>
      </c>
    </row>
    <row r="98" spans="1:9" ht="18">
      <c r="A98" s="273">
        <v>11</v>
      </c>
      <c r="B98" s="84" t="s">
        <v>10</v>
      </c>
      <c r="C98" s="84">
        <v>336</v>
      </c>
      <c r="D98" s="443" t="s">
        <v>1147</v>
      </c>
      <c r="E98" s="404"/>
      <c r="F98" s="404"/>
      <c r="G98" s="404"/>
      <c r="H98" s="475">
        <v>4556210</v>
      </c>
      <c r="I98" s="455"/>
    </row>
    <row r="99" spans="1:9" ht="18">
      <c r="A99" s="273">
        <v>12</v>
      </c>
      <c r="B99" s="84" t="s">
        <v>10</v>
      </c>
      <c r="C99" s="84">
        <v>61</v>
      </c>
      <c r="D99" s="85" t="s">
        <v>1143</v>
      </c>
      <c r="E99" s="404"/>
      <c r="F99" s="404"/>
      <c r="G99" s="404"/>
      <c r="H99" s="475">
        <v>35196675</v>
      </c>
      <c r="I99" s="455"/>
    </row>
    <row r="100" spans="1:9" ht="18">
      <c r="A100" s="273">
        <v>13</v>
      </c>
      <c r="B100" s="84" t="s">
        <v>10</v>
      </c>
      <c r="C100" s="84">
        <v>67</v>
      </c>
      <c r="D100" s="85" t="s">
        <v>123</v>
      </c>
      <c r="E100" s="404"/>
      <c r="F100" s="404"/>
      <c r="G100" s="404"/>
      <c r="H100" s="475">
        <v>9503102</v>
      </c>
      <c r="I100" s="455"/>
    </row>
    <row r="101" spans="1:9" ht="18">
      <c r="A101" s="273">
        <v>14</v>
      </c>
      <c r="B101" s="332" t="s">
        <v>10</v>
      </c>
      <c r="C101" s="332">
        <v>6</v>
      </c>
      <c r="D101" s="333" t="s">
        <v>1148</v>
      </c>
      <c r="E101" s="331"/>
      <c r="F101" s="331"/>
      <c r="G101" s="331"/>
      <c r="H101" s="376">
        <f>SUM(H98:H100)</f>
        <v>49255987</v>
      </c>
      <c r="I101" s="455"/>
    </row>
    <row r="102" spans="1:9" s="348" customFormat="1" ht="18">
      <c r="A102" s="273">
        <v>15</v>
      </c>
      <c r="B102" s="84" t="s">
        <v>10</v>
      </c>
      <c r="C102" s="452">
        <v>713</v>
      </c>
      <c r="D102" s="432" t="s">
        <v>1145</v>
      </c>
      <c r="E102" s="436"/>
      <c r="F102" s="436"/>
      <c r="G102" s="436"/>
      <c r="H102" s="475"/>
      <c r="I102" s="457">
        <v>2303150</v>
      </c>
    </row>
    <row r="103" spans="1:9" s="34" customFormat="1" ht="18">
      <c r="A103" s="273">
        <v>16</v>
      </c>
      <c r="B103" s="84" t="s">
        <v>10</v>
      </c>
      <c r="C103" s="84">
        <v>714</v>
      </c>
      <c r="D103" s="41" t="s">
        <v>1087</v>
      </c>
      <c r="E103" s="11"/>
      <c r="F103" s="11"/>
      <c r="G103" s="11"/>
      <c r="H103" s="476"/>
      <c r="I103" s="459"/>
    </row>
    <row r="104" spans="1:9" s="34" customFormat="1" ht="18">
      <c r="A104" s="273">
        <v>17</v>
      </c>
      <c r="B104" s="84" t="s">
        <v>10</v>
      </c>
      <c r="C104" s="84">
        <v>743</v>
      </c>
      <c r="D104" s="85" t="s">
        <v>860</v>
      </c>
      <c r="E104" s="56"/>
      <c r="F104" s="56"/>
      <c r="G104" s="56"/>
      <c r="H104" s="374"/>
      <c r="I104" s="459">
        <v>621850</v>
      </c>
    </row>
    <row r="105" spans="1:9" s="34" customFormat="1" ht="18">
      <c r="A105" s="273">
        <v>18</v>
      </c>
      <c r="B105" s="334" t="s">
        <v>10</v>
      </c>
      <c r="C105" s="15">
        <v>6</v>
      </c>
      <c r="D105" s="19" t="s">
        <v>904</v>
      </c>
      <c r="E105" s="20"/>
      <c r="F105" s="1"/>
      <c r="G105"/>
      <c r="H105" s="368">
        <f>SUM(H103:H104)</f>
        <v>0</v>
      </c>
      <c r="I105" s="470">
        <f>SUM(I102:I104)</f>
        <v>2925000</v>
      </c>
    </row>
    <row r="106" spans="1:9" ht="12.75">
      <c r="A106" s="578">
        <v>19</v>
      </c>
      <c r="B106" s="581" t="s">
        <v>20</v>
      </c>
      <c r="C106" s="582"/>
      <c r="D106" s="583"/>
      <c r="E106" s="587">
        <f>SUM(E84)</f>
        <v>0</v>
      </c>
      <c r="H106" s="561">
        <f>H97+H101</f>
        <v>211969807</v>
      </c>
      <c r="I106" s="455"/>
    </row>
    <row r="107" spans="1:9" ht="15.75">
      <c r="A107" s="579"/>
      <c r="B107" s="584"/>
      <c r="C107" s="585"/>
      <c r="D107" s="586"/>
      <c r="E107" s="587"/>
      <c r="H107" s="561"/>
      <c r="I107" s="469">
        <f>I91+I97+I105</f>
        <v>7454232</v>
      </c>
    </row>
    <row r="108" spans="1:8" ht="18">
      <c r="A108" s="307"/>
      <c r="C108" s="35"/>
      <c r="D108" s="30"/>
      <c r="E108" s="36"/>
      <c r="F108" s="37"/>
      <c r="G108" s="38"/>
      <c r="H108" s="375"/>
    </row>
    <row r="109" spans="1:8" ht="18">
      <c r="A109" s="307"/>
      <c r="C109" s="35"/>
      <c r="D109" s="30"/>
      <c r="E109" s="36"/>
      <c r="F109" s="37"/>
      <c r="G109" s="38"/>
      <c r="H109" s="375"/>
    </row>
    <row r="110" spans="1:8" ht="18">
      <c r="A110" s="307"/>
      <c r="C110" s="35"/>
      <c r="D110" s="3" t="s">
        <v>1088</v>
      </c>
      <c r="E110" s="4"/>
      <c r="F110" s="1" t="s">
        <v>28</v>
      </c>
      <c r="H110" s="362"/>
    </row>
    <row r="111" spans="1:8" ht="18">
      <c r="A111" s="307"/>
      <c r="C111" s="35"/>
      <c r="D111" s="3" t="s">
        <v>1089</v>
      </c>
      <c r="E111" s="4"/>
      <c r="H111" s="362"/>
    </row>
    <row r="112" spans="1:8" ht="18">
      <c r="A112" s="307"/>
      <c r="C112" s="35"/>
      <c r="D112" s="30"/>
      <c r="E112" s="36"/>
      <c r="F112" s="37"/>
      <c r="G112" s="38"/>
      <c r="H112" s="375"/>
    </row>
    <row r="113" spans="1:9" ht="18">
      <c r="A113" s="578" t="s">
        <v>292</v>
      </c>
      <c r="B113" s="580" t="s">
        <v>2</v>
      </c>
      <c r="C113" s="580"/>
      <c r="D113" s="8" t="s">
        <v>3</v>
      </c>
      <c r="E113" s="9" t="s">
        <v>4</v>
      </c>
      <c r="F113" s="1">
        <v>511112</v>
      </c>
      <c r="H113" s="364" t="s">
        <v>4</v>
      </c>
      <c r="I113" s="455"/>
    </row>
    <row r="114" spans="1:9" ht="18">
      <c r="A114" s="593"/>
      <c r="B114" s="597" t="s">
        <v>7</v>
      </c>
      <c r="C114" s="597"/>
      <c r="D114" s="355" t="s">
        <v>8</v>
      </c>
      <c r="E114" s="354" t="s">
        <v>9</v>
      </c>
      <c r="H114" s="482" t="s">
        <v>1084</v>
      </c>
      <c r="I114" s="455" t="s">
        <v>1025</v>
      </c>
    </row>
    <row r="115" spans="1:9" ht="18">
      <c r="A115" s="483">
        <v>1</v>
      </c>
      <c r="B115" s="11"/>
      <c r="C115" s="47"/>
      <c r="D115" s="181"/>
      <c r="E115" s="484"/>
      <c r="F115" s="47"/>
      <c r="G115" s="485"/>
      <c r="H115" s="486"/>
      <c r="I115" s="473">
        <v>5089</v>
      </c>
    </row>
    <row r="116" spans="1:8" ht="18">
      <c r="A116" s="483">
        <v>2</v>
      </c>
      <c r="B116" s="11"/>
      <c r="C116" s="47"/>
      <c r="D116" s="181"/>
      <c r="E116" s="484"/>
      <c r="F116" s="47"/>
      <c r="G116" s="485"/>
      <c r="H116" s="486"/>
    </row>
    <row r="117" spans="1:8" ht="18">
      <c r="A117" s="483">
        <v>3</v>
      </c>
      <c r="B117" s="11"/>
      <c r="C117" s="47"/>
      <c r="D117" s="181"/>
      <c r="E117" s="484"/>
      <c r="F117" s="47"/>
      <c r="G117" s="485"/>
      <c r="H117" s="486"/>
    </row>
    <row r="118" spans="1:8" ht="18">
      <c r="A118" s="483">
        <v>4</v>
      </c>
      <c r="B118" s="11"/>
      <c r="C118" s="47"/>
      <c r="D118" s="181"/>
      <c r="E118" s="484"/>
      <c r="F118" s="47"/>
      <c r="G118" s="485"/>
      <c r="H118" s="486"/>
    </row>
    <row r="119" spans="1:8" ht="18">
      <c r="A119" s="307"/>
      <c r="C119" s="35"/>
      <c r="D119" s="30"/>
      <c r="E119" s="36"/>
      <c r="F119" s="37"/>
      <c r="G119" s="38"/>
      <c r="H119" s="375"/>
    </row>
    <row r="120" spans="1:8" ht="18">
      <c r="A120" s="307"/>
      <c r="C120" s="35"/>
      <c r="D120" s="30"/>
      <c r="E120" s="36"/>
      <c r="F120" s="37"/>
      <c r="G120" s="38"/>
      <c r="H120" s="375"/>
    </row>
    <row r="121" spans="1:8" ht="18">
      <c r="A121" s="307"/>
      <c r="C121" s="35"/>
      <c r="D121" s="30"/>
      <c r="E121" s="36"/>
      <c r="F121" s="37"/>
      <c r="G121" s="38"/>
      <c r="H121" s="375"/>
    </row>
    <row r="122" spans="1:8" ht="18">
      <c r="A122" s="307"/>
      <c r="C122" s="481"/>
      <c r="D122" s="3" t="s">
        <v>1090</v>
      </c>
      <c r="E122" s="36"/>
      <c r="F122" s="37"/>
      <c r="G122" s="38"/>
      <c r="H122" s="375"/>
    </row>
    <row r="123" spans="1:8" ht="18">
      <c r="A123" s="307"/>
      <c r="C123" s="35"/>
      <c r="D123" s="3" t="s">
        <v>1091</v>
      </c>
      <c r="E123" s="36"/>
      <c r="F123" s="37"/>
      <c r="G123" s="38"/>
      <c r="H123" s="375"/>
    </row>
    <row r="124" spans="1:9" ht="18">
      <c r="A124" s="578" t="s">
        <v>292</v>
      </c>
      <c r="B124" s="580" t="s">
        <v>2</v>
      </c>
      <c r="C124" s="580"/>
      <c r="D124" s="8" t="s">
        <v>3</v>
      </c>
      <c r="E124" s="9" t="s">
        <v>4</v>
      </c>
      <c r="F124" s="1">
        <v>511112</v>
      </c>
      <c r="H124" s="364" t="s">
        <v>4</v>
      </c>
      <c r="I124" s="455"/>
    </row>
    <row r="125" spans="1:9" ht="18">
      <c r="A125" s="593"/>
      <c r="B125" s="597" t="s">
        <v>7</v>
      </c>
      <c r="C125" s="597"/>
      <c r="D125" s="355" t="s">
        <v>8</v>
      </c>
      <c r="E125" s="354" t="s">
        <v>9</v>
      </c>
      <c r="H125" s="482" t="s">
        <v>1084</v>
      </c>
      <c r="I125" s="455" t="s">
        <v>1025</v>
      </c>
    </row>
    <row r="126" spans="1:9" ht="18">
      <c r="A126" s="483">
        <v>1</v>
      </c>
      <c r="B126" s="11" t="s">
        <v>10</v>
      </c>
      <c r="C126" s="47">
        <v>502</v>
      </c>
      <c r="D126" s="487" t="s">
        <v>1092</v>
      </c>
      <c r="E126" s="484"/>
      <c r="F126" s="47"/>
      <c r="G126" s="485"/>
      <c r="H126" s="486"/>
      <c r="I126" s="473">
        <v>1807876</v>
      </c>
    </row>
    <row r="127" spans="1:9" ht="18">
      <c r="A127" s="483">
        <v>2</v>
      </c>
      <c r="B127" s="11" t="s">
        <v>10</v>
      </c>
      <c r="C127" s="47">
        <v>914</v>
      </c>
      <c r="D127" s="487" t="s">
        <v>1093</v>
      </c>
      <c r="E127" s="484"/>
      <c r="F127" s="47"/>
      <c r="G127" s="485"/>
      <c r="H127" s="486">
        <v>4494405</v>
      </c>
      <c r="I127" s="473">
        <v>2324521</v>
      </c>
    </row>
    <row r="128" spans="1:8" ht="18">
      <c r="A128" s="483">
        <v>3</v>
      </c>
      <c r="B128" s="11"/>
      <c r="C128" s="47"/>
      <c r="D128" s="487"/>
      <c r="E128" s="484"/>
      <c r="F128" s="47"/>
      <c r="G128" s="485"/>
      <c r="H128" s="486"/>
    </row>
    <row r="129" spans="1:8" ht="18">
      <c r="A129" s="483">
        <v>4</v>
      </c>
      <c r="B129" s="11"/>
      <c r="C129" s="47"/>
      <c r="D129" s="487"/>
      <c r="E129" s="484"/>
      <c r="F129" s="47"/>
      <c r="G129" s="485"/>
      <c r="H129" s="486"/>
    </row>
    <row r="130" spans="1:8" ht="18">
      <c r="A130" s="308"/>
      <c r="C130" s="43"/>
      <c r="D130" s="30"/>
      <c r="E130" s="31"/>
      <c r="F130" s="37"/>
      <c r="G130" s="38"/>
      <c r="H130" s="372"/>
    </row>
    <row r="131" spans="1:8" ht="18">
      <c r="A131" s="308"/>
      <c r="D131" s="3" t="s">
        <v>30</v>
      </c>
      <c r="E131" s="4"/>
      <c r="H131" s="362"/>
    </row>
    <row r="132" spans="4:8" ht="18">
      <c r="D132" s="3" t="s">
        <v>31</v>
      </c>
      <c r="E132" s="4"/>
      <c r="H132" s="362"/>
    </row>
    <row r="133" spans="4:8" ht="18">
      <c r="D133" s="3"/>
      <c r="E133" s="6"/>
      <c r="F133" s="1">
        <v>583119</v>
      </c>
      <c r="H133" s="363"/>
    </row>
    <row r="134" spans="1:8" ht="18">
      <c r="A134" s="578" t="s">
        <v>292</v>
      </c>
      <c r="B134" s="580" t="s">
        <v>2</v>
      </c>
      <c r="C134" s="580"/>
      <c r="D134" s="8" t="s">
        <v>3</v>
      </c>
      <c r="E134" s="9" t="s">
        <v>4</v>
      </c>
      <c r="F134" s="1">
        <v>511112</v>
      </c>
      <c r="H134" s="364" t="s">
        <v>4</v>
      </c>
    </row>
    <row r="135" spans="1:9" ht="18">
      <c r="A135" s="579"/>
      <c r="B135" s="580" t="s">
        <v>7</v>
      </c>
      <c r="C135" s="580"/>
      <c r="D135" s="8" t="s">
        <v>8</v>
      </c>
      <c r="E135" s="9" t="s">
        <v>9</v>
      </c>
      <c r="H135" s="364" t="s">
        <v>1084</v>
      </c>
      <c r="I135" s="455" t="s">
        <v>1025</v>
      </c>
    </row>
    <row r="136" spans="1:9" ht="18">
      <c r="A136" s="273">
        <v>1</v>
      </c>
      <c r="B136" s="10" t="s">
        <v>10</v>
      </c>
      <c r="C136" s="10">
        <v>913</v>
      </c>
      <c r="D136" s="39" t="s">
        <v>1033</v>
      </c>
      <c r="E136" s="9"/>
      <c r="H136" s="364"/>
      <c r="I136" s="455"/>
    </row>
    <row r="137" spans="1:9" ht="18">
      <c r="A137" s="306">
        <v>2</v>
      </c>
      <c r="B137" s="11" t="s">
        <v>10</v>
      </c>
      <c r="C137" s="10">
        <v>915</v>
      </c>
      <c r="D137" s="39" t="s">
        <v>32</v>
      </c>
      <c r="E137" s="44">
        <v>27398720</v>
      </c>
      <c r="H137" s="377">
        <v>2362721</v>
      </c>
      <c r="I137" s="455">
        <v>30530854</v>
      </c>
    </row>
    <row r="138" spans="1:9" ht="18">
      <c r="A138" s="306">
        <v>3</v>
      </c>
      <c r="B138" s="11" t="s">
        <v>10</v>
      </c>
      <c r="C138" s="10">
        <v>915</v>
      </c>
      <c r="D138" s="39" t="s">
        <v>991</v>
      </c>
      <c r="E138" s="44">
        <v>19052800</v>
      </c>
      <c r="H138" s="377">
        <v>49579914</v>
      </c>
      <c r="I138" s="455">
        <v>45139981</v>
      </c>
    </row>
    <row r="139" spans="1:9" ht="18">
      <c r="A139" s="306">
        <v>4</v>
      </c>
      <c r="B139" s="11" t="s">
        <v>10</v>
      </c>
      <c r="C139" s="15">
        <v>9</v>
      </c>
      <c r="D139" s="19" t="s">
        <v>558</v>
      </c>
      <c r="E139" s="45">
        <f>SUM(E137:E138)</f>
        <v>46451520</v>
      </c>
      <c r="H139" s="378">
        <f>SUM(H137:H138)</f>
        <v>51942635</v>
      </c>
      <c r="I139" s="455"/>
    </row>
    <row r="140" spans="1:9" ht="12.75">
      <c r="A140" s="588">
        <v>5</v>
      </c>
      <c r="B140" s="581" t="s">
        <v>20</v>
      </c>
      <c r="C140" s="582"/>
      <c r="D140" s="583"/>
      <c r="E140" s="589">
        <f>SUM(E137:G138)</f>
        <v>46451520</v>
      </c>
      <c r="H140" s="566">
        <f>SUM(H139)</f>
        <v>51942635</v>
      </c>
      <c r="I140" s="455"/>
    </row>
    <row r="141" spans="1:9" ht="15.75">
      <c r="A141" s="588"/>
      <c r="B141" s="584"/>
      <c r="C141" s="585"/>
      <c r="D141" s="586"/>
      <c r="E141" s="590"/>
      <c r="H141" s="567"/>
      <c r="I141" s="469">
        <f>SUM(I135:I140)</f>
        <v>75670835</v>
      </c>
    </row>
    <row r="142" spans="3:8" ht="18">
      <c r="C142" s="35"/>
      <c r="D142" s="30"/>
      <c r="E142" s="36"/>
      <c r="F142" s="37"/>
      <c r="G142" s="38"/>
      <c r="H142" s="375"/>
    </row>
    <row r="143" spans="1:8" ht="18">
      <c r="A143" s="308"/>
      <c r="D143" s="3" t="s">
        <v>34</v>
      </c>
      <c r="E143" s="4"/>
      <c r="H143" s="362"/>
    </row>
    <row r="144" spans="1:9" s="38" customFormat="1" ht="18">
      <c r="A144" s="305"/>
      <c r="B144" s="2"/>
      <c r="C144" s="1"/>
      <c r="D144" s="3" t="s">
        <v>35</v>
      </c>
      <c r="E144" s="4"/>
      <c r="F144" s="1"/>
      <c r="G144"/>
      <c r="H144" s="362"/>
      <c r="I144" s="478"/>
    </row>
    <row r="145" spans="4:8" ht="18">
      <c r="D145" s="3"/>
      <c r="E145" s="6"/>
      <c r="F145" s="1">
        <v>511116</v>
      </c>
      <c r="H145" s="363"/>
    </row>
    <row r="146" spans="1:9" s="46" customFormat="1" ht="19.5" customHeight="1">
      <c r="A146" s="578" t="s">
        <v>292</v>
      </c>
      <c r="B146" s="580" t="s">
        <v>2</v>
      </c>
      <c r="C146" s="580"/>
      <c r="D146" s="8" t="s">
        <v>3</v>
      </c>
      <c r="E146" s="9" t="s">
        <v>4</v>
      </c>
      <c r="F146" s="1">
        <v>511112</v>
      </c>
      <c r="G146"/>
      <c r="H146" s="364" t="s">
        <v>4</v>
      </c>
      <c r="I146" s="479"/>
    </row>
    <row r="147" spans="1:9" ht="20.25" customHeight="1">
      <c r="A147" s="579"/>
      <c r="B147" s="580" t="s">
        <v>7</v>
      </c>
      <c r="C147" s="580"/>
      <c r="D147" s="8" t="s">
        <v>8</v>
      </c>
      <c r="E147" s="9" t="s">
        <v>9</v>
      </c>
      <c r="H147" s="364" t="s">
        <v>1084</v>
      </c>
      <c r="I147" s="455" t="s">
        <v>1025</v>
      </c>
    </row>
    <row r="148" spans="1:9" ht="18">
      <c r="A148" s="306">
        <v>1</v>
      </c>
      <c r="B148" s="11" t="s">
        <v>10</v>
      </c>
      <c r="C148" s="10">
        <v>1101</v>
      </c>
      <c r="D148" s="12" t="s">
        <v>36</v>
      </c>
      <c r="E148" s="13">
        <v>1461000</v>
      </c>
      <c r="F148" s="1">
        <v>53111</v>
      </c>
      <c r="H148" s="374"/>
      <c r="I148" s="455"/>
    </row>
    <row r="149" spans="1:9" s="46" customFormat="1" ht="18">
      <c r="A149" s="306">
        <v>2</v>
      </c>
      <c r="B149" s="11" t="s">
        <v>10</v>
      </c>
      <c r="C149" s="15">
        <v>11</v>
      </c>
      <c r="D149" s="19" t="s">
        <v>37</v>
      </c>
      <c r="E149" s="17">
        <f>SUM(E148)</f>
        <v>1461000</v>
      </c>
      <c r="F149" s="1"/>
      <c r="G149"/>
      <c r="H149" s="367">
        <f>SUM(H148)</f>
        <v>0</v>
      </c>
      <c r="I149" s="462"/>
    </row>
    <row r="150" spans="1:9" s="46" customFormat="1" ht="18">
      <c r="A150" s="306">
        <v>3</v>
      </c>
      <c r="B150" s="11" t="s">
        <v>10</v>
      </c>
      <c r="C150" s="10">
        <v>2</v>
      </c>
      <c r="D150" s="18" t="s">
        <v>559</v>
      </c>
      <c r="E150" s="13">
        <f>SUM(E149*0.135)</f>
        <v>197235</v>
      </c>
      <c r="F150" s="1"/>
      <c r="G150"/>
      <c r="H150" s="374"/>
      <c r="I150" s="462"/>
    </row>
    <row r="151" spans="1:9" ht="18">
      <c r="A151" s="306">
        <v>4</v>
      </c>
      <c r="B151" s="11" t="s">
        <v>10</v>
      </c>
      <c r="C151" s="15">
        <v>2</v>
      </c>
      <c r="D151" s="19" t="s">
        <v>560</v>
      </c>
      <c r="E151" s="20">
        <f>SUM(E150:E150)</f>
        <v>197235</v>
      </c>
      <c r="H151" s="368">
        <f>SUM(H150:H150)</f>
        <v>0</v>
      </c>
      <c r="I151" s="455"/>
    </row>
    <row r="152" spans="1:9" ht="12.75">
      <c r="A152" s="578">
        <v>5</v>
      </c>
      <c r="B152" s="581" t="s">
        <v>561</v>
      </c>
      <c r="C152" s="582"/>
      <c r="D152" s="583"/>
      <c r="E152" s="587" t="e">
        <f>SUM(#REF!,E151,E149)</f>
        <v>#REF!</v>
      </c>
      <c r="H152" s="561">
        <f>SUM(H151,H149)</f>
        <v>0</v>
      </c>
      <c r="I152" s="455"/>
    </row>
    <row r="153" spans="1:9" ht="12.75">
      <c r="A153" s="579"/>
      <c r="B153" s="584"/>
      <c r="C153" s="585"/>
      <c r="D153" s="586"/>
      <c r="E153" s="587"/>
      <c r="H153" s="561"/>
      <c r="I153" s="455"/>
    </row>
    <row r="154" spans="1:8" ht="18">
      <c r="A154" s="309"/>
      <c r="C154" s="50"/>
      <c r="D154" s="30"/>
      <c r="E154" s="36"/>
      <c r="H154" s="375"/>
    </row>
    <row r="155" spans="1:9" s="46" customFormat="1" ht="18">
      <c r="A155" s="305"/>
      <c r="B155" s="2"/>
      <c r="C155" s="1"/>
      <c r="D155" s="3" t="s">
        <v>38</v>
      </c>
      <c r="E155" s="4"/>
      <c r="F155" s="1"/>
      <c r="G155"/>
      <c r="H155" s="362"/>
      <c r="I155" s="479"/>
    </row>
    <row r="156" spans="4:8" ht="18">
      <c r="D156" s="3" t="s">
        <v>39</v>
      </c>
      <c r="E156" s="4"/>
      <c r="H156" s="362"/>
    </row>
    <row r="157" spans="4:8" ht="18">
      <c r="D157" s="3"/>
      <c r="E157" s="6"/>
      <c r="F157" s="1">
        <v>511116</v>
      </c>
      <c r="H157" s="363"/>
    </row>
    <row r="158" spans="1:8" ht="18">
      <c r="A158" s="578" t="s">
        <v>292</v>
      </c>
      <c r="B158" s="580" t="s">
        <v>2</v>
      </c>
      <c r="C158" s="580"/>
      <c r="D158" s="8" t="s">
        <v>3</v>
      </c>
      <c r="E158" s="9" t="s">
        <v>4</v>
      </c>
      <c r="F158" s="1">
        <v>511112</v>
      </c>
      <c r="H158" s="364" t="s">
        <v>4</v>
      </c>
    </row>
    <row r="159" spans="1:9" s="46" customFormat="1" ht="18">
      <c r="A159" s="579"/>
      <c r="B159" s="580" t="s">
        <v>7</v>
      </c>
      <c r="C159" s="580"/>
      <c r="D159" s="8" t="s">
        <v>8</v>
      </c>
      <c r="E159" s="9" t="s">
        <v>9</v>
      </c>
      <c r="F159" s="1"/>
      <c r="G159"/>
      <c r="H159" s="364" t="s">
        <v>1084</v>
      </c>
      <c r="I159" s="455" t="s">
        <v>1025</v>
      </c>
    </row>
    <row r="160" spans="1:9" s="51" customFormat="1" ht="18">
      <c r="A160" s="306">
        <v>1</v>
      </c>
      <c r="B160" s="11" t="s">
        <v>10</v>
      </c>
      <c r="C160" s="10">
        <v>1101</v>
      </c>
      <c r="D160" s="12" t="s">
        <v>36</v>
      </c>
      <c r="E160" s="13">
        <v>1300000</v>
      </c>
      <c r="F160" s="1">
        <v>53111</v>
      </c>
      <c r="G160"/>
      <c r="H160" s="374">
        <v>1279500</v>
      </c>
      <c r="I160" s="463">
        <v>5067532</v>
      </c>
    </row>
    <row r="161" spans="1:9" s="51" customFormat="1" ht="18">
      <c r="A161" s="306">
        <v>2</v>
      </c>
      <c r="B161" s="11" t="s">
        <v>10</v>
      </c>
      <c r="C161" s="10">
        <v>1107</v>
      </c>
      <c r="D161" s="12" t="s">
        <v>1034</v>
      </c>
      <c r="E161" s="344"/>
      <c r="F161" s="1"/>
      <c r="G161"/>
      <c r="H161" s="444"/>
      <c r="I161" s="463">
        <v>96000</v>
      </c>
    </row>
    <row r="162" spans="1:9" s="51" customFormat="1" ht="18">
      <c r="A162" s="306">
        <v>3</v>
      </c>
      <c r="B162" s="11" t="s">
        <v>10</v>
      </c>
      <c r="C162" s="10">
        <v>1113</v>
      </c>
      <c r="D162" s="12" t="s">
        <v>1035</v>
      </c>
      <c r="E162" s="344"/>
      <c r="F162" s="1"/>
      <c r="G162"/>
      <c r="H162" s="444"/>
      <c r="I162" s="463">
        <v>12971</v>
      </c>
    </row>
    <row r="163" spans="1:9" ht="18">
      <c r="A163" s="306">
        <v>4</v>
      </c>
      <c r="B163" s="11" t="s">
        <v>10</v>
      </c>
      <c r="C163" s="15">
        <v>11</v>
      </c>
      <c r="D163" s="19" t="s">
        <v>37</v>
      </c>
      <c r="E163" s="17">
        <f>SUM(E160)</f>
        <v>1300000</v>
      </c>
      <c r="H163" s="367">
        <f>SUM(H160)</f>
        <v>1279500</v>
      </c>
      <c r="I163" s="455"/>
    </row>
    <row r="164" spans="1:9" s="352" customFormat="1" ht="18">
      <c r="A164" s="445">
        <v>5</v>
      </c>
      <c r="B164" s="446" t="s">
        <v>10</v>
      </c>
      <c r="C164" s="353">
        <v>231</v>
      </c>
      <c r="D164" s="349" t="s">
        <v>1036</v>
      </c>
      <c r="E164" s="447"/>
      <c r="F164" s="351"/>
      <c r="H164" s="448"/>
      <c r="I164" s="464">
        <v>568880</v>
      </c>
    </row>
    <row r="165" spans="1:9" s="352" customFormat="1" ht="18">
      <c r="A165" s="445">
        <v>6</v>
      </c>
      <c r="B165" s="446" t="s">
        <v>10</v>
      </c>
      <c r="C165" s="353">
        <v>233</v>
      </c>
      <c r="D165" s="349" t="s">
        <v>1037</v>
      </c>
      <c r="E165" s="447"/>
      <c r="F165" s="351"/>
      <c r="H165" s="448"/>
      <c r="I165" s="464">
        <v>24924</v>
      </c>
    </row>
    <row r="166" spans="1:9" s="352" customFormat="1" ht="18">
      <c r="A166" s="445">
        <v>7</v>
      </c>
      <c r="B166" s="446" t="s">
        <v>10</v>
      </c>
      <c r="C166" s="353">
        <v>234</v>
      </c>
      <c r="D166" s="349" t="s">
        <v>1038</v>
      </c>
      <c r="E166" s="447"/>
      <c r="F166" s="351"/>
      <c r="H166" s="448"/>
      <c r="I166" s="464">
        <v>59397</v>
      </c>
    </row>
    <row r="167" spans="1:9" s="352" customFormat="1" ht="18">
      <c r="A167" s="445">
        <v>8</v>
      </c>
      <c r="B167" s="446" t="s">
        <v>10</v>
      </c>
      <c r="C167" s="353">
        <v>237</v>
      </c>
      <c r="D167" s="349" t="s">
        <v>1039</v>
      </c>
      <c r="E167" s="447"/>
      <c r="F167" s="351"/>
      <c r="H167" s="448"/>
      <c r="I167" s="464">
        <v>16992</v>
      </c>
    </row>
    <row r="168" spans="1:9" ht="18">
      <c r="A168" s="306">
        <v>9</v>
      </c>
      <c r="B168" s="11" t="s">
        <v>10</v>
      </c>
      <c r="C168" s="10">
        <v>2</v>
      </c>
      <c r="D168" s="18" t="s">
        <v>938</v>
      </c>
      <c r="E168" s="13">
        <f>SUM(E163*13.5%)</f>
        <v>175500</v>
      </c>
      <c r="H168" s="374">
        <v>124334</v>
      </c>
      <c r="I168" s="455"/>
    </row>
    <row r="169" spans="1:9" ht="18">
      <c r="A169" s="306">
        <v>10</v>
      </c>
      <c r="B169" s="11" t="s">
        <v>10</v>
      </c>
      <c r="C169" s="15">
        <v>2</v>
      </c>
      <c r="D169" s="19" t="s">
        <v>548</v>
      </c>
      <c r="E169" s="20">
        <f>SUM(E168:E168)</f>
        <v>175500</v>
      </c>
      <c r="H169" s="368">
        <f>SUM(H168:H168)</f>
        <v>124334</v>
      </c>
      <c r="I169" s="455"/>
    </row>
    <row r="170" spans="1:9" s="348" customFormat="1" ht="18">
      <c r="A170" s="440">
        <v>11</v>
      </c>
      <c r="B170" s="436" t="s">
        <v>10</v>
      </c>
      <c r="C170" s="345">
        <v>311</v>
      </c>
      <c r="D170" s="349" t="s">
        <v>1040</v>
      </c>
      <c r="E170" s="449"/>
      <c r="F170" s="347"/>
      <c r="H170" s="450"/>
      <c r="I170" s="457">
        <v>31583</v>
      </c>
    </row>
    <row r="171" spans="1:9" s="348" customFormat="1" ht="18">
      <c r="A171" s="440">
        <v>12</v>
      </c>
      <c r="B171" s="436" t="s">
        <v>10</v>
      </c>
      <c r="C171" s="345">
        <v>312</v>
      </c>
      <c r="D171" s="349" t="s">
        <v>1041</v>
      </c>
      <c r="E171" s="449"/>
      <c r="F171" s="347"/>
      <c r="H171" s="450"/>
      <c r="I171" s="457">
        <v>67324</v>
      </c>
    </row>
    <row r="172" spans="1:9" s="348" customFormat="1" ht="18">
      <c r="A172" s="440">
        <v>13</v>
      </c>
      <c r="B172" s="436" t="s">
        <v>10</v>
      </c>
      <c r="C172" s="345">
        <v>334</v>
      </c>
      <c r="D172" s="349" t="s">
        <v>1042</v>
      </c>
      <c r="E172" s="449"/>
      <c r="F172" s="347"/>
      <c r="H172" s="450"/>
      <c r="I172" s="457">
        <v>62754</v>
      </c>
    </row>
    <row r="173" spans="1:9" s="348" customFormat="1" ht="18">
      <c r="A173" s="440">
        <v>14</v>
      </c>
      <c r="B173" s="436" t="s">
        <v>10</v>
      </c>
      <c r="C173" s="345">
        <v>337</v>
      </c>
      <c r="D173" s="349" t="s">
        <v>80</v>
      </c>
      <c r="E173" s="449"/>
      <c r="F173" s="347"/>
      <c r="H173" s="450"/>
      <c r="I173" s="457">
        <v>3041</v>
      </c>
    </row>
    <row r="174" spans="1:9" s="348" customFormat="1" ht="18">
      <c r="A174" s="440">
        <v>15</v>
      </c>
      <c r="B174" s="436" t="s">
        <v>10</v>
      </c>
      <c r="C174" s="345">
        <v>351</v>
      </c>
      <c r="D174" s="349" t="s">
        <v>1030</v>
      </c>
      <c r="E174" s="449"/>
      <c r="F174" s="347"/>
      <c r="H174" s="450"/>
      <c r="I174" s="457">
        <v>44469</v>
      </c>
    </row>
    <row r="175" spans="1:9" s="348" customFormat="1" ht="18">
      <c r="A175" s="440">
        <v>16</v>
      </c>
      <c r="B175" s="436" t="s">
        <v>10</v>
      </c>
      <c r="C175" s="345">
        <v>643</v>
      </c>
      <c r="D175" s="349" t="s">
        <v>1043</v>
      </c>
      <c r="E175" s="449"/>
      <c r="F175" s="347"/>
      <c r="H175" s="450"/>
      <c r="I175" s="457">
        <v>54912</v>
      </c>
    </row>
    <row r="176" spans="1:9" s="348" customFormat="1" ht="18">
      <c r="A176" s="440">
        <v>17</v>
      </c>
      <c r="B176" s="436" t="s">
        <v>10</v>
      </c>
      <c r="C176" s="345">
        <v>673</v>
      </c>
      <c r="D176" s="349" t="s">
        <v>1044</v>
      </c>
      <c r="E176" s="449"/>
      <c r="F176" s="347"/>
      <c r="H176" s="450"/>
      <c r="I176" s="457">
        <v>14826</v>
      </c>
    </row>
    <row r="177" spans="1:9" s="348" customFormat="1" ht="18">
      <c r="A177" s="440">
        <v>18</v>
      </c>
      <c r="B177" s="436" t="s">
        <v>10</v>
      </c>
      <c r="C177" s="345">
        <v>733</v>
      </c>
      <c r="D177" s="349" t="s">
        <v>1045</v>
      </c>
      <c r="E177" s="449"/>
      <c r="F177" s="347"/>
      <c r="H177" s="450"/>
      <c r="I177" s="457">
        <v>92047</v>
      </c>
    </row>
    <row r="178" spans="1:9" s="348" customFormat="1" ht="18">
      <c r="A178" s="440">
        <v>19</v>
      </c>
      <c r="B178" s="436" t="s">
        <v>10</v>
      </c>
      <c r="C178" s="345">
        <v>743</v>
      </c>
      <c r="D178" s="349" t="s">
        <v>1046</v>
      </c>
      <c r="E178" s="449"/>
      <c r="F178" s="347"/>
      <c r="H178" s="450"/>
      <c r="I178" s="457">
        <v>24853</v>
      </c>
    </row>
    <row r="179" spans="1:9" ht="12.75">
      <c r="A179" s="578">
        <v>20</v>
      </c>
      <c r="B179" s="581" t="s">
        <v>561</v>
      </c>
      <c r="C179" s="582"/>
      <c r="D179" s="583"/>
      <c r="E179" s="587" t="e">
        <f>SUM(#REF!,E169,E163)</f>
        <v>#REF!</v>
      </c>
      <c r="H179" s="561">
        <f>SUM(H169,H163)</f>
        <v>1403834</v>
      </c>
      <c r="I179" s="455"/>
    </row>
    <row r="180" spans="1:9" ht="12.75">
      <c r="A180" s="593"/>
      <c r="B180" s="584"/>
      <c r="C180" s="585"/>
      <c r="D180" s="586"/>
      <c r="E180" s="587"/>
      <c r="H180" s="561"/>
      <c r="I180" s="471">
        <v>6242505</v>
      </c>
    </row>
    <row r="181" spans="1:8" ht="18">
      <c r="A181" s="313"/>
      <c r="C181" s="35"/>
      <c r="D181" s="30"/>
      <c r="E181" s="36"/>
      <c r="F181" s="37"/>
      <c r="G181" s="38"/>
      <c r="H181" s="375"/>
    </row>
    <row r="182" spans="1:8" ht="18">
      <c r="A182" s="310"/>
      <c r="D182" s="3" t="s">
        <v>40</v>
      </c>
      <c r="E182" s="7"/>
      <c r="H182" s="363"/>
    </row>
    <row r="183" spans="4:8" ht="18">
      <c r="D183" s="3" t="s">
        <v>41</v>
      </c>
      <c r="E183" s="4"/>
      <c r="H183" s="362"/>
    </row>
    <row r="184" spans="4:8" ht="18">
      <c r="D184" s="46"/>
      <c r="E184" s="6"/>
      <c r="F184" s="1" t="s">
        <v>42</v>
      </c>
      <c r="H184" s="363"/>
    </row>
    <row r="185" spans="1:8" ht="18">
      <c r="A185" s="578" t="s">
        <v>292</v>
      </c>
      <c r="B185" s="580" t="s">
        <v>2</v>
      </c>
      <c r="C185" s="580"/>
      <c r="D185" s="8" t="s">
        <v>3</v>
      </c>
      <c r="E185" s="9" t="s">
        <v>4</v>
      </c>
      <c r="F185" s="1">
        <v>511112</v>
      </c>
      <c r="H185" s="364" t="s">
        <v>4</v>
      </c>
    </row>
    <row r="186" spans="1:9" ht="18">
      <c r="A186" s="579"/>
      <c r="B186" s="580" t="s">
        <v>7</v>
      </c>
      <c r="C186" s="580"/>
      <c r="D186" s="8" t="s">
        <v>8</v>
      </c>
      <c r="E186" s="9" t="s">
        <v>9</v>
      </c>
      <c r="H186" s="364" t="s">
        <v>1084</v>
      </c>
      <c r="I186" s="455" t="s">
        <v>1025</v>
      </c>
    </row>
    <row r="187" spans="1:9" ht="18">
      <c r="A187" s="306">
        <v>1</v>
      </c>
      <c r="B187" s="11" t="s">
        <v>10</v>
      </c>
      <c r="C187" s="10">
        <v>312</v>
      </c>
      <c r="D187" s="53" t="s">
        <v>23</v>
      </c>
      <c r="E187" s="14">
        <v>900000</v>
      </c>
      <c r="H187" s="365"/>
      <c r="I187" s="455"/>
    </row>
    <row r="188" spans="1:9" ht="18">
      <c r="A188" s="306">
        <v>2</v>
      </c>
      <c r="B188" s="11" t="s">
        <v>10</v>
      </c>
      <c r="C188" s="10">
        <v>312</v>
      </c>
      <c r="D188" s="53" t="s">
        <v>44</v>
      </c>
      <c r="E188" s="14">
        <v>10000</v>
      </c>
      <c r="H188" s="365"/>
      <c r="I188" s="455"/>
    </row>
    <row r="189" spans="1:9" s="38" customFormat="1" ht="18">
      <c r="A189" s="306">
        <v>3</v>
      </c>
      <c r="B189" s="11" t="s">
        <v>10</v>
      </c>
      <c r="C189" s="10">
        <v>312</v>
      </c>
      <c r="D189" s="53" t="s">
        <v>891</v>
      </c>
      <c r="E189" s="14">
        <v>40000</v>
      </c>
      <c r="F189" s="1"/>
      <c r="G189"/>
      <c r="H189" s="365"/>
      <c r="I189" s="461"/>
    </row>
    <row r="190" spans="1:9" ht="18">
      <c r="A190" s="306">
        <v>4</v>
      </c>
      <c r="B190" s="11" t="s">
        <v>10</v>
      </c>
      <c r="C190" s="26">
        <v>31</v>
      </c>
      <c r="D190" s="19" t="s">
        <v>562</v>
      </c>
      <c r="E190" s="20">
        <f>SUM(E187:E189)</f>
        <v>950000</v>
      </c>
      <c r="H190" s="368">
        <f>SUM(H187:H189)</f>
        <v>0</v>
      </c>
      <c r="I190" s="455"/>
    </row>
    <row r="191" spans="1:9" ht="18">
      <c r="A191" s="306">
        <v>5</v>
      </c>
      <c r="B191" s="11" t="s">
        <v>10</v>
      </c>
      <c r="C191" s="10">
        <v>334</v>
      </c>
      <c r="D191" s="18" t="s">
        <v>892</v>
      </c>
      <c r="E191" s="13">
        <v>200000</v>
      </c>
      <c r="F191" s="1">
        <v>55219</v>
      </c>
      <c r="H191" s="374"/>
      <c r="I191" s="455"/>
    </row>
    <row r="192" spans="1:9" ht="18">
      <c r="A192" s="306">
        <v>6</v>
      </c>
      <c r="B192" s="11" t="s">
        <v>10</v>
      </c>
      <c r="C192" s="10">
        <v>336</v>
      </c>
      <c r="D192" s="41" t="s">
        <v>946</v>
      </c>
      <c r="E192" s="13">
        <v>1500000</v>
      </c>
      <c r="H192" s="374">
        <v>1900000</v>
      </c>
      <c r="I192" s="455">
        <v>1906925</v>
      </c>
    </row>
    <row r="193" spans="1:9" s="1" customFormat="1" ht="18">
      <c r="A193" s="306">
        <v>7</v>
      </c>
      <c r="B193" s="11" t="s">
        <v>10</v>
      </c>
      <c r="C193" s="10">
        <v>337</v>
      </c>
      <c r="D193" s="18" t="s">
        <v>45</v>
      </c>
      <c r="E193" s="13">
        <v>450000</v>
      </c>
      <c r="G193"/>
      <c r="H193" s="374"/>
      <c r="I193" s="456"/>
    </row>
    <row r="194" spans="1:9" ht="18">
      <c r="A194" s="306">
        <v>8</v>
      </c>
      <c r="B194" s="11" t="s">
        <v>10</v>
      </c>
      <c r="C194" s="10">
        <v>337</v>
      </c>
      <c r="D194" s="18" t="s">
        <v>46</v>
      </c>
      <c r="E194" s="13">
        <v>50000</v>
      </c>
      <c r="H194" s="374"/>
      <c r="I194" s="455"/>
    </row>
    <row r="195" spans="1:9" ht="18">
      <c r="A195" s="306">
        <v>9</v>
      </c>
      <c r="B195" s="11" t="s">
        <v>10</v>
      </c>
      <c r="C195" s="15">
        <v>33</v>
      </c>
      <c r="D195" s="19" t="s">
        <v>563</v>
      </c>
      <c r="E195" s="20">
        <f>SUM(E191:E194)</f>
        <v>2200000</v>
      </c>
      <c r="H195" s="368">
        <f>SUM(H191:H194)</f>
        <v>1900000</v>
      </c>
      <c r="I195" s="455"/>
    </row>
    <row r="196" spans="1:9" ht="18">
      <c r="A196" s="306">
        <v>10</v>
      </c>
      <c r="B196" s="11" t="s">
        <v>10</v>
      </c>
      <c r="C196" s="10">
        <v>351</v>
      </c>
      <c r="D196" s="18" t="s">
        <v>15</v>
      </c>
      <c r="E196" s="13">
        <f>SUM(E191+E194+E190)*0.27</f>
        <v>324000</v>
      </c>
      <c r="F196" s="1">
        <v>561111</v>
      </c>
      <c r="H196" s="374">
        <v>513000</v>
      </c>
      <c r="I196" s="455">
        <v>514869</v>
      </c>
    </row>
    <row r="197" spans="1:9" ht="18">
      <c r="A197" s="306">
        <v>11</v>
      </c>
      <c r="B197" s="11" t="s">
        <v>10</v>
      </c>
      <c r="C197" s="15">
        <v>35</v>
      </c>
      <c r="D197" s="19" t="s">
        <v>564</v>
      </c>
      <c r="E197" s="20">
        <f>SUM(E196:E196)</f>
        <v>324000</v>
      </c>
      <c r="H197" s="368">
        <f>SUM(H196:H196)</f>
        <v>513000</v>
      </c>
      <c r="I197" s="455"/>
    </row>
    <row r="198" spans="1:9" ht="18">
      <c r="A198" s="306">
        <v>12</v>
      </c>
      <c r="B198" s="11" t="s">
        <v>10</v>
      </c>
      <c r="C198" s="15">
        <v>3</v>
      </c>
      <c r="D198" s="19" t="s">
        <v>565</v>
      </c>
      <c r="E198" s="20">
        <f>SUM(E195+E197+E190)</f>
        <v>3474000</v>
      </c>
      <c r="H198" s="368">
        <f>SUM(H195+H197+H190)</f>
        <v>2413000</v>
      </c>
      <c r="I198" s="455"/>
    </row>
    <row r="199" spans="1:9" ht="12.75">
      <c r="A199" s="578">
        <v>13</v>
      </c>
      <c r="B199" s="594" t="s">
        <v>566</v>
      </c>
      <c r="C199" s="594"/>
      <c r="D199" s="594"/>
      <c r="E199" s="591">
        <f>SUM(E198)</f>
        <v>3474000</v>
      </c>
      <c r="H199" s="611">
        <f>SUM(H198)</f>
        <v>2413000</v>
      </c>
      <c r="I199" s="455"/>
    </row>
    <row r="200" spans="1:9" ht="15.75">
      <c r="A200" s="579"/>
      <c r="B200" s="594"/>
      <c r="C200" s="594"/>
      <c r="D200" s="594"/>
      <c r="E200" s="592"/>
      <c r="H200" s="612"/>
      <c r="I200" s="469">
        <f>SUM(I189:I199)</f>
        <v>2421794</v>
      </c>
    </row>
    <row r="201" spans="1:9" s="38" customFormat="1" ht="18">
      <c r="A201" s="305"/>
      <c r="B201" s="2"/>
      <c r="C201" s="35"/>
      <c r="D201" s="30"/>
      <c r="E201" s="31"/>
      <c r="F201" s="37"/>
      <c r="H201" s="372"/>
      <c r="I201" s="478"/>
    </row>
    <row r="202" spans="1:8" ht="18">
      <c r="A202" s="308"/>
      <c r="D202" s="3" t="s">
        <v>47</v>
      </c>
      <c r="E202" s="7"/>
      <c r="H202" s="363"/>
    </row>
    <row r="203" spans="4:8" ht="18">
      <c r="D203" s="3" t="s">
        <v>48</v>
      </c>
      <c r="E203" s="4"/>
      <c r="H203" s="362"/>
    </row>
    <row r="204" spans="4:8" ht="18">
      <c r="D204" s="46"/>
      <c r="E204" s="6"/>
      <c r="F204" s="1" t="s">
        <v>42</v>
      </c>
      <c r="H204" s="363"/>
    </row>
    <row r="205" spans="1:8" ht="18">
      <c r="A205" s="578" t="s">
        <v>292</v>
      </c>
      <c r="B205" s="580" t="s">
        <v>2</v>
      </c>
      <c r="C205" s="580"/>
      <c r="D205" s="8" t="s">
        <v>3</v>
      </c>
      <c r="E205" s="9" t="s">
        <v>4</v>
      </c>
      <c r="F205" s="1">
        <v>511112</v>
      </c>
      <c r="H205" s="364" t="s">
        <v>4</v>
      </c>
    </row>
    <row r="206" spans="1:9" ht="18">
      <c r="A206" s="579"/>
      <c r="B206" s="580" t="s">
        <v>7</v>
      </c>
      <c r="C206" s="580"/>
      <c r="D206" s="8" t="s">
        <v>8</v>
      </c>
      <c r="E206" s="9" t="s">
        <v>9</v>
      </c>
      <c r="H206" s="364" t="s">
        <v>1084</v>
      </c>
      <c r="I206" s="455" t="s">
        <v>1025</v>
      </c>
    </row>
    <row r="207" spans="1:9" ht="18">
      <c r="A207" s="273">
        <v>1</v>
      </c>
      <c r="B207" s="54" t="s">
        <v>10</v>
      </c>
      <c r="C207" s="10">
        <v>312</v>
      </c>
      <c r="D207" s="53" t="s">
        <v>23</v>
      </c>
      <c r="E207" s="9"/>
      <c r="H207" s="379">
        <v>53000</v>
      </c>
      <c r="I207" s="455">
        <v>52951</v>
      </c>
    </row>
    <row r="208" spans="1:9" ht="18">
      <c r="A208" s="273">
        <v>2</v>
      </c>
      <c r="B208" s="54" t="s">
        <v>10</v>
      </c>
      <c r="C208" s="10">
        <v>334</v>
      </c>
      <c r="D208" s="349" t="s">
        <v>1050</v>
      </c>
      <c r="E208" s="9"/>
      <c r="H208" s="379"/>
      <c r="I208" s="455">
        <v>1039800</v>
      </c>
    </row>
    <row r="209" spans="1:9" ht="18">
      <c r="A209" s="273">
        <v>3</v>
      </c>
      <c r="B209" s="54" t="s">
        <v>10</v>
      </c>
      <c r="C209" s="10">
        <v>336</v>
      </c>
      <c r="D209" s="53" t="s">
        <v>1047</v>
      </c>
      <c r="E209" s="9"/>
      <c r="H209" s="379"/>
      <c r="I209" s="455">
        <v>150000</v>
      </c>
    </row>
    <row r="210" spans="1:9" ht="18">
      <c r="A210" s="273">
        <v>4</v>
      </c>
      <c r="B210" s="54" t="s">
        <v>10</v>
      </c>
      <c r="C210" s="10">
        <v>337</v>
      </c>
      <c r="D210" s="18" t="s">
        <v>1001</v>
      </c>
      <c r="E210" s="13">
        <v>1500000</v>
      </c>
      <c r="F210" s="1">
        <v>55219</v>
      </c>
      <c r="H210" s="365">
        <v>2000000</v>
      </c>
      <c r="I210" s="488">
        <v>1664500</v>
      </c>
    </row>
    <row r="211" spans="1:9" ht="18">
      <c r="A211" s="273">
        <v>5</v>
      </c>
      <c r="B211" s="54" t="s">
        <v>10</v>
      </c>
      <c r="C211" s="10">
        <v>337</v>
      </c>
      <c r="D211" s="18" t="s">
        <v>293</v>
      </c>
      <c r="E211" s="13">
        <v>1000000</v>
      </c>
      <c r="F211" s="1">
        <v>55218</v>
      </c>
      <c r="H211" s="365">
        <v>1000000</v>
      </c>
      <c r="I211" s="489"/>
    </row>
    <row r="212" spans="1:9" ht="18">
      <c r="A212" s="273">
        <v>6</v>
      </c>
      <c r="B212" s="54" t="s">
        <v>10</v>
      </c>
      <c r="C212" s="15">
        <v>33</v>
      </c>
      <c r="D212" s="19" t="s">
        <v>567</v>
      </c>
      <c r="E212" s="20">
        <f>SUM(E210:E211)</f>
        <v>2500000</v>
      </c>
      <c r="H212" s="368">
        <f>SUM(H207:H211)</f>
        <v>3053000</v>
      </c>
      <c r="I212" s="455">
        <f>SUM(I208:I211)</f>
        <v>2854300</v>
      </c>
    </row>
    <row r="213" spans="1:9" ht="18">
      <c r="A213" s="273">
        <v>7</v>
      </c>
      <c r="B213" s="54" t="s">
        <v>10</v>
      </c>
      <c r="C213" s="10">
        <v>351</v>
      </c>
      <c r="D213" s="18" t="s">
        <v>568</v>
      </c>
      <c r="E213" s="13">
        <f>SUM(E212*27%)</f>
        <v>675000</v>
      </c>
      <c r="F213" s="1">
        <v>561111</v>
      </c>
      <c r="H213" s="374">
        <v>824310</v>
      </c>
      <c r="I213" s="455">
        <v>784958</v>
      </c>
    </row>
    <row r="214" spans="1:9" ht="18">
      <c r="A214" s="273">
        <v>8</v>
      </c>
      <c r="B214" s="54" t="s">
        <v>10</v>
      </c>
      <c r="C214" s="10">
        <v>355</v>
      </c>
      <c r="D214" s="18" t="s">
        <v>1048</v>
      </c>
      <c r="E214" s="13"/>
      <c r="H214" s="374"/>
      <c r="I214" s="455">
        <v>2400</v>
      </c>
    </row>
    <row r="215" spans="1:9" ht="18">
      <c r="A215" s="273">
        <v>9</v>
      </c>
      <c r="B215" s="54" t="s">
        <v>10</v>
      </c>
      <c r="C215" s="498">
        <v>35</v>
      </c>
      <c r="D215" s="516" t="s">
        <v>1151</v>
      </c>
      <c r="E215" s="517"/>
      <c r="F215" s="501"/>
      <c r="G215" s="502"/>
      <c r="H215" s="376">
        <f>SUM(H213:H214)</f>
        <v>824310</v>
      </c>
      <c r="I215" s="457">
        <f>SUM(I213:I214)</f>
        <v>787358</v>
      </c>
    </row>
    <row r="216" spans="1:9" ht="18">
      <c r="A216" s="273">
        <v>10</v>
      </c>
      <c r="B216" s="54" t="s">
        <v>10</v>
      </c>
      <c r="C216" s="498">
        <v>3</v>
      </c>
      <c r="D216" s="516" t="s">
        <v>17</v>
      </c>
      <c r="E216" s="517"/>
      <c r="F216" s="501"/>
      <c r="G216" s="502"/>
      <c r="H216" s="376">
        <f>H212+H215</f>
        <v>3877310</v>
      </c>
      <c r="I216" s="455">
        <f>I212+I207+I215</f>
        <v>3694609</v>
      </c>
    </row>
    <row r="217" spans="1:9" ht="18">
      <c r="A217" s="273">
        <v>11</v>
      </c>
      <c r="B217" s="54" t="s">
        <v>10</v>
      </c>
      <c r="C217" s="10">
        <v>623</v>
      </c>
      <c r="D217" s="18" t="s">
        <v>1150</v>
      </c>
      <c r="E217" s="13"/>
      <c r="H217" s="374">
        <v>59055118</v>
      </c>
      <c r="I217" s="455">
        <v>1470000</v>
      </c>
    </row>
    <row r="218" spans="1:9" ht="18">
      <c r="A218" s="273">
        <v>12</v>
      </c>
      <c r="B218" s="54" t="s">
        <v>10</v>
      </c>
      <c r="C218" s="10">
        <v>673</v>
      </c>
      <c r="D218" s="18" t="s">
        <v>1049</v>
      </c>
      <c r="E218" s="13"/>
      <c r="H218" s="374">
        <v>15944882</v>
      </c>
      <c r="I218" s="455">
        <v>396900</v>
      </c>
    </row>
    <row r="219" spans="1:9" ht="18">
      <c r="A219" s="273">
        <v>13</v>
      </c>
      <c r="B219" s="54" t="s">
        <v>10</v>
      </c>
      <c r="C219" s="10">
        <v>6</v>
      </c>
      <c r="D219" s="18" t="s">
        <v>1152</v>
      </c>
      <c r="E219" s="13"/>
      <c r="H219" s="374">
        <f>SUM(H217:H218)</f>
        <v>75000000</v>
      </c>
      <c r="I219" s="455"/>
    </row>
    <row r="220" spans="1:9" ht="18">
      <c r="A220" s="273">
        <v>14</v>
      </c>
      <c r="B220" s="54" t="s">
        <v>10</v>
      </c>
      <c r="C220" s="15">
        <v>35</v>
      </c>
      <c r="D220" s="19" t="s">
        <v>569</v>
      </c>
      <c r="E220" s="20">
        <f>SUM(E213)</f>
        <v>675000</v>
      </c>
      <c r="H220" s="368">
        <f>SUM(H213)</f>
        <v>824310</v>
      </c>
      <c r="I220" s="455">
        <f>SUM(I217:I218)</f>
        <v>1866900</v>
      </c>
    </row>
    <row r="221" spans="1:9" ht="18">
      <c r="A221" s="273">
        <v>15</v>
      </c>
      <c r="B221" s="54" t="s">
        <v>10</v>
      </c>
      <c r="C221" s="15">
        <v>3</v>
      </c>
      <c r="D221" s="19" t="s">
        <v>1094</v>
      </c>
      <c r="E221" s="20">
        <f>SUM(E212+E220)</f>
        <v>3175000</v>
      </c>
      <c r="H221" s="368">
        <f>H216+H219</f>
        <v>78877310</v>
      </c>
      <c r="I221" s="368">
        <f>I216+I220</f>
        <v>5561509</v>
      </c>
    </row>
    <row r="222" spans="1:9" s="38" customFormat="1" ht="12.75" customHeight="1">
      <c r="A222" s="578">
        <v>16</v>
      </c>
      <c r="B222" s="594" t="s">
        <v>570</v>
      </c>
      <c r="C222" s="594"/>
      <c r="D222" s="594"/>
      <c r="E222" s="591">
        <f>SUM(E221)</f>
        <v>3175000</v>
      </c>
      <c r="F222" s="1"/>
      <c r="G222"/>
      <c r="H222" s="611">
        <f>H221</f>
        <v>78877310</v>
      </c>
      <c r="I222" s="611">
        <f>I221</f>
        <v>5561509</v>
      </c>
    </row>
    <row r="223" spans="1:9" ht="12.75" customHeight="1">
      <c r="A223" s="579"/>
      <c r="B223" s="594"/>
      <c r="C223" s="594"/>
      <c r="D223" s="594"/>
      <c r="E223" s="592"/>
      <c r="H223" s="612"/>
      <c r="I223" s="612"/>
    </row>
    <row r="224" spans="3:8" ht="18">
      <c r="C224" s="35"/>
      <c r="D224" s="30"/>
      <c r="E224" s="31"/>
      <c r="F224" s="37"/>
      <c r="G224" s="38"/>
      <c r="H224" s="372"/>
    </row>
    <row r="225" spans="1:8" ht="18">
      <c r="A225" s="308"/>
      <c r="D225" s="3" t="s">
        <v>49</v>
      </c>
      <c r="E225" s="4"/>
      <c r="H225" s="362"/>
    </row>
    <row r="226" spans="4:8" ht="18">
      <c r="D226" s="3" t="s">
        <v>50</v>
      </c>
      <c r="E226" s="4"/>
      <c r="H226" s="362"/>
    </row>
    <row r="227" spans="4:8" ht="18">
      <c r="D227" s="3"/>
      <c r="E227" s="6"/>
      <c r="H227" s="363"/>
    </row>
    <row r="228" spans="1:8" ht="18">
      <c r="A228" s="578" t="s">
        <v>292</v>
      </c>
      <c r="B228" s="580" t="s">
        <v>2</v>
      </c>
      <c r="C228" s="580"/>
      <c r="D228" s="8" t="s">
        <v>3</v>
      </c>
      <c r="E228" s="9" t="s">
        <v>4</v>
      </c>
      <c r="F228" s="1">
        <v>511112</v>
      </c>
      <c r="H228" s="364" t="s">
        <v>4</v>
      </c>
    </row>
    <row r="229" spans="1:9" ht="18">
      <c r="A229" s="579"/>
      <c r="B229" s="580" t="s">
        <v>7</v>
      </c>
      <c r="C229" s="580"/>
      <c r="D229" s="8" t="s">
        <v>8</v>
      </c>
      <c r="E229" s="9" t="s">
        <v>9</v>
      </c>
      <c r="H229" s="364" t="s">
        <v>1084</v>
      </c>
      <c r="I229" s="456" t="s">
        <v>1025</v>
      </c>
    </row>
    <row r="230" spans="1:9" ht="18">
      <c r="A230" s="306">
        <v>1</v>
      </c>
      <c r="B230" s="55" t="s">
        <v>10</v>
      </c>
      <c r="C230" s="10">
        <v>331</v>
      </c>
      <c r="D230" s="33" t="s">
        <v>571</v>
      </c>
      <c r="E230" s="13">
        <v>1150000</v>
      </c>
      <c r="F230" s="1">
        <v>55215</v>
      </c>
      <c r="H230" s="380">
        <v>1550000</v>
      </c>
      <c r="I230" s="455">
        <v>1548253</v>
      </c>
    </row>
    <row r="231" spans="1:9" ht="18">
      <c r="A231" s="306">
        <v>2</v>
      </c>
      <c r="B231" s="55" t="s">
        <v>10</v>
      </c>
      <c r="C231" s="10">
        <v>334</v>
      </c>
      <c r="D231" s="33" t="s">
        <v>916</v>
      </c>
      <c r="E231" s="13"/>
      <c r="H231" s="380">
        <v>230000</v>
      </c>
      <c r="I231" s="455"/>
    </row>
    <row r="232" spans="1:9" ht="18">
      <c r="A232" s="306">
        <v>3</v>
      </c>
      <c r="B232" s="55" t="s">
        <v>10</v>
      </c>
      <c r="C232" s="15">
        <v>33</v>
      </c>
      <c r="D232" s="19" t="s">
        <v>572</v>
      </c>
      <c r="E232" s="24">
        <f>SUM(E230:E230)</f>
        <v>1150000</v>
      </c>
      <c r="F232" s="1">
        <v>56213</v>
      </c>
      <c r="H232" s="370">
        <f>SUM(H230:H231)</f>
        <v>1780000</v>
      </c>
      <c r="I232" s="455"/>
    </row>
    <row r="233" spans="1:9" ht="18">
      <c r="A233" s="306">
        <v>4</v>
      </c>
      <c r="B233" s="55" t="s">
        <v>10</v>
      </c>
      <c r="C233" s="10">
        <v>351</v>
      </c>
      <c r="D233" s="18" t="s">
        <v>15</v>
      </c>
      <c r="E233" s="13">
        <f>SUM(E230:E230)*0.27</f>
        <v>310500</v>
      </c>
      <c r="F233" s="1">
        <v>561111</v>
      </c>
      <c r="H233" s="374">
        <v>480600</v>
      </c>
      <c r="I233" s="455">
        <v>383726</v>
      </c>
    </row>
    <row r="234" spans="1:9" ht="18">
      <c r="A234" s="306">
        <v>5</v>
      </c>
      <c r="B234" s="55" t="s">
        <v>10</v>
      </c>
      <c r="C234" s="15">
        <v>35</v>
      </c>
      <c r="D234" s="19" t="s">
        <v>573</v>
      </c>
      <c r="E234" s="24">
        <f>SUM(E233)</f>
        <v>310500</v>
      </c>
      <c r="H234" s="370">
        <f>SUM(H233)</f>
        <v>480600</v>
      </c>
      <c r="I234" s="455"/>
    </row>
    <row r="235" spans="1:9" ht="18">
      <c r="A235" s="306">
        <v>6</v>
      </c>
      <c r="B235" s="55" t="s">
        <v>10</v>
      </c>
      <c r="C235" s="15">
        <v>3</v>
      </c>
      <c r="D235" s="19" t="s">
        <v>574</v>
      </c>
      <c r="E235" s="24">
        <f>SUM(E234,E232)</f>
        <v>1460500</v>
      </c>
      <c r="H235" s="370">
        <f>SUM(H234,H232)</f>
        <v>2260600</v>
      </c>
      <c r="I235" s="455"/>
    </row>
    <row r="236" spans="1:9" ht="12.75">
      <c r="A236" s="578">
        <v>7</v>
      </c>
      <c r="B236" s="594" t="s">
        <v>575</v>
      </c>
      <c r="C236" s="594"/>
      <c r="D236" s="594"/>
      <c r="E236" s="591">
        <f>SUM(E235)</f>
        <v>1460500</v>
      </c>
      <c r="H236" s="611">
        <f>SUM(H235)</f>
        <v>2260600</v>
      </c>
      <c r="I236" s="455"/>
    </row>
    <row r="237" spans="1:9" ht="15.75">
      <c r="A237" s="579"/>
      <c r="B237" s="594"/>
      <c r="C237" s="594"/>
      <c r="D237" s="594"/>
      <c r="E237" s="592"/>
      <c r="H237" s="612"/>
      <c r="I237" s="469">
        <f>SUM(I230:I236)</f>
        <v>1931979</v>
      </c>
    </row>
    <row r="238" spans="3:8" ht="1.5" customHeight="1">
      <c r="C238" s="35"/>
      <c r="D238" s="30"/>
      <c r="E238" s="31"/>
      <c r="F238" s="37"/>
      <c r="G238" s="38"/>
      <c r="H238" s="372"/>
    </row>
    <row r="239" spans="3:8" ht="18" hidden="1">
      <c r="C239" s="35"/>
      <c r="D239" s="30"/>
      <c r="E239" s="31"/>
      <c r="F239" s="37"/>
      <c r="G239" s="38"/>
      <c r="H239" s="372"/>
    </row>
    <row r="240" spans="3:8" ht="18" hidden="1">
      <c r="C240" s="35"/>
      <c r="E240" s="31"/>
      <c r="F240" s="37"/>
      <c r="G240" s="38"/>
      <c r="H240" s="372"/>
    </row>
    <row r="241" spans="3:8" ht="18">
      <c r="C241" s="35"/>
      <c r="E241" s="31"/>
      <c r="F241" s="37"/>
      <c r="G241" s="38"/>
      <c r="H241" s="372"/>
    </row>
    <row r="242" spans="4:8" ht="18">
      <c r="D242" s="3" t="s">
        <v>94</v>
      </c>
      <c r="E242" s="7"/>
      <c r="H242" s="363"/>
    </row>
    <row r="243" spans="4:8" ht="18">
      <c r="D243" s="3" t="s">
        <v>1002</v>
      </c>
      <c r="E243" s="4"/>
      <c r="F243" s="1" t="s">
        <v>42</v>
      </c>
      <c r="H243" s="362"/>
    </row>
    <row r="244" spans="4:8" ht="18">
      <c r="D244" s="46"/>
      <c r="E244" s="6"/>
      <c r="G244" s="1"/>
      <c r="H244" s="363"/>
    </row>
    <row r="245" spans="1:8" ht="18">
      <c r="A245" s="578" t="s">
        <v>292</v>
      </c>
      <c r="B245" s="580" t="s">
        <v>2</v>
      </c>
      <c r="C245" s="580"/>
      <c r="D245" s="8" t="s">
        <v>3</v>
      </c>
      <c r="E245" s="9" t="s">
        <v>4</v>
      </c>
      <c r="F245" s="1">
        <v>511112</v>
      </c>
      <c r="H245" s="364" t="s">
        <v>4</v>
      </c>
    </row>
    <row r="246" spans="1:9" ht="18">
      <c r="A246" s="579"/>
      <c r="B246" s="580" t="s">
        <v>7</v>
      </c>
      <c r="C246" s="580"/>
      <c r="D246" s="8" t="s">
        <v>8</v>
      </c>
      <c r="E246" s="9" t="s">
        <v>9</v>
      </c>
      <c r="H246" s="364" t="s">
        <v>1084</v>
      </c>
      <c r="I246" s="455" t="s">
        <v>1025</v>
      </c>
    </row>
    <row r="247" spans="1:9" ht="18">
      <c r="A247" s="306">
        <v>1</v>
      </c>
      <c r="B247" s="11" t="s">
        <v>10</v>
      </c>
      <c r="C247" s="10">
        <v>1101</v>
      </c>
      <c r="D247" s="23" t="s">
        <v>880</v>
      </c>
      <c r="E247" s="71">
        <v>618000</v>
      </c>
      <c r="H247" s="381">
        <v>2033700</v>
      </c>
      <c r="I247" s="455">
        <v>1909400</v>
      </c>
    </row>
    <row r="248" spans="1:9" ht="18">
      <c r="A248" s="306">
        <v>2</v>
      </c>
      <c r="B248" s="11" t="s">
        <v>10</v>
      </c>
      <c r="C248" s="10">
        <v>1107</v>
      </c>
      <c r="D248" s="23" t="s">
        <v>917</v>
      </c>
      <c r="E248" s="71">
        <v>30000</v>
      </c>
      <c r="H248" s="381">
        <v>100000</v>
      </c>
      <c r="I248" s="455">
        <v>100000</v>
      </c>
    </row>
    <row r="249" spans="1:9" ht="18">
      <c r="A249" s="306">
        <v>3</v>
      </c>
      <c r="B249" s="11" t="s">
        <v>10</v>
      </c>
      <c r="C249" s="10">
        <v>1103</v>
      </c>
      <c r="D249" s="23" t="s">
        <v>918</v>
      </c>
      <c r="E249" s="71">
        <v>6000</v>
      </c>
      <c r="H249" s="381">
        <v>250000</v>
      </c>
      <c r="I249" s="455">
        <v>250000</v>
      </c>
    </row>
    <row r="250" spans="1:9" ht="18">
      <c r="A250" s="306">
        <v>4</v>
      </c>
      <c r="B250" s="11" t="s">
        <v>10</v>
      </c>
      <c r="C250" s="10">
        <v>111</v>
      </c>
      <c r="D250" s="23" t="s">
        <v>1051</v>
      </c>
      <c r="E250" s="71"/>
      <c r="H250" s="381">
        <v>12000</v>
      </c>
      <c r="I250" s="455">
        <v>12000</v>
      </c>
    </row>
    <row r="251" spans="1:9" ht="18">
      <c r="A251" s="306">
        <v>5</v>
      </c>
      <c r="B251" s="11" t="s">
        <v>10</v>
      </c>
      <c r="C251" s="15">
        <v>11</v>
      </c>
      <c r="D251" s="74" t="s">
        <v>610</v>
      </c>
      <c r="E251" s="72">
        <f>SUM(E247:E249)</f>
        <v>654000</v>
      </c>
      <c r="H251" s="382">
        <f>SUM(H247:H250)</f>
        <v>2395700</v>
      </c>
      <c r="I251" s="460">
        <f>SUM(I247:I250)</f>
        <v>2271400</v>
      </c>
    </row>
    <row r="252" spans="1:9" ht="18">
      <c r="A252" s="306">
        <v>6</v>
      </c>
      <c r="B252" s="11" t="s">
        <v>10</v>
      </c>
      <c r="C252" s="10">
        <v>2</v>
      </c>
      <c r="D252" s="23" t="s">
        <v>938</v>
      </c>
      <c r="E252" s="71">
        <f>SUM(E247*0.27)</f>
        <v>166860</v>
      </c>
      <c r="H252" s="381">
        <v>449331</v>
      </c>
      <c r="I252" s="455">
        <v>482318</v>
      </c>
    </row>
    <row r="253" spans="1:9" ht="18">
      <c r="A253" s="306">
        <v>7</v>
      </c>
      <c r="B253" s="11" t="s">
        <v>10</v>
      </c>
      <c r="C253" s="10">
        <v>2</v>
      </c>
      <c r="D253" s="23" t="s">
        <v>95</v>
      </c>
      <c r="E253" s="71">
        <f>SUM(E248*1.19*0.14)</f>
        <v>4998.000000000001</v>
      </c>
      <c r="H253" s="381">
        <v>16520</v>
      </c>
      <c r="I253" s="455">
        <v>16520</v>
      </c>
    </row>
    <row r="254" spans="1:9" ht="18">
      <c r="A254" s="306">
        <v>8</v>
      </c>
      <c r="B254" s="11" t="s">
        <v>10</v>
      </c>
      <c r="C254" s="10">
        <v>2</v>
      </c>
      <c r="D254" s="23" t="s">
        <v>96</v>
      </c>
      <c r="E254" s="71">
        <f>SUM(E248*1.19*0.16)</f>
        <v>5712</v>
      </c>
      <c r="H254" s="381">
        <v>17700</v>
      </c>
      <c r="I254" s="455">
        <v>17700</v>
      </c>
    </row>
    <row r="255" spans="1:9" ht="18">
      <c r="A255" s="306">
        <v>9</v>
      </c>
      <c r="B255" s="11" t="s">
        <v>10</v>
      </c>
      <c r="C255" s="15">
        <v>2</v>
      </c>
      <c r="D255" s="74" t="s">
        <v>618</v>
      </c>
      <c r="E255" s="72">
        <f>SUM(E252:E253)</f>
        <v>171858</v>
      </c>
      <c r="H255" s="382">
        <f>SUM(H252:H254)</f>
        <v>483551</v>
      </c>
      <c r="I255" s="460">
        <f>SUM(I252:I254)</f>
        <v>516538</v>
      </c>
    </row>
    <row r="256" spans="1:9" ht="18">
      <c r="A256" s="306">
        <v>10</v>
      </c>
      <c r="B256" s="11" t="s">
        <v>10</v>
      </c>
      <c r="C256" s="10">
        <v>312</v>
      </c>
      <c r="D256" s="75" t="s">
        <v>43</v>
      </c>
      <c r="E256" s="73">
        <v>300000</v>
      </c>
      <c r="H256" s="383">
        <v>250000</v>
      </c>
      <c r="I256" s="460">
        <v>213760</v>
      </c>
    </row>
    <row r="257" spans="1:9" ht="18">
      <c r="A257" s="306">
        <v>11</v>
      </c>
      <c r="B257" s="11" t="s">
        <v>10</v>
      </c>
      <c r="C257" s="10">
        <v>312</v>
      </c>
      <c r="D257" s="23" t="s">
        <v>97</v>
      </c>
      <c r="E257" s="71">
        <v>10000</v>
      </c>
      <c r="H257" s="381">
        <v>15748</v>
      </c>
      <c r="I257" s="460"/>
    </row>
    <row r="258" spans="1:9" ht="18">
      <c r="A258" s="306">
        <v>12</v>
      </c>
      <c r="B258" s="11" t="s">
        <v>10</v>
      </c>
      <c r="C258" s="10">
        <v>312</v>
      </c>
      <c r="D258" s="23" t="s">
        <v>24</v>
      </c>
      <c r="E258" s="71">
        <v>600000</v>
      </c>
      <c r="H258" s="383">
        <v>420000</v>
      </c>
      <c r="I258" s="460">
        <v>178841</v>
      </c>
    </row>
    <row r="259" spans="1:9" ht="18">
      <c r="A259" s="306">
        <v>13</v>
      </c>
      <c r="B259" s="11" t="s">
        <v>10</v>
      </c>
      <c r="C259" s="15">
        <v>31</v>
      </c>
      <c r="D259" s="74" t="s">
        <v>619</v>
      </c>
      <c r="E259" s="72">
        <f>SUM(E256:E258)</f>
        <v>910000</v>
      </c>
      <c r="H259" s="382">
        <f>SUM(H256:H258)</f>
        <v>685748</v>
      </c>
      <c r="I259" s="460">
        <f>SUM(I256:I258)</f>
        <v>392601</v>
      </c>
    </row>
    <row r="260" spans="1:9" ht="18">
      <c r="A260" s="306">
        <v>14</v>
      </c>
      <c r="B260" s="11" t="s">
        <v>10</v>
      </c>
      <c r="C260" s="10">
        <v>334</v>
      </c>
      <c r="D260" s="23" t="s">
        <v>290</v>
      </c>
      <c r="E260" s="71">
        <v>250000</v>
      </c>
      <c r="H260" s="383">
        <v>100000</v>
      </c>
      <c r="I260" s="455">
        <v>1260</v>
      </c>
    </row>
    <row r="261" spans="1:9" ht="18">
      <c r="A261" s="306">
        <v>15</v>
      </c>
      <c r="B261" s="11" t="s">
        <v>10</v>
      </c>
      <c r="C261" s="10">
        <v>337</v>
      </c>
      <c r="D261" s="23" t="s">
        <v>1003</v>
      </c>
      <c r="E261" s="71">
        <v>62000</v>
      </c>
      <c r="H261" s="381">
        <v>65000</v>
      </c>
      <c r="I261" s="455">
        <v>63935</v>
      </c>
    </row>
    <row r="262" spans="1:9" ht="18">
      <c r="A262" s="306">
        <v>16</v>
      </c>
      <c r="B262" s="11" t="s">
        <v>10</v>
      </c>
      <c r="C262" s="10">
        <v>337</v>
      </c>
      <c r="D262" s="23" t="s">
        <v>431</v>
      </c>
      <c r="E262" s="71"/>
      <c r="H262" s="381">
        <v>182000</v>
      </c>
      <c r="I262" s="455">
        <v>181890</v>
      </c>
    </row>
    <row r="263" spans="1:9" ht="18">
      <c r="A263" s="306">
        <v>17</v>
      </c>
      <c r="B263" s="11" t="s">
        <v>10</v>
      </c>
      <c r="C263" s="15">
        <v>33</v>
      </c>
      <c r="D263" s="74" t="s">
        <v>620</v>
      </c>
      <c r="E263" s="72">
        <f>SUM(E260:G261)</f>
        <v>312000</v>
      </c>
      <c r="H263" s="382">
        <f>SUM(H260:H262)</f>
        <v>347000</v>
      </c>
      <c r="I263" s="455">
        <f>SUM(I260:I262)</f>
        <v>247085</v>
      </c>
    </row>
    <row r="264" spans="1:9" ht="18">
      <c r="A264" s="306">
        <v>18</v>
      </c>
      <c r="B264" s="11" t="s">
        <v>10</v>
      </c>
      <c r="C264" s="10">
        <v>351</v>
      </c>
      <c r="D264" s="18" t="s">
        <v>15</v>
      </c>
      <c r="E264" s="71" t="e">
        <f>SUM(#REF!+E256+#REF!+E257+E258+E260)*0.27</f>
        <v>#REF!</v>
      </c>
      <c r="H264" s="381">
        <v>261292</v>
      </c>
      <c r="I264" s="455">
        <v>155452</v>
      </c>
    </row>
    <row r="265" spans="1:9" ht="18">
      <c r="A265" s="306">
        <v>19</v>
      </c>
      <c r="B265" s="11" t="s">
        <v>10</v>
      </c>
      <c r="C265" s="15">
        <v>35</v>
      </c>
      <c r="D265" s="74" t="s">
        <v>578</v>
      </c>
      <c r="E265" s="72" t="e">
        <f>SUM(E264)</f>
        <v>#REF!</v>
      </c>
      <c r="H265" s="382">
        <f>SUM(H264)</f>
        <v>261292</v>
      </c>
      <c r="I265" s="455">
        <f>SUM(I264)</f>
        <v>155452</v>
      </c>
    </row>
    <row r="266" spans="1:9" ht="18">
      <c r="A266" s="306">
        <v>20</v>
      </c>
      <c r="B266" s="11" t="s">
        <v>10</v>
      </c>
      <c r="C266" s="15">
        <v>3</v>
      </c>
      <c r="D266" s="74" t="s">
        <v>621</v>
      </c>
      <c r="E266" s="72" t="e">
        <f>SUM(E259+E263+E265)</f>
        <v>#REF!</v>
      </c>
      <c r="H266" s="382">
        <f>SUM(H259+H263+H265)</f>
        <v>1294040</v>
      </c>
      <c r="I266" s="466">
        <f>SUM(I259+I263+I265)</f>
        <v>795138</v>
      </c>
    </row>
    <row r="267" spans="1:9" ht="12.75" customHeight="1">
      <c r="A267" s="578">
        <v>21</v>
      </c>
      <c r="B267" s="599" t="s">
        <v>622</v>
      </c>
      <c r="C267" s="600"/>
      <c r="D267" s="601"/>
      <c r="E267" s="598" t="e">
        <f>SUM(E266+E251+E255)</f>
        <v>#REF!</v>
      </c>
      <c r="H267" s="610">
        <f>SUM(H266+H251+H255)</f>
        <v>4173291</v>
      </c>
      <c r="I267" s="610">
        <f>SUM(I266+I251+I255)</f>
        <v>3583076</v>
      </c>
    </row>
    <row r="268" spans="1:9" ht="12.75" customHeight="1">
      <c r="A268" s="579"/>
      <c r="B268" s="602"/>
      <c r="C268" s="603"/>
      <c r="D268" s="604"/>
      <c r="E268" s="598"/>
      <c r="H268" s="610"/>
      <c r="I268" s="610"/>
    </row>
    <row r="269" spans="3:8" ht="18">
      <c r="C269" s="35"/>
      <c r="D269" s="30"/>
      <c r="E269" s="31"/>
      <c r="F269" s="37"/>
      <c r="G269" s="38"/>
      <c r="H269" s="372"/>
    </row>
    <row r="270" spans="3:8" ht="18">
      <c r="C270" s="35"/>
      <c r="D270" s="30"/>
      <c r="E270" s="31"/>
      <c r="F270" s="37"/>
      <c r="G270" s="38"/>
      <c r="H270" s="372"/>
    </row>
    <row r="271" spans="3:8" ht="18">
      <c r="C271" s="35"/>
      <c r="D271" s="30"/>
      <c r="E271" s="31"/>
      <c r="F271" s="37"/>
      <c r="G271" s="38"/>
      <c r="H271" s="372"/>
    </row>
    <row r="272" spans="3:8" ht="18">
      <c r="C272" s="35"/>
      <c r="D272" s="30"/>
      <c r="E272" s="31"/>
      <c r="F272" s="37"/>
      <c r="G272" s="38"/>
      <c r="H272" s="372"/>
    </row>
    <row r="273" spans="1:8" ht="18">
      <c r="A273" s="308"/>
      <c r="D273" s="3" t="s">
        <v>51</v>
      </c>
      <c r="E273" s="4"/>
      <c r="F273" s="1" t="s">
        <v>28</v>
      </c>
      <c r="H273" s="362"/>
    </row>
    <row r="274" spans="4:8" ht="18">
      <c r="D274" s="3" t="s">
        <v>52</v>
      </c>
      <c r="E274" s="4"/>
      <c r="H274" s="362"/>
    </row>
    <row r="275" spans="4:8" ht="18">
      <c r="D275" s="3"/>
      <c r="E275" s="6"/>
      <c r="H275" s="363"/>
    </row>
    <row r="276" spans="1:8" ht="18">
      <c r="A276" s="578" t="s">
        <v>292</v>
      </c>
      <c r="B276" s="580" t="s">
        <v>2</v>
      </c>
      <c r="C276" s="580"/>
      <c r="D276" s="8" t="s">
        <v>3</v>
      </c>
      <c r="E276" s="9" t="s">
        <v>4</v>
      </c>
      <c r="F276" s="1">
        <v>511112</v>
      </c>
      <c r="H276" s="364" t="s">
        <v>4</v>
      </c>
    </row>
    <row r="277" spans="1:9" ht="18">
      <c r="A277" s="579"/>
      <c r="B277" s="580" t="s">
        <v>7</v>
      </c>
      <c r="C277" s="580"/>
      <c r="D277" s="8" t="s">
        <v>8</v>
      </c>
      <c r="E277" s="9" t="s">
        <v>9</v>
      </c>
      <c r="H277" s="364" t="s">
        <v>1084</v>
      </c>
      <c r="I277" s="455" t="s">
        <v>1025</v>
      </c>
    </row>
    <row r="278" spans="1:9" ht="18">
      <c r="A278" s="273">
        <v>1</v>
      </c>
      <c r="B278" s="10" t="s">
        <v>10</v>
      </c>
      <c r="C278" s="10">
        <v>110</v>
      </c>
      <c r="D278" s="454" t="s">
        <v>1052</v>
      </c>
      <c r="E278" s="9"/>
      <c r="H278" s="364"/>
      <c r="I278" s="455">
        <v>145714</v>
      </c>
    </row>
    <row r="279" spans="1:9" ht="18">
      <c r="A279" s="273">
        <v>2</v>
      </c>
      <c r="B279" s="10" t="s">
        <v>10</v>
      </c>
      <c r="C279" s="10">
        <v>231</v>
      </c>
      <c r="D279" s="454" t="s">
        <v>1053</v>
      </c>
      <c r="E279" s="9"/>
      <c r="H279" s="364"/>
      <c r="I279" s="455">
        <v>32057</v>
      </c>
    </row>
    <row r="280" spans="1:9" s="38" customFormat="1" ht="18">
      <c r="A280" s="273">
        <v>3</v>
      </c>
      <c r="B280" s="11" t="s">
        <v>10</v>
      </c>
      <c r="C280" s="10">
        <v>312</v>
      </c>
      <c r="D280" s="23" t="s">
        <v>24</v>
      </c>
      <c r="E280" s="13">
        <v>100000</v>
      </c>
      <c r="F280" s="1">
        <v>5552193</v>
      </c>
      <c r="G280"/>
      <c r="H280" s="365">
        <v>550000</v>
      </c>
      <c r="I280" s="461">
        <v>552781</v>
      </c>
    </row>
    <row r="281" spans="1:9" s="38" customFormat="1" ht="18">
      <c r="A281" s="273">
        <v>4</v>
      </c>
      <c r="B281" s="11" t="s">
        <v>10</v>
      </c>
      <c r="C281" s="15">
        <v>31</v>
      </c>
      <c r="D281" s="19" t="s">
        <v>576</v>
      </c>
      <c r="E281" s="24">
        <f>SUM(E280:E280)</f>
        <v>100000</v>
      </c>
      <c r="F281" s="1"/>
      <c r="G281"/>
      <c r="H281" s="370">
        <f>SUM(H280:H280)</f>
        <v>550000</v>
      </c>
      <c r="I281" s="461">
        <f>SUM(I280)</f>
        <v>552781</v>
      </c>
    </row>
    <row r="282" spans="1:9" ht="18">
      <c r="A282" s="273">
        <v>5</v>
      </c>
      <c r="B282" s="11" t="s">
        <v>10</v>
      </c>
      <c r="C282" s="10">
        <v>331</v>
      </c>
      <c r="D282" s="23" t="s">
        <v>53</v>
      </c>
      <c r="E282" s="13">
        <v>5000</v>
      </c>
      <c r="H282" s="374">
        <v>0</v>
      </c>
      <c r="I282" s="455"/>
    </row>
    <row r="283" spans="1:9" ht="18">
      <c r="A283" s="273">
        <v>6</v>
      </c>
      <c r="B283" s="11" t="s">
        <v>10</v>
      </c>
      <c r="C283" s="10">
        <v>331</v>
      </c>
      <c r="D283" s="23" t="s">
        <v>1004</v>
      </c>
      <c r="E283" s="13">
        <v>115000</v>
      </c>
      <c r="H283" s="374">
        <v>20000</v>
      </c>
      <c r="I283" s="455">
        <v>12903</v>
      </c>
    </row>
    <row r="284" spans="1:9" ht="18">
      <c r="A284" s="273">
        <v>7</v>
      </c>
      <c r="B284" s="11" t="s">
        <v>10</v>
      </c>
      <c r="C284" s="10">
        <v>331</v>
      </c>
      <c r="D284" s="23" t="s">
        <v>54</v>
      </c>
      <c r="E284" s="13">
        <v>23000</v>
      </c>
      <c r="H284" s="374">
        <v>15000</v>
      </c>
      <c r="I284" s="455">
        <v>13878</v>
      </c>
    </row>
    <row r="285" spans="1:9" ht="18">
      <c r="A285" s="273">
        <v>8</v>
      </c>
      <c r="B285" s="11" t="s">
        <v>10</v>
      </c>
      <c r="C285" s="10">
        <v>334</v>
      </c>
      <c r="D285" s="23" t="s">
        <v>55</v>
      </c>
      <c r="E285" s="13">
        <v>100000</v>
      </c>
      <c r="H285" s="365">
        <v>100000</v>
      </c>
      <c r="I285" s="455"/>
    </row>
    <row r="286" spans="1:9" ht="18">
      <c r="A286" s="273">
        <v>9</v>
      </c>
      <c r="B286" s="11" t="s">
        <v>10</v>
      </c>
      <c r="C286" s="10">
        <v>334</v>
      </c>
      <c r="D286" s="23" t="s">
        <v>126</v>
      </c>
      <c r="E286" s="13"/>
      <c r="H286" s="374">
        <v>100000</v>
      </c>
      <c r="I286" s="455"/>
    </row>
    <row r="287" spans="1:9" ht="18">
      <c r="A287" s="273">
        <v>10</v>
      </c>
      <c r="B287" s="11" t="s">
        <v>10</v>
      </c>
      <c r="C287" s="10">
        <v>336</v>
      </c>
      <c r="D287" s="23" t="s">
        <v>1095</v>
      </c>
      <c r="E287" s="13"/>
      <c r="H287" s="374"/>
      <c r="I287" s="455">
        <v>787500</v>
      </c>
    </row>
    <row r="288" spans="1:9" ht="18">
      <c r="A288" s="273">
        <v>11</v>
      </c>
      <c r="B288" s="11" t="s">
        <v>10</v>
      </c>
      <c r="C288" s="10">
        <v>337</v>
      </c>
      <c r="D288" s="23" t="s">
        <v>1096</v>
      </c>
      <c r="E288" s="13">
        <v>50000</v>
      </c>
      <c r="H288" s="365">
        <v>340000</v>
      </c>
      <c r="I288" s="455">
        <v>339694</v>
      </c>
    </row>
    <row r="289" spans="1:9" s="38" customFormat="1" ht="18">
      <c r="A289" s="273">
        <v>12</v>
      </c>
      <c r="B289" s="11" t="s">
        <v>10</v>
      </c>
      <c r="C289" s="10">
        <v>337</v>
      </c>
      <c r="D289" s="23" t="s">
        <v>27</v>
      </c>
      <c r="E289" s="13">
        <v>10000</v>
      </c>
      <c r="F289" s="1"/>
      <c r="G289"/>
      <c r="H289" s="365">
        <v>210000</v>
      </c>
      <c r="I289" s="461">
        <v>208678</v>
      </c>
    </row>
    <row r="290" spans="1:9" ht="18">
      <c r="A290" s="273">
        <v>13</v>
      </c>
      <c r="B290" s="11" t="s">
        <v>10</v>
      </c>
      <c r="C290" s="10">
        <v>337</v>
      </c>
      <c r="D290" s="23" t="s">
        <v>1097</v>
      </c>
      <c r="E290" s="13">
        <v>100000</v>
      </c>
      <c r="H290" s="365">
        <v>23000</v>
      </c>
      <c r="I290" s="559">
        <v>745243</v>
      </c>
    </row>
    <row r="291" spans="1:9" ht="18">
      <c r="A291" s="273">
        <v>14</v>
      </c>
      <c r="B291" s="11" t="s">
        <v>10</v>
      </c>
      <c r="C291" s="10">
        <v>337</v>
      </c>
      <c r="D291" s="18" t="s">
        <v>1098</v>
      </c>
      <c r="E291" s="13">
        <v>300000</v>
      </c>
      <c r="H291" s="365">
        <v>113400</v>
      </c>
      <c r="I291" s="568"/>
    </row>
    <row r="292" spans="1:9" ht="18">
      <c r="A292" s="273">
        <v>15</v>
      </c>
      <c r="B292" s="11" t="s">
        <v>10</v>
      </c>
      <c r="C292" s="10">
        <v>337</v>
      </c>
      <c r="D292" s="18" t="s">
        <v>1099</v>
      </c>
      <c r="E292" s="13">
        <v>30000</v>
      </c>
      <c r="H292" s="365">
        <v>300000</v>
      </c>
      <c r="I292" s="560"/>
    </row>
    <row r="293" spans="1:9" ht="18">
      <c r="A293" s="273">
        <v>16</v>
      </c>
      <c r="B293" s="11" t="s">
        <v>10</v>
      </c>
      <c r="C293" s="15">
        <v>33</v>
      </c>
      <c r="D293" s="19" t="s">
        <v>577</v>
      </c>
      <c r="E293" s="24">
        <f>SUM(E282:G292)</f>
        <v>733000</v>
      </c>
      <c r="H293" s="370">
        <f>SUM(H282:H292)</f>
        <v>1221400</v>
      </c>
      <c r="I293" s="455">
        <f>SUM(I282:I292)</f>
        <v>2107896</v>
      </c>
    </row>
    <row r="294" spans="1:9" s="348" customFormat="1" ht="18">
      <c r="A294" s="273">
        <v>17</v>
      </c>
      <c r="B294" s="436" t="s">
        <v>10</v>
      </c>
      <c r="C294" s="345">
        <v>342</v>
      </c>
      <c r="D294" s="349" t="s">
        <v>1054</v>
      </c>
      <c r="E294" s="346"/>
      <c r="F294" s="347"/>
      <c r="H294" s="438"/>
      <c r="I294" s="457">
        <v>140000</v>
      </c>
    </row>
    <row r="295" spans="1:9" ht="18">
      <c r="A295" s="273">
        <v>18</v>
      </c>
      <c r="B295" s="11" t="s">
        <v>10</v>
      </c>
      <c r="C295" s="10">
        <v>351</v>
      </c>
      <c r="D295" s="18" t="s">
        <v>15</v>
      </c>
      <c r="E295" s="13">
        <f>SUM(E282:E290)*0.27</f>
        <v>108810</v>
      </c>
      <c r="F295" s="1">
        <v>561111</v>
      </c>
      <c r="H295" s="374">
        <f>0.27*(H281+H293)</f>
        <v>478278.00000000006</v>
      </c>
      <c r="I295" s="455">
        <v>596456</v>
      </c>
    </row>
    <row r="296" spans="1:9" ht="18">
      <c r="A296" s="273">
        <v>19</v>
      </c>
      <c r="B296" s="11" t="s">
        <v>10</v>
      </c>
      <c r="C296" s="10">
        <v>351</v>
      </c>
      <c r="D296" s="18" t="s">
        <v>1055</v>
      </c>
      <c r="E296" s="13"/>
      <c r="H296" s="374"/>
      <c r="I296" s="455"/>
    </row>
    <row r="297" spans="1:9" ht="18">
      <c r="A297" s="273">
        <v>20</v>
      </c>
      <c r="B297" s="11" t="s">
        <v>10</v>
      </c>
      <c r="C297" s="10">
        <v>355</v>
      </c>
      <c r="D297" s="18" t="s">
        <v>1100</v>
      </c>
      <c r="E297" s="13"/>
      <c r="H297" s="374">
        <v>50000</v>
      </c>
      <c r="I297" s="455">
        <v>48671</v>
      </c>
    </row>
    <row r="298" spans="1:9" ht="18">
      <c r="A298" s="273">
        <v>21</v>
      </c>
      <c r="B298" s="11" t="s">
        <v>10</v>
      </c>
      <c r="C298" s="15">
        <v>35</v>
      </c>
      <c r="D298" s="42" t="s">
        <v>578</v>
      </c>
      <c r="E298" s="24">
        <f>SUM(E295:E295)</f>
        <v>108810</v>
      </c>
      <c r="H298" s="370">
        <f>SUM(H295:H297)</f>
        <v>528278</v>
      </c>
      <c r="I298" s="455">
        <f>SUM(I294:I297)</f>
        <v>785127</v>
      </c>
    </row>
    <row r="299" spans="1:9" ht="18">
      <c r="A299" s="273">
        <v>22</v>
      </c>
      <c r="B299" s="11" t="s">
        <v>10</v>
      </c>
      <c r="C299" s="15">
        <v>3</v>
      </c>
      <c r="D299" s="19" t="s">
        <v>579</v>
      </c>
      <c r="E299" s="24">
        <f>SUM(E281+E293+E298)</f>
        <v>941810</v>
      </c>
      <c r="H299" s="370">
        <f>SUM(H281+H293+H298)</f>
        <v>2299678</v>
      </c>
      <c r="I299" s="370">
        <f>SUM(I281+I293+I298)</f>
        <v>3445804</v>
      </c>
    </row>
    <row r="300" spans="1:9" ht="18">
      <c r="A300" s="273">
        <v>23</v>
      </c>
      <c r="B300" s="56" t="s">
        <v>10</v>
      </c>
      <c r="C300" s="441">
        <v>61</v>
      </c>
      <c r="D300" s="495" t="s">
        <v>1115</v>
      </c>
      <c r="E300" s="406"/>
      <c r="F300" s="347"/>
      <c r="G300" s="348"/>
      <c r="H300" s="407">
        <v>2300000</v>
      </c>
      <c r="I300" s="438"/>
    </row>
    <row r="301" spans="1:9" s="348" customFormat="1" ht="18">
      <c r="A301" s="273">
        <v>24</v>
      </c>
      <c r="B301" s="404" t="s">
        <v>10</v>
      </c>
      <c r="C301" s="441">
        <v>643</v>
      </c>
      <c r="D301" s="451" t="s">
        <v>1056</v>
      </c>
      <c r="E301" s="406"/>
      <c r="F301" s="347"/>
      <c r="H301" s="407"/>
      <c r="I301" s="457">
        <v>89396</v>
      </c>
    </row>
    <row r="302" spans="1:9" s="348" customFormat="1" ht="18">
      <c r="A302" s="273">
        <v>25</v>
      </c>
      <c r="B302" s="404" t="s">
        <v>10</v>
      </c>
      <c r="C302" s="441">
        <v>673</v>
      </c>
      <c r="D302" s="451" t="s">
        <v>1057</v>
      </c>
      <c r="E302" s="406"/>
      <c r="F302" s="347"/>
      <c r="H302" s="407"/>
      <c r="I302" s="457">
        <v>24458</v>
      </c>
    </row>
    <row r="303" spans="1:9" s="348" customFormat="1" ht="18">
      <c r="A303" s="273">
        <v>26</v>
      </c>
      <c r="B303" s="404" t="s">
        <v>10</v>
      </c>
      <c r="C303" s="441"/>
      <c r="D303" s="451"/>
      <c r="E303" s="406"/>
      <c r="F303" s="347"/>
      <c r="H303" s="407"/>
      <c r="I303" s="457"/>
    </row>
    <row r="304" spans="1:9" s="348" customFormat="1" ht="18">
      <c r="A304" s="273">
        <v>27</v>
      </c>
      <c r="B304" s="404" t="s">
        <v>10</v>
      </c>
      <c r="C304" s="441">
        <v>6</v>
      </c>
      <c r="D304" s="451" t="s">
        <v>934</v>
      </c>
      <c r="E304" s="406"/>
      <c r="F304" s="347"/>
      <c r="H304" s="407">
        <f>SUM(H300:H302)</f>
        <v>2300000</v>
      </c>
      <c r="I304" s="457">
        <f>SUM(I301:I302)</f>
        <v>113854</v>
      </c>
    </row>
    <row r="305" spans="1:9" s="348" customFormat="1" ht="18">
      <c r="A305" s="273">
        <v>28</v>
      </c>
      <c r="B305" s="404" t="s">
        <v>10</v>
      </c>
      <c r="C305" s="441">
        <v>7</v>
      </c>
      <c r="D305" s="451" t="s">
        <v>961</v>
      </c>
      <c r="E305" s="406"/>
      <c r="F305" s="347"/>
      <c r="H305" s="407">
        <v>200000</v>
      </c>
      <c r="I305" s="505"/>
    </row>
    <row r="306" spans="1:9" ht="12.75" customHeight="1">
      <c r="A306" s="578">
        <v>29</v>
      </c>
      <c r="B306" s="581" t="s">
        <v>20</v>
      </c>
      <c r="C306" s="582"/>
      <c r="D306" s="583"/>
      <c r="E306" s="589">
        <f>SUM(E299)</f>
        <v>941810</v>
      </c>
      <c r="H306" s="566">
        <f>H278+H279+H299+H304+H305</f>
        <v>4799678</v>
      </c>
      <c r="I306" s="566">
        <f>I278+I279+I299+I304</f>
        <v>3737429</v>
      </c>
    </row>
    <row r="307" spans="1:9" s="38" customFormat="1" ht="15.75" customHeight="1">
      <c r="A307" s="579"/>
      <c r="B307" s="584"/>
      <c r="C307" s="585"/>
      <c r="D307" s="586"/>
      <c r="E307" s="590"/>
      <c r="F307" s="37"/>
      <c r="H307" s="567"/>
      <c r="I307" s="567"/>
    </row>
    <row r="308" spans="1:9" s="46" customFormat="1" ht="18">
      <c r="A308" s="308"/>
      <c r="B308" s="2"/>
      <c r="C308" s="35"/>
      <c r="D308" s="30"/>
      <c r="E308" s="36"/>
      <c r="F308" s="37"/>
      <c r="G308" s="38"/>
      <c r="H308" s="375"/>
      <c r="I308" s="479"/>
    </row>
    <row r="309" spans="1:9" s="1" customFormat="1" ht="18">
      <c r="A309" s="308"/>
      <c r="B309" s="2"/>
      <c r="D309" s="3" t="s">
        <v>56</v>
      </c>
      <c r="E309" s="4"/>
      <c r="G309"/>
      <c r="H309" s="362"/>
      <c r="I309" s="474"/>
    </row>
    <row r="310" spans="1:9" s="1" customFormat="1" ht="18">
      <c r="A310" s="305"/>
      <c r="B310" s="2"/>
      <c r="D310" s="3" t="s">
        <v>57</v>
      </c>
      <c r="E310" s="4"/>
      <c r="G310"/>
      <c r="H310" s="362"/>
      <c r="I310" s="474"/>
    </row>
    <row r="311" spans="1:9" s="1" customFormat="1" ht="18">
      <c r="A311" s="305"/>
      <c r="B311" s="2"/>
      <c r="D311" s="3"/>
      <c r="E311" s="6"/>
      <c r="F311" s="1">
        <v>583119</v>
      </c>
      <c r="G311"/>
      <c r="H311" s="363"/>
      <c r="I311" s="474"/>
    </row>
    <row r="312" spans="1:9" s="46" customFormat="1" ht="18">
      <c r="A312" s="578" t="s">
        <v>292</v>
      </c>
      <c r="B312" s="580" t="s">
        <v>2</v>
      </c>
      <c r="C312" s="580"/>
      <c r="D312" s="8" t="s">
        <v>3</v>
      </c>
      <c r="E312" s="9" t="s">
        <v>4</v>
      </c>
      <c r="F312" s="1">
        <v>511112</v>
      </c>
      <c r="G312"/>
      <c r="H312" s="364" t="s">
        <v>4</v>
      </c>
      <c r="I312" s="490" t="s">
        <v>5</v>
      </c>
    </row>
    <row r="313" spans="1:9" s="46" customFormat="1" ht="18">
      <c r="A313" s="579"/>
      <c r="B313" s="580" t="s">
        <v>7</v>
      </c>
      <c r="C313" s="580"/>
      <c r="D313" s="8" t="s">
        <v>8</v>
      </c>
      <c r="E313" s="9" t="s">
        <v>9</v>
      </c>
      <c r="F313" s="1"/>
      <c r="G313"/>
      <c r="H313" s="364" t="s">
        <v>1084</v>
      </c>
      <c r="I313" s="455" t="s">
        <v>1025</v>
      </c>
    </row>
    <row r="314" spans="1:9" s="46" customFormat="1" ht="18">
      <c r="A314" s="273">
        <v>1</v>
      </c>
      <c r="B314" s="54" t="s">
        <v>10</v>
      </c>
      <c r="C314" s="10">
        <v>336</v>
      </c>
      <c r="D314" s="39" t="s">
        <v>1058</v>
      </c>
      <c r="E314" s="9"/>
      <c r="F314" s="1"/>
      <c r="G314"/>
      <c r="H314" s="364"/>
      <c r="I314" s="462"/>
    </row>
    <row r="315" spans="1:9" s="46" customFormat="1" ht="18">
      <c r="A315" s="306">
        <v>2</v>
      </c>
      <c r="B315" s="55" t="s">
        <v>10</v>
      </c>
      <c r="C315" s="10">
        <v>337</v>
      </c>
      <c r="D315" s="33" t="s">
        <v>58</v>
      </c>
      <c r="E315" s="13">
        <v>317000</v>
      </c>
      <c r="F315" s="1"/>
      <c r="G315"/>
      <c r="H315" s="374">
        <v>384300</v>
      </c>
      <c r="I315" s="462">
        <v>384300</v>
      </c>
    </row>
    <row r="316" spans="1:9" s="46" customFormat="1" ht="18">
      <c r="A316" s="306">
        <v>3</v>
      </c>
      <c r="B316" s="55" t="s">
        <v>10</v>
      </c>
      <c r="C316" s="15">
        <v>5</v>
      </c>
      <c r="D316" s="28" t="s">
        <v>580</v>
      </c>
      <c r="E316" s="57">
        <f>SUM(E315)</f>
        <v>317000</v>
      </c>
      <c r="F316" s="1"/>
      <c r="G316"/>
      <c r="H316" s="384">
        <f>SUM(H315)</f>
        <v>384300</v>
      </c>
      <c r="I316" s="462">
        <f>SUM(I314:I315)</f>
        <v>384300</v>
      </c>
    </row>
    <row r="317" spans="1:9" s="46" customFormat="1" ht="12.75">
      <c r="A317" s="578">
        <v>4</v>
      </c>
      <c r="B317" s="594" t="s">
        <v>581</v>
      </c>
      <c r="C317" s="594"/>
      <c r="D317" s="594"/>
      <c r="E317" s="589">
        <f>SUM(E315:E315)</f>
        <v>317000</v>
      </c>
      <c r="F317" s="1"/>
      <c r="G317"/>
      <c r="H317" s="566">
        <f>SUM(H316)</f>
        <v>384300</v>
      </c>
      <c r="I317" s="571">
        <v>384300</v>
      </c>
    </row>
    <row r="318" spans="1:9" s="46" customFormat="1" ht="12.75">
      <c r="A318" s="579"/>
      <c r="B318" s="594"/>
      <c r="C318" s="594"/>
      <c r="D318" s="594"/>
      <c r="E318" s="590"/>
      <c r="F318" s="1"/>
      <c r="G318"/>
      <c r="H318" s="567"/>
      <c r="I318" s="572"/>
    </row>
    <row r="319" spans="1:9" s="46" customFormat="1" ht="18">
      <c r="A319" s="305"/>
      <c r="B319" s="2"/>
      <c r="C319" s="35"/>
      <c r="D319" s="30"/>
      <c r="E319" s="36"/>
      <c r="F319" s="37"/>
      <c r="G319" s="38"/>
      <c r="H319" s="375"/>
      <c r="I319" s="479"/>
    </row>
    <row r="320" spans="1:9" s="46" customFormat="1" ht="18">
      <c r="A320" s="308"/>
      <c r="B320" s="2"/>
      <c r="C320" s="1"/>
      <c r="D320" s="3" t="s">
        <v>59</v>
      </c>
      <c r="E320" s="4"/>
      <c r="F320" s="1"/>
      <c r="G320"/>
      <c r="H320" s="362"/>
      <c r="I320" s="479"/>
    </row>
    <row r="321" spans="1:9" s="46" customFormat="1" ht="18">
      <c r="A321" s="305"/>
      <c r="B321" s="2"/>
      <c r="C321" s="1"/>
      <c r="D321" s="3" t="s">
        <v>60</v>
      </c>
      <c r="E321" s="4"/>
      <c r="F321" s="1"/>
      <c r="G321"/>
      <c r="H321" s="362"/>
      <c r="I321" s="479"/>
    </row>
    <row r="322" spans="1:9" s="46" customFormat="1" ht="18">
      <c r="A322" s="305"/>
      <c r="B322" s="2"/>
      <c r="C322" s="1"/>
      <c r="D322" s="3"/>
      <c r="E322" s="6"/>
      <c r="F322" s="1">
        <v>583119</v>
      </c>
      <c r="G322"/>
      <c r="H322" s="363"/>
      <c r="I322" s="479"/>
    </row>
    <row r="323" spans="1:8" ht="18">
      <c r="A323" s="578" t="s">
        <v>292</v>
      </c>
      <c r="B323" s="580" t="s">
        <v>2</v>
      </c>
      <c r="C323" s="580"/>
      <c r="D323" s="8" t="s">
        <v>3</v>
      </c>
      <c r="E323" s="9" t="s">
        <v>4</v>
      </c>
      <c r="F323" s="1">
        <v>511112</v>
      </c>
      <c r="H323" s="364" t="s">
        <v>4</v>
      </c>
    </row>
    <row r="324" spans="1:9" s="46" customFormat="1" ht="18">
      <c r="A324" s="579"/>
      <c r="B324" s="580" t="s">
        <v>7</v>
      </c>
      <c r="C324" s="580"/>
      <c r="D324" s="8" t="s">
        <v>8</v>
      </c>
      <c r="E324" s="9" t="s">
        <v>9</v>
      </c>
      <c r="F324" s="1"/>
      <c r="G324"/>
      <c r="H324" s="364" t="s">
        <v>1084</v>
      </c>
      <c r="I324" s="455" t="s">
        <v>1025</v>
      </c>
    </row>
    <row r="325" spans="1:9" s="46" customFormat="1" ht="18">
      <c r="A325" s="306">
        <v>1</v>
      </c>
      <c r="B325" s="11" t="s">
        <v>10</v>
      </c>
      <c r="C325" s="10">
        <v>506</v>
      </c>
      <c r="D325" s="33" t="s">
        <v>61</v>
      </c>
      <c r="E325" s="13">
        <v>200000</v>
      </c>
      <c r="F325" s="1"/>
      <c r="G325"/>
      <c r="H325" s="374">
        <v>200000</v>
      </c>
      <c r="I325" s="462"/>
    </row>
    <row r="326" spans="1:9" s="46" customFormat="1" ht="18">
      <c r="A326" s="306">
        <v>2</v>
      </c>
      <c r="B326" s="11" t="s">
        <v>10</v>
      </c>
      <c r="C326" s="15">
        <v>5</v>
      </c>
      <c r="D326" s="42" t="s">
        <v>580</v>
      </c>
      <c r="E326" s="57">
        <f>SUM(E325)</f>
        <v>200000</v>
      </c>
      <c r="F326" s="1"/>
      <c r="G326"/>
      <c r="H326" s="384">
        <f>SUM(H325)</f>
        <v>200000</v>
      </c>
      <c r="I326" s="462"/>
    </row>
    <row r="327" spans="1:9" s="46" customFormat="1" ht="12.75">
      <c r="A327" s="578">
        <v>3</v>
      </c>
      <c r="B327" s="581" t="s">
        <v>581</v>
      </c>
      <c r="C327" s="582"/>
      <c r="D327" s="583"/>
      <c r="E327" s="589">
        <f>SUM(E325:E325)</f>
        <v>200000</v>
      </c>
      <c r="F327" s="1"/>
      <c r="G327"/>
      <c r="H327" s="566">
        <f>SUM(H325:H325)</f>
        <v>200000</v>
      </c>
      <c r="I327" s="569"/>
    </row>
    <row r="328" spans="1:9" s="46" customFormat="1" ht="12.75">
      <c r="A328" s="579"/>
      <c r="B328" s="584"/>
      <c r="C328" s="585"/>
      <c r="D328" s="586"/>
      <c r="E328" s="590"/>
      <c r="F328" s="1"/>
      <c r="G328"/>
      <c r="H328" s="567"/>
      <c r="I328" s="570"/>
    </row>
    <row r="329" spans="1:9" s="46" customFormat="1" ht="18">
      <c r="A329" s="305"/>
      <c r="B329" s="2"/>
      <c r="C329" s="35"/>
      <c r="D329" s="30"/>
      <c r="E329" s="36"/>
      <c r="F329" s="37"/>
      <c r="G329" s="38"/>
      <c r="H329" s="375"/>
      <c r="I329" s="479"/>
    </row>
    <row r="330" spans="1:9" s="51" customFormat="1" ht="18">
      <c r="A330" s="308"/>
      <c r="B330" s="2"/>
      <c r="C330" s="50"/>
      <c r="D330" s="58" t="s">
        <v>62</v>
      </c>
      <c r="E330" s="59"/>
      <c r="F330" s="1"/>
      <c r="G330"/>
      <c r="H330" s="385"/>
      <c r="I330" s="480"/>
    </row>
    <row r="331" spans="1:8" ht="18">
      <c r="A331" s="309"/>
      <c r="C331" s="50"/>
      <c r="D331" s="58" t="s">
        <v>63</v>
      </c>
      <c r="E331" s="60"/>
      <c r="G331" s="1"/>
      <c r="H331" s="362"/>
    </row>
    <row r="332" spans="3:8" ht="18">
      <c r="C332" s="50"/>
      <c r="D332" s="58"/>
      <c r="E332" s="6"/>
      <c r="G332" s="1"/>
      <c r="H332" s="363"/>
    </row>
    <row r="333" spans="1:9" s="51" customFormat="1" ht="18">
      <c r="A333" s="578" t="s">
        <v>292</v>
      </c>
      <c r="B333" s="580" t="s">
        <v>2</v>
      </c>
      <c r="C333" s="580"/>
      <c r="D333" s="8" t="s">
        <v>3</v>
      </c>
      <c r="E333" s="9" t="s">
        <v>4</v>
      </c>
      <c r="F333" s="1">
        <v>511112</v>
      </c>
      <c r="G333"/>
      <c r="H333" s="364" t="s">
        <v>4</v>
      </c>
      <c r="I333" s="480"/>
    </row>
    <row r="334" spans="1:9" s="51" customFormat="1" ht="18">
      <c r="A334" s="579"/>
      <c r="B334" s="580" t="s">
        <v>7</v>
      </c>
      <c r="C334" s="580"/>
      <c r="D334" s="8" t="s">
        <v>8</v>
      </c>
      <c r="E334" s="9" t="s">
        <v>9</v>
      </c>
      <c r="F334" s="1"/>
      <c r="G334"/>
      <c r="H334" s="364" t="s">
        <v>940</v>
      </c>
      <c r="I334" s="455" t="s">
        <v>1025</v>
      </c>
    </row>
    <row r="335" spans="1:9" s="38" customFormat="1" ht="18">
      <c r="A335" s="311">
        <v>1</v>
      </c>
      <c r="B335" s="11" t="s">
        <v>10</v>
      </c>
      <c r="C335" s="10">
        <v>1101</v>
      </c>
      <c r="D335" s="63" t="s">
        <v>921</v>
      </c>
      <c r="E335" s="61">
        <v>1789200</v>
      </c>
      <c r="F335" s="1"/>
      <c r="G335"/>
      <c r="H335" s="365">
        <v>154330</v>
      </c>
      <c r="I335" s="575">
        <v>1871155</v>
      </c>
    </row>
    <row r="336" spans="1:9" s="38" customFormat="1" ht="18">
      <c r="A336" s="311">
        <v>2</v>
      </c>
      <c r="B336" s="11" t="s">
        <v>10</v>
      </c>
      <c r="C336" s="10">
        <v>1101</v>
      </c>
      <c r="D336" s="63" t="s">
        <v>920</v>
      </c>
      <c r="E336" s="61"/>
      <c r="F336" s="1"/>
      <c r="G336"/>
      <c r="H336" s="365">
        <v>1985500</v>
      </c>
      <c r="I336" s="576"/>
    </row>
    <row r="337" spans="1:9" ht="18">
      <c r="A337" s="311">
        <v>3</v>
      </c>
      <c r="B337" s="11" t="s">
        <v>10</v>
      </c>
      <c r="C337" s="10">
        <v>1101</v>
      </c>
      <c r="D337" s="63" t="s">
        <v>119</v>
      </c>
      <c r="E337" s="61">
        <v>185000</v>
      </c>
      <c r="H337" s="365">
        <v>180000</v>
      </c>
      <c r="I337" s="559">
        <v>874848</v>
      </c>
    </row>
    <row r="338" spans="1:9" s="38" customFormat="1" ht="18">
      <c r="A338" s="311">
        <v>4</v>
      </c>
      <c r="B338" s="11" t="s">
        <v>10</v>
      </c>
      <c r="C338" s="10">
        <v>1101</v>
      </c>
      <c r="D338" s="63" t="s">
        <v>1102</v>
      </c>
      <c r="E338" s="61">
        <v>181200</v>
      </c>
      <c r="F338" s="1"/>
      <c r="G338"/>
      <c r="H338" s="365">
        <v>692232</v>
      </c>
      <c r="I338" s="568"/>
    </row>
    <row r="339" spans="1:9" s="38" customFormat="1" ht="18">
      <c r="A339" s="311">
        <v>5</v>
      </c>
      <c r="B339" s="11"/>
      <c r="C339" s="10"/>
      <c r="D339" s="63" t="s">
        <v>1101</v>
      </c>
      <c r="E339" s="61"/>
      <c r="F339" s="1"/>
      <c r="G339"/>
      <c r="H339" s="365">
        <v>324588</v>
      </c>
      <c r="I339" s="560"/>
    </row>
    <row r="340" spans="1:9" s="38" customFormat="1" ht="18">
      <c r="A340" s="311">
        <v>6</v>
      </c>
      <c r="B340" s="11" t="s">
        <v>10</v>
      </c>
      <c r="C340" s="10">
        <v>1101</v>
      </c>
      <c r="D340" s="63" t="s">
        <v>1103</v>
      </c>
      <c r="E340" s="61"/>
      <c r="F340" s="1"/>
      <c r="G340"/>
      <c r="H340" s="365">
        <v>180000</v>
      </c>
      <c r="I340" s="461">
        <v>108800</v>
      </c>
    </row>
    <row r="341" spans="1:9" s="38" customFormat="1" ht="18.75">
      <c r="A341" s="311">
        <v>7</v>
      </c>
      <c r="B341" s="11" t="s">
        <v>10</v>
      </c>
      <c r="C341" s="10">
        <v>1101</v>
      </c>
      <c r="D341" s="63" t="s">
        <v>1005</v>
      </c>
      <c r="E341" s="61"/>
      <c r="F341" s="1"/>
      <c r="G341"/>
      <c r="H341" s="398">
        <f>SUM(H335:H340)</f>
        <v>3516650</v>
      </c>
      <c r="I341" s="461">
        <f>SUM(I335:I340)</f>
        <v>2854803</v>
      </c>
    </row>
    <row r="342" spans="1:9" s="38" customFormat="1" ht="18.75">
      <c r="A342" s="311">
        <v>8</v>
      </c>
      <c r="B342" s="11" t="s">
        <v>10</v>
      </c>
      <c r="C342" s="10">
        <v>1103</v>
      </c>
      <c r="D342" s="63" t="s">
        <v>1006</v>
      </c>
      <c r="E342" s="61"/>
      <c r="F342" s="1"/>
      <c r="G342"/>
      <c r="H342" s="398">
        <v>150000</v>
      </c>
      <c r="I342" s="461">
        <v>150000</v>
      </c>
    </row>
    <row r="343" spans="1:9" ht="18">
      <c r="A343" s="311">
        <v>9</v>
      </c>
      <c r="B343" s="11" t="s">
        <v>10</v>
      </c>
      <c r="C343" s="10">
        <v>1107</v>
      </c>
      <c r="D343" s="63" t="s">
        <v>922</v>
      </c>
      <c r="E343" s="61">
        <v>60000</v>
      </c>
      <c r="F343" s="1">
        <v>53111</v>
      </c>
      <c r="H343" s="365">
        <v>100000</v>
      </c>
      <c r="I343" s="455">
        <v>100000</v>
      </c>
    </row>
    <row r="344" spans="1:9" s="1" customFormat="1" ht="18">
      <c r="A344" s="311">
        <v>10</v>
      </c>
      <c r="B344" s="11" t="s">
        <v>10</v>
      </c>
      <c r="C344" s="10">
        <v>1109</v>
      </c>
      <c r="D344" s="63" t="s">
        <v>64</v>
      </c>
      <c r="E344" s="61">
        <v>30000</v>
      </c>
      <c r="G344"/>
      <c r="H344" s="365">
        <v>54720</v>
      </c>
      <c r="I344" s="465">
        <v>35526</v>
      </c>
    </row>
    <row r="345" spans="1:9" ht="18">
      <c r="A345" s="311">
        <v>11</v>
      </c>
      <c r="B345" s="11" t="s">
        <v>10</v>
      </c>
      <c r="C345" s="10">
        <v>1110</v>
      </c>
      <c r="D345" s="63" t="s">
        <v>65</v>
      </c>
      <c r="E345" s="61">
        <v>12000</v>
      </c>
      <c r="H345" s="365">
        <v>12000</v>
      </c>
      <c r="I345" s="455">
        <v>12000</v>
      </c>
    </row>
    <row r="346" spans="1:9" ht="18">
      <c r="A346" s="311">
        <v>12</v>
      </c>
      <c r="B346" s="11" t="s">
        <v>10</v>
      </c>
      <c r="C346" s="10">
        <v>1113</v>
      </c>
      <c r="D346" s="63" t="s">
        <v>1059</v>
      </c>
      <c r="E346" s="61"/>
      <c r="H346" s="365"/>
      <c r="I346" s="455">
        <v>39408</v>
      </c>
    </row>
    <row r="347" spans="1:9" ht="18">
      <c r="A347" s="311">
        <v>13</v>
      </c>
      <c r="B347" s="11" t="s">
        <v>10</v>
      </c>
      <c r="C347" s="15">
        <v>11</v>
      </c>
      <c r="D347" s="64" t="s">
        <v>583</v>
      </c>
      <c r="E347" s="62">
        <f>SUM(E335:E345)</f>
        <v>2257400</v>
      </c>
      <c r="H347" s="368">
        <f>SUM(H341:H345)</f>
        <v>3833370</v>
      </c>
      <c r="I347" s="455">
        <f>SUM(I341:I346)</f>
        <v>3191737</v>
      </c>
    </row>
    <row r="348" spans="1:9" ht="18">
      <c r="A348" s="311">
        <v>14</v>
      </c>
      <c r="B348" s="11" t="s">
        <v>10</v>
      </c>
      <c r="C348" s="10">
        <v>21</v>
      </c>
      <c r="D348" s="18" t="s">
        <v>923</v>
      </c>
      <c r="E348" s="61">
        <f>SUM(E335+E337+E338)*0.27</f>
        <v>581958</v>
      </c>
      <c r="H348" s="365">
        <v>678606</v>
      </c>
      <c r="I348" s="455">
        <v>681572</v>
      </c>
    </row>
    <row r="349" spans="1:9" ht="18">
      <c r="A349" s="311">
        <v>15</v>
      </c>
      <c r="B349" s="11" t="s">
        <v>10</v>
      </c>
      <c r="C349" s="10">
        <v>23</v>
      </c>
      <c r="D349" s="63" t="s">
        <v>924</v>
      </c>
      <c r="E349" s="61">
        <f>SUM(E343*1.19*0.14)</f>
        <v>9996.000000000002</v>
      </c>
      <c r="F349" s="1">
        <v>54211</v>
      </c>
      <c r="H349" s="374">
        <v>16520</v>
      </c>
      <c r="I349" s="455">
        <v>16520</v>
      </c>
    </row>
    <row r="350" spans="1:9" ht="18">
      <c r="A350" s="311">
        <v>16</v>
      </c>
      <c r="B350" s="11" t="s">
        <v>10</v>
      </c>
      <c r="C350" s="10">
        <v>27</v>
      </c>
      <c r="D350" s="18" t="s">
        <v>925</v>
      </c>
      <c r="E350" s="61">
        <f>SUM(E343*1.19*0.16)</f>
        <v>11424</v>
      </c>
      <c r="F350" s="1">
        <v>561111</v>
      </c>
      <c r="H350" s="374">
        <v>17700</v>
      </c>
      <c r="I350" s="455">
        <v>17700</v>
      </c>
    </row>
    <row r="351" spans="1:9" ht="18">
      <c r="A351" s="311">
        <v>17</v>
      </c>
      <c r="B351" s="11" t="s">
        <v>10</v>
      </c>
      <c r="C351" s="15">
        <v>2</v>
      </c>
      <c r="D351" s="64" t="s">
        <v>584</v>
      </c>
      <c r="E351" s="62">
        <f>SUM(E348:E350)</f>
        <v>603378</v>
      </c>
      <c r="F351" s="1">
        <v>5431</v>
      </c>
      <c r="H351" s="368">
        <f>SUM(H348:H350)</f>
        <v>712826</v>
      </c>
      <c r="I351" s="455">
        <f>SUM(I348:I350)</f>
        <v>715792</v>
      </c>
    </row>
    <row r="352" spans="1:9" ht="18">
      <c r="A352" s="311">
        <v>18</v>
      </c>
      <c r="B352" s="11" t="s">
        <v>10</v>
      </c>
      <c r="C352" s="10">
        <v>311</v>
      </c>
      <c r="D352" s="18" t="s">
        <v>66</v>
      </c>
      <c r="E352" s="13">
        <v>10000</v>
      </c>
      <c r="H352" s="374">
        <v>15000</v>
      </c>
      <c r="I352" s="455"/>
    </row>
    <row r="353" spans="1:9" ht="18">
      <c r="A353" s="311">
        <v>19</v>
      </c>
      <c r="B353" s="11" t="s">
        <v>10</v>
      </c>
      <c r="C353" s="10">
        <v>3113</v>
      </c>
      <c r="D353" s="18" t="s">
        <v>1060</v>
      </c>
      <c r="E353" s="13"/>
      <c r="H353" s="374"/>
      <c r="I353" s="455">
        <v>1429</v>
      </c>
    </row>
    <row r="354" spans="1:9" ht="18">
      <c r="A354" s="311">
        <v>20</v>
      </c>
      <c r="B354" s="11" t="s">
        <v>10</v>
      </c>
      <c r="C354" s="10">
        <v>312</v>
      </c>
      <c r="D354" s="18" t="s">
        <v>67</v>
      </c>
      <c r="E354" s="13">
        <v>10000</v>
      </c>
      <c r="F354" s="1">
        <v>54913</v>
      </c>
      <c r="H354" s="374">
        <v>15000</v>
      </c>
      <c r="I354" s="455">
        <v>14564</v>
      </c>
    </row>
    <row r="355" spans="1:9" ht="18">
      <c r="A355" s="311">
        <v>21</v>
      </c>
      <c r="B355" s="11" t="s">
        <v>10</v>
      </c>
      <c r="C355" s="10">
        <v>312</v>
      </c>
      <c r="D355" s="18" t="s">
        <v>121</v>
      </c>
      <c r="E355" s="13">
        <v>10000</v>
      </c>
      <c r="F355" s="1">
        <v>55111</v>
      </c>
      <c r="H355" s="374">
        <v>110000</v>
      </c>
      <c r="I355" s="455"/>
    </row>
    <row r="356" spans="1:9" ht="18">
      <c r="A356" s="311">
        <v>22</v>
      </c>
      <c r="B356" s="11" t="s">
        <v>10</v>
      </c>
      <c r="C356" s="15">
        <v>31</v>
      </c>
      <c r="D356" s="19" t="s">
        <v>585</v>
      </c>
      <c r="E356" s="20">
        <f>SUM(E352:E355)</f>
        <v>30000</v>
      </c>
      <c r="H356" s="368">
        <f>SUM(H352:H355)</f>
        <v>140000</v>
      </c>
      <c r="I356" s="455">
        <f>SUM(I352:I355)</f>
        <v>15993</v>
      </c>
    </row>
    <row r="357" spans="1:9" ht="18">
      <c r="A357" s="311">
        <v>23</v>
      </c>
      <c r="B357" s="11" t="s">
        <v>10</v>
      </c>
      <c r="C357" s="47">
        <v>321</v>
      </c>
      <c r="D357" s="33" t="s">
        <v>68</v>
      </c>
      <c r="E357" s="49"/>
      <c r="F357" s="37"/>
      <c r="G357" s="38"/>
      <c r="H357" s="365">
        <v>78000</v>
      </c>
      <c r="I357" s="455">
        <v>78000</v>
      </c>
    </row>
    <row r="358" spans="1:9" ht="18">
      <c r="A358" s="311">
        <v>24</v>
      </c>
      <c r="B358" s="11" t="s">
        <v>10</v>
      </c>
      <c r="C358" s="10">
        <v>322</v>
      </c>
      <c r="D358" s="33" t="s">
        <v>69</v>
      </c>
      <c r="E358" s="14">
        <v>40000</v>
      </c>
      <c r="F358" s="1">
        <v>55119</v>
      </c>
      <c r="H358" s="365">
        <v>30000</v>
      </c>
      <c r="I358" s="455">
        <v>26711</v>
      </c>
    </row>
    <row r="359" spans="1:9" ht="18">
      <c r="A359" s="311">
        <v>25</v>
      </c>
      <c r="B359" s="11" t="s">
        <v>10</v>
      </c>
      <c r="C359" s="15">
        <v>32</v>
      </c>
      <c r="D359" s="19" t="s">
        <v>586</v>
      </c>
      <c r="E359" s="20">
        <f>SUM(E358:E358)</f>
        <v>40000</v>
      </c>
      <c r="H359" s="368">
        <f>SUM(H357:H358)</f>
        <v>108000</v>
      </c>
      <c r="I359" s="455">
        <f>SUM(I357:I358)</f>
        <v>104711</v>
      </c>
    </row>
    <row r="360" spans="1:9" ht="18">
      <c r="A360" s="311">
        <v>26</v>
      </c>
      <c r="B360" s="11" t="s">
        <v>10</v>
      </c>
      <c r="C360" s="10">
        <v>334</v>
      </c>
      <c r="D360" s="18" t="s">
        <v>1007</v>
      </c>
      <c r="E360" s="13"/>
      <c r="H360" s="374"/>
      <c r="I360" s="455"/>
    </row>
    <row r="361" spans="1:9" ht="18">
      <c r="A361" s="311">
        <v>27</v>
      </c>
      <c r="B361" s="11" t="s">
        <v>10</v>
      </c>
      <c r="C361" s="10">
        <v>336</v>
      </c>
      <c r="D361" s="18" t="s">
        <v>120</v>
      </c>
      <c r="E361" s="13"/>
      <c r="H361" s="374">
        <v>50000</v>
      </c>
      <c r="I361" s="455"/>
    </row>
    <row r="362" spans="1:9" ht="18">
      <c r="A362" s="311">
        <v>28</v>
      </c>
      <c r="B362" s="11" t="s">
        <v>10</v>
      </c>
      <c r="C362" s="10">
        <v>337</v>
      </c>
      <c r="D362" s="18" t="s">
        <v>70</v>
      </c>
      <c r="E362" s="13">
        <v>11000</v>
      </c>
      <c r="H362" s="374">
        <v>11700</v>
      </c>
      <c r="I362" s="455">
        <v>11670</v>
      </c>
    </row>
    <row r="363" spans="1:9" ht="18">
      <c r="A363" s="311">
        <v>29</v>
      </c>
      <c r="B363" s="11" t="s">
        <v>10</v>
      </c>
      <c r="C363" s="15">
        <v>33</v>
      </c>
      <c r="D363" s="19" t="s">
        <v>587</v>
      </c>
      <c r="E363" s="24">
        <f>SUM(E362)</f>
        <v>11000</v>
      </c>
      <c r="H363" s="370">
        <f>SUM(H360:H362)</f>
        <v>61700</v>
      </c>
      <c r="I363" s="455">
        <f>SUM(I360:I362)</f>
        <v>11670</v>
      </c>
    </row>
    <row r="364" spans="1:9" ht="18">
      <c r="A364" s="311">
        <v>30</v>
      </c>
      <c r="B364" s="11" t="s">
        <v>10</v>
      </c>
      <c r="C364" s="47">
        <v>341</v>
      </c>
      <c r="D364" s="48" t="s">
        <v>71</v>
      </c>
      <c r="E364" s="21">
        <v>10000</v>
      </c>
      <c r="F364" s="37"/>
      <c r="G364" s="38"/>
      <c r="H364" s="369">
        <v>30000</v>
      </c>
      <c r="I364" s="455">
        <v>30286</v>
      </c>
    </row>
    <row r="365" spans="1:9" s="38" customFormat="1" ht="18">
      <c r="A365" s="311">
        <v>31</v>
      </c>
      <c r="B365" s="11" t="s">
        <v>10</v>
      </c>
      <c r="C365" s="26">
        <v>34</v>
      </c>
      <c r="D365" s="27" t="s">
        <v>588</v>
      </c>
      <c r="E365" s="24">
        <f>SUM(E364)</f>
        <v>10000</v>
      </c>
      <c r="F365" s="37"/>
      <c r="H365" s="370">
        <f>SUM(H364)</f>
        <v>30000</v>
      </c>
      <c r="I365" s="461">
        <f>SUM(I364)</f>
        <v>30286</v>
      </c>
    </row>
    <row r="366" spans="1:9" ht="18">
      <c r="A366" s="311">
        <v>32</v>
      </c>
      <c r="B366" s="11" t="s">
        <v>10</v>
      </c>
      <c r="C366" s="10">
        <v>351</v>
      </c>
      <c r="D366" s="18" t="s">
        <v>15</v>
      </c>
      <c r="E366" s="13">
        <f>SUM(E356+E359)*0.27</f>
        <v>18900</v>
      </c>
      <c r="H366" s="374">
        <v>80460</v>
      </c>
      <c r="I366" s="455">
        <v>25840</v>
      </c>
    </row>
    <row r="367" spans="1:9" ht="18">
      <c r="A367" s="311">
        <v>33</v>
      </c>
      <c r="B367" s="11" t="s">
        <v>10</v>
      </c>
      <c r="C367" s="10">
        <v>355</v>
      </c>
      <c r="D367" s="18" t="s">
        <v>1104</v>
      </c>
      <c r="E367" s="13"/>
      <c r="H367" s="374">
        <v>4000</v>
      </c>
      <c r="I367" s="455">
        <v>4000</v>
      </c>
    </row>
    <row r="368" spans="1:9" s="1" customFormat="1" ht="18">
      <c r="A368" s="311">
        <v>34</v>
      </c>
      <c r="B368" s="11" t="s">
        <v>10</v>
      </c>
      <c r="C368" s="15">
        <v>35</v>
      </c>
      <c r="D368" s="19" t="s">
        <v>589</v>
      </c>
      <c r="E368" s="24">
        <f>SUM(E366)</f>
        <v>18900</v>
      </c>
      <c r="G368"/>
      <c r="H368" s="370">
        <f>SUM(H366:H367)</f>
        <v>84460</v>
      </c>
      <c r="I368" s="456">
        <f>SUM(I366:I367)</f>
        <v>29840</v>
      </c>
    </row>
    <row r="369" spans="1:9" ht="18">
      <c r="A369" s="311">
        <v>35</v>
      </c>
      <c r="B369" s="11" t="s">
        <v>10</v>
      </c>
      <c r="C369" s="15">
        <v>3</v>
      </c>
      <c r="D369" s="19" t="s">
        <v>590</v>
      </c>
      <c r="E369" s="20">
        <f>SUM(E356+E359+E368+E365+E363)</f>
        <v>109900</v>
      </c>
      <c r="H369" s="368">
        <f>SUM(H356+H359+H368+H365+H363)</f>
        <v>424160</v>
      </c>
      <c r="I369" s="450">
        <f>SUM(I356+I359+I368+I365+I363)</f>
        <v>192500</v>
      </c>
    </row>
    <row r="370" spans="1:9" ht="18">
      <c r="A370" s="311">
        <v>36</v>
      </c>
      <c r="B370" s="11" t="s">
        <v>10</v>
      </c>
      <c r="C370" s="10">
        <v>511</v>
      </c>
      <c r="D370" s="39" t="s">
        <v>1105</v>
      </c>
      <c r="E370" s="61">
        <v>800000</v>
      </c>
      <c r="H370" s="374">
        <v>892392</v>
      </c>
      <c r="I370" s="455">
        <v>916727</v>
      </c>
    </row>
    <row r="371" spans="1:9" ht="18">
      <c r="A371" s="311">
        <v>37</v>
      </c>
      <c r="B371" s="11" t="s">
        <v>10</v>
      </c>
      <c r="C371" s="10">
        <v>512</v>
      </c>
      <c r="D371" s="39"/>
      <c r="E371" s="61"/>
      <c r="H371" s="374"/>
      <c r="I371" s="455"/>
    </row>
    <row r="372" spans="1:9" ht="18">
      <c r="A372" s="311">
        <v>38</v>
      </c>
      <c r="B372" s="11" t="s">
        <v>10</v>
      </c>
      <c r="C372" s="15">
        <v>51</v>
      </c>
      <c r="D372" s="27" t="s">
        <v>582</v>
      </c>
      <c r="E372" s="62">
        <f>SUM(E370)</f>
        <v>800000</v>
      </c>
      <c r="H372" s="368">
        <f>SUM(H370)</f>
        <v>892392</v>
      </c>
      <c r="I372" s="460">
        <f>SUM(I370:I371)</f>
        <v>916727</v>
      </c>
    </row>
    <row r="373" spans="1:9" s="38" customFormat="1" ht="18">
      <c r="A373" s="311">
        <v>39</v>
      </c>
      <c r="B373" s="66" t="s">
        <v>10</v>
      </c>
      <c r="C373" s="47">
        <v>6</v>
      </c>
      <c r="D373" s="48"/>
      <c r="E373" s="49"/>
      <c r="F373" s="37"/>
      <c r="H373" s="386"/>
      <c r="I373" s="461"/>
    </row>
    <row r="374" spans="1:9" s="38" customFormat="1" ht="18">
      <c r="A374" s="311">
        <v>40</v>
      </c>
      <c r="B374" s="66" t="s">
        <v>10</v>
      </c>
      <c r="C374" s="47">
        <v>6</v>
      </c>
      <c r="D374" s="93"/>
      <c r="E374" s="49"/>
      <c r="F374" s="37"/>
      <c r="H374" s="386"/>
      <c r="I374" s="461"/>
    </row>
    <row r="375" spans="1:9" s="38" customFormat="1" ht="18">
      <c r="A375" s="311">
        <v>41</v>
      </c>
      <c r="B375" s="66" t="s">
        <v>10</v>
      </c>
      <c r="C375" s="15">
        <v>6</v>
      </c>
      <c r="D375" s="19" t="s">
        <v>591</v>
      </c>
      <c r="E375" s="20"/>
      <c r="F375" s="82"/>
      <c r="G375" s="83"/>
      <c r="H375" s="368">
        <f>SUM(H373:H374)</f>
        <v>0</v>
      </c>
      <c r="I375" s="461"/>
    </row>
    <row r="376" spans="1:9" ht="12.75">
      <c r="A376" s="595">
        <v>42</v>
      </c>
      <c r="B376" s="581" t="s">
        <v>592</v>
      </c>
      <c r="C376" s="582"/>
      <c r="D376" s="583"/>
      <c r="E376" s="587">
        <f>SUM(E347+E351+E369+E372)</f>
        <v>3770678</v>
      </c>
      <c r="F376" s="37"/>
      <c r="G376" s="38"/>
      <c r="H376" s="566">
        <f>SUM(H372+H347+H351+H369+H373+H374)</f>
        <v>5862748</v>
      </c>
      <c r="I376" s="573">
        <v>5016756</v>
      </c>
    </row>
    <row r="377" spans="1:9" ht="15.75" customHeight="1">
      <c r="A377" s="596"/>
      <c r="B377" s="584"/>
      <c r="C377" s="585"/>
      <c r="D377" s="586"/>
      <c r="E377" s="587"/>
      <c r="H377" s="567"/>
      <c r="I377" s="574"/>
    </row>
    <row r="378" spans="3:8" ht="18">
      <c r="C378" s="65"/>
      <c r="D378" s="30"/>
      <c r="E378" s="36"/>
      <c r="F378" s="37"/>
      <c r="G378" s="38"/>
      <c r="H378" s="375"/>
    </row>
    <row r="379" spans="1:8" ht="18">
      <c r="A379" s="308"/>
      <c r="D379" s="3" t="s">
        <v>72</v>
      </c>
      <c r="E379" s="4"/>
      <c r="H379" s="362"/>
    </row>
    <row r="380" spans="4:8" ht="18">
      <c r="D380" s="3" t="s">
        <v>73</v>
      </c>
      <c r="E380" s="4"/>
      <c r="G380" s="1"/>
      <c r="H380" s="362"/>
    </row>
    <row r="381" spans="4:8" ht="18">
      <c r="D381" s="3"/>
      <c r="E381" s="6"/>
      <c r="F381" s="1">
        <v>52211</v>
      </c>
      <c r="H381" s="373"/>
    </row>
    <row r="382" spans="1:8" ht="18">
      <c r="A382" s="578" t="s">
        <v>292</v>
      </c>
      <c r="B382" s="580" t="s">
        <v>2</v>
      </c>
      <c r="C382" s="580"/>
      <c r="D382" s="8" t="s">
        <v>3</v>
      </c>
      <c r="E382" s="9" t="s">
        <v>4</v>
      </c>
      <c r="F382" s="1">
        <v>511112</v>
      </c>
      <c r="H382" s="364" t="s">
        <v>4</v>
      </c>
    </row>
    <row r="383" spans="1:9" ht="18">
      <c r="A383" s="579"/>
      <c r="B383" s="580" t="s">
        <v>7</v>
      </c>
      <c r="C383" s="580"/>
      <c r="D383" s="8" t="s">
        <v>8</v>
      </c>
      <c r="E383" s="9" t="s">
        <v>9</v>
      </c>
      <c r="H383" s="364" t="s">
        <v>1084</v>
      </c>
      <c r="I383" s="455" t="s">
        <v>1025</v>
      </c>
    </row>
    <row r="384" spans="1:9" ht="18">
      <c r="A384" s="306">
        <v>1</v>
      </c>
      <c r="B384" s="11" t="s">
        <v>10</v>
      </c>
      <c r="C384" s="10">
        <v>122</v>
      </c>
      <c r="D384" s="18" t="s">
        <v>1008</v>
      </c>
      <c r="E384" s="13">
        <v>354000</v>
      </c>
      <c r="F384" s="1">
        <v>53111</v>
      </c>
      <c r="H384" s="374">
        <v>553330</v>
      </c>
      <c r="I384" s="455">
        <v>488750</v>
      </c>
    </row>
    <row r="385" spans="1:9" ht="18">
      <c r="A385" s="306">
        <v>2</v>
      </c>
      <c r="B385" s="11" t="s">
        <v>10</v>
      </c>
      <c r="C385" s="15">
        <v>12</v>
      </c>
      <c r="D385" s="19" t="s">
        <v>593</v>
      </c>
      <c r="E385" s="17">
        <f>SUM(E384)</f>
        <v>354000</v>
      </c>
      <c r="F385" s="1">
        <v>53111</v>
      </c>
      <c r="H385" s="367">
        <f>SUM(H384)</f>
        <v>553330</v>
      </c>
      <c r="I385" s="460">
        <f>SUM(I384)</f>
        <v>488750</v>
      </c>
    </row>
    <row r="386" spans="1:9" ht="18">
      <c r="A386" s="306">
        <v>3</v>
      </c>
      <c r="B386" s="11" t="s">
        <v>10</v>
      </c>
      <c r="C386" s="10">
        <v>2</v>
      </c>
      <c r="D386" s="18" t="s">
        <v>923</v>
      </c>
      <c r="E386" s="13">
        <f>SUM(E385)*27%</f>
        <v>95580</v>
      </c>
      <c r="H386" s="374">
        <v>98043</v>
      </c>
      <c r="I386" s="455">
        <v>98225</v>
      </c>
    </row>
    <row r="387" spans="1:9" ht="18">
      <c r="A387" s="306">
        <v>4</v>
      </c>
      <c r="B387" s="11" t="s">
        <v>10</v>
      </c>
      <c r="C387" s="15">
        <v>2</v>
      </c>
      <c r="D387" s="64" t="s">
        <v>560</v>
      </c>
      <c r="E387" s="20">
        <f>SUM(E386:E386)</f>
        <v>95580</v>
      </c>
      <c r="F387" s="1">
        <v>54411</v>
      </c>
      <c r="H387" s="368">
        <f>SUM(H386:H386)</f>
        <v>98043</v>
      </c>
      <c r="I387" s="460">
        <f>SUM(I386)</f>
        <v>98225</v>
      </c>
    </row>
    <row r="388" spans="1:9" s="38" customFormat="1" ht="18">
      <c r="A388" s="306">
        <v>5</v>
      </c>
      <c r="B388" s="66" t="s">
        <v>10</v>
      </c>
      <c r="C388" s="47">
        <v>321</v>
      </c>
      <c r="D388" s="33" t="s">
        <v>1106</v>
      </c>
      <c r="E388" s="49"/>
      <c r="F388" s="37"/>
      <c r="H388" s="386">
        <v>106460</v>
      </c>
      <c r="I388" s="461">
        <v>98865</v>
      </c>
    </row>
    <row r="389" spans="1:9" s="38" customFormat="1" ht="18">
      <c r="A389" s="306">
        <v>6</v>
      </c>
      <c r="B389" s="66" t="s">
        <v>10</v>
      </c>
      <c r="C389" s="47">
        <v>322</v>
      </c>
      <c r="D389" s="33" t="s">
        <v>1107</v>
      </c>
      <c r="E389" s="49"/>
      <c r="F389" s="37"/>
      <c r="H389" s="386">
        <v>33600</v>
      </c>
      <c r="I389" s="461">
        <v>15303</v>
      </c>
    </row>
    <row r="390" spans="1:9" ht="18">
      <c r="A390" s="306">
        <v>7</v>
      </c>
      <c r="B390" s="11" t="s">
        <v>10</v>
      </c>
      <c r="C390" s="15">
        <v>32</v>
      </c>
      <c r="D390" s="19" t="s">
        <v>594</v>
      </c>
      <c r="E390" s="20"/>
      <c r="H390" s="368">
        <f>SUM(H388:H389)</f>
        <v>140060</v>
      </c>
      <c r="I390" s="455">
        <f>SUM(I388:I389)</f>
        <v>114168</v>
      </c>
    </row>
    <row r="391" spans="1:9" ht="18">
      <c r="A391" s="306">
        <v>8</v>
      </c>
      <c r="B391" s="11" t="s">
        <v>10</v>
      </c>
      <c r="C391" s="10">
        <v>334</v>
      </c>
      <c r="D391" s="18" t="s">
        <v>29</v>
      </c>
      <c r="E391" s="13"/>
      <c r="F391" s="1">
        <v>561111</v>
      </c>
      <c r="H391" s="374">
        <v>10000</v>
      </c>
      <c r="I391" s="455"/>
    </row>
    <row r="392" spans="1:9" ht="18">
      <c r="A392" s="306">
        <v>9</v>
      </c>
      <c r="B392" s="11" t="s">
        <v>10</v>
      </c>
      <c r="C392" s="15">
        <v>33</v>
      </c>
      <c r="D392" s="19" t="s">
        <v>595</v>
      </c>
      <c r="E392" s="20">
        <f>SUM(E391:E391)</f>
        <v>0</v>
      </c>
      <c r="H392" s="368">
        <f>SUM(H391:H391)</f>
        <v>10000</v>
      </c>
      <c r="I392" s="455"/>
    </row>
    <row r="393" spans="1:9" ht="18">
      <c r="A393" s="306">
        <v>10</v>
      </c>
      <c r="B393" s="11" t="s">
        <v>10</v>
      </c>
      <c r="C393" s="10">
        <v>351</v>
      </c>
      <c r="D393" s="18" t="s">
        <v>15</v>
      </c>
      <c r="E393" s="13" t="e">
        <f>SUM(#REF!+E391)*0.27</f>
        <v>#REF!</v>
      </c>
      <c r="H393" s="374">
        <v>40516</v>
      </c>
      <c r="I393" s="455">
        <v>22648</v>
      </c>
    </row>
    <row r="394" spans="1:9" ht="18">
      <c r="A394" s="306">
        <v>11</v>
      </c>
      <c r="B394" s="11" t="s">
        <v>10</v>
      </c>
      <c r="C394" s="10">
        <v>355</v>
      </c>
      <c r="D394" s="18" t="s">
        <v>1061</v>
      </c>
      <c r="E394" s="13"/>
      <c r="H394" s="374"/>
      <c r="I394" s="455">
        <v>750</v>
      </c>
    </row>
    <row r="395" spans="1:9" ht="18">
      <c r="A395" s="306">
        <v>11</v>
      </c>
      <c r="B395" s="11" t="s">
        <v>10</v>
      </c>
      <c r="C395" s="15">
        <v>35</v>
      </c>
      <c r="D395" s="19" t="s">
        <v>596</v>
      </c>
      <c r="E395" s="25" t="e">
        <f>SUM(E393:E393)</f>
        <v>#REF!</v>
      </c>
      <c r="H395" s="376">
        <f>SUM(H393:H393)</f>
        <v>40516</v>
      </c>
      <c r="I395" s="455">
        <f>SUM(I393:I394)</f>
        <v>23398</v>
      </c>
    </row>
    <row r="396" spans="1:9" ht="18">
      <c r="A396" s="306">
        <v>12</v>
      </c>
      <c r="B396" s="11" t="s">
        <v>10</v>
      </c>
      <c r="C396" s="15">
        <v>3</v>
      </c>
      <c r="D396" s="19" t="s">
        <v>597</v>
      </c>
      <c r="E396" s="20" t="e">
        <f>SUM(#REF!+E392+E395)</f>
        <v>#REF!</v>
      </c>
      <c r="H396" s="368">
        <f>SUM(H392+H395+H390)</f>
        <v>190576</v>
      </c>
      <c r="I396" s="491">
        <f>SUM(I392+I395+I390)</f>
        <v>137566</v>
      </c>
    </row>
    <row r="397" spans="1:9" ht="12.75" customHeight="1">
      <c r="A397" s="578">
        <v>13</v>
      </c>
      <c r="B397" s="581" t="s">
        <v>599</v>
      </c>
      <c r="C397" s="582"/>
      <c r="D397" s="583"/>
      <c r="E397" s="587" t="e">
        <f>SUM(E385+E387+E396)</f>
        <v>#REF!</v>
      </c>
      <c r="H397" s="561">
        <f>SUM(H385+H387+H396)</f>
        <v>841949</v>
      </c>
      <c r="I397" s="558">
        <f>SUM(I385+I387+I396)</f>
        <v>724541</v>
      </c>
    </row>
    <row r="398" spans="1:9" ht="15.75" customHeight="1">
      <c r="A398" s="579"/>
      <c r="B398" s="584"/>
      <c r="C398" s="585"/>
      <c r="D398" s="586"/>
      <c r="E398" s="587"/>
      <c r="H398" s="561"/>
      <c r="I398" s="558"/>
    </row>
    <row r="399" spans="3:8" ht="18">
      <c r="C399" s="35"/>
      <c r="D399" s="30"/>
      <c r="E399" s="36"/>
      <c r="F399" s="37"/>
      <c r="G399" s="38"/>
      <c r="H399" s="375"/>
    </row>
    <row r="400" spans="1:8" ht="18">
      <c r="A400" s="308"/>
      <c r="D400" s="3" t="s">
        <v>75</v>
      </c>
      <c r="E400" s="4"/>
      <c r="H400" s="362"/>
    </row>
    <row r="401" spans="4:8" ht="18">
      <c r="D401" s="3" t="s">
        <v>76</v>
      </c>
      <c r="E401" s="4"/>
      <c r="G401" s="1"/>
      <c r="H401" s="362"/>
    </row>
    <row r="402" spans="4:8" ht="18">
      <c r="D402" s="67" t="s">
        <v>77</v>
      </c>
      <c r="E402" s="6"/>
      <c r="F402" s="1">
        <v>55214</v>
      </c>
      <c r="H402" s="363"/>
    </row>
    <row r="403" spans="1:8" ht="18">
      <c r="A403" s="578" t="s">
        <v>292</v>
      </c>
      <c r="B403" s="580" t="s">
        <v>2</v>
      </c>
      <c r="C403" s="580"/>
      <c r="D403" s="8" t="s">
        <v>3</v>
      </c>
      <c r="E403" s="9" t="s">
        <v>4</v>
      </c>
      <c r="F403" s="1">
        <v>511112</v>
      </c>
      <c r="H403" s="364" t="s">
        <v>4</v>
      </c>
    </row>
    <row r="404" spans="1:9" ht="18">
      <c r="A404" s="579"/>
      <c r="B404" s="580" t="s">
        <v>7</v>
      </c>
      <c r="C404" s="580"/>
      <c r="D404" s="8" t="s">
        <v>8</v>
      </c>
      <c r="E404" s="9" t="s">
        <v>9</v>
      </c>
      <c r="H404" s="364" t="s">
        <v>1084</v>
      </c>
      <c r="I404" s="455" t="s">
        <v>1025</v>
      </c>
    </row>
    <row r="405" spans="1:9" ht="18">
      <c r="A405" s="273">
        <v>1</v>
      </c>
      <c r="B405" s="11" t="s">
        <v>10</v>
      </c>
      <c r="C405" s="10">
        <v>1101</v>
      </c>
      <c r="D405" s="12" t="s">
        <v>36</v>
      </c>
      <c r="E405" s="13">
        <v>1461000</v>
      </c>
      <c r="F405" s="1">
        <v>53111</v>
      </c>
      <c r="H405" s="374"/>
      <c r="I405" s="455"/>
    </row>
    <row r="406" spans="1:9" ht="18">
      <c r="A406" s="273">
        <v>2</v>
      </c>
      <c r="B406" s="11" t="s">
        <v>10</v>
      </c>
      <c r="C406" s="15">
        <v>11</v>
      </c>
      <c r="D406" s="19" t="s">
        <v>600</v>
      </c>
      <c r="E406" s="17">
        <f>SUM(E405)</f>
        <v>1461000</v>
      </c>
      <c r="H406" s="367">
        <f>SUM(H405)</f>
        <v>0</v>
      </c>
      <c r="I406" s="455"/>
    </row>
    <row r="407" spans="1:9" ht="18">
      <c r="A407" s="273">
        <v>3</v>
      </c>
      <c r="B407" s="11" t="s">
        <v>10</v>
      </c>
      <c r="C407" s="10">
        <v>122</v>
      </c>
      <c r="D407" s="18" t="s">
        <v>74</v>
      </c>
      <c r="E407" s="13">
        <v>354000</v>
      </c>
      <c r="F407" s="1">
        <v>53111</v>
      </c>
      <c r="H407" s="374"/>
      <c r="I407" s="455"/>
    </row>
    <row r="408" spans="1:9" ht="18">
      <c r="A408" s="273">
        <v>4</v>
      </c>
      <c r="B408" s="11" t="s">
        <v>10</v>
      </c>
      <c r="C408" s="15">
        <v>12</v>
      </c>
      <c r="D408" s="19" t="s">
        <v>601</v>
      </c>
      <c r="E408" s="17">
        <f>SUM(E407)</f>
        <v>354000</v>
      </c>
      <c r="F408" s="1">
        <v>53111</v>
      </c>
      <c r="H408" s="367">
        <f>SUM(H407)</f>
        <v>0</v>
      </c>
      <c r="I408" s="455"/>
    </row>
    <row r="409" spans="1:9" ht="18">
      <c r="A409" s="273">
        <v>5</v>
      </c>
      <c r="B409" s="11" t="s">
        <v>10</v>
      </c>
      <c r="C409" s="10">
        <v>2</v>
      </c>
      <c r="D409" s="18" t="s">
        <v>926</v>
      </c>
      <c r="E409" s="13">
        <f>SUM(E408)*27%</f>
        <v>95580</v>
      </c>
      <c r="H409" s="374"/>
      <c r="I409" s="455"/>
    </row>
    <row r="410" spans="1:9" ht="18">
      <c r="A410" s="273">
        <v>6</v>
      </c>
      <c r="B410" s="11" t="s">
        <v>10</v>
      </c>
      <c r="C410" s="15">
        <v>2</v>
      </c>
      <c r="D410" s="64" t="s">
        <v>549</v>
      </c>
      <c r="E410" s="20">
        <f>SUM(E409:E409)</f>
        <v>95580</v>
      </c>
      <c r="F410" s="1">
        <v>54411</v>
      </c>
      <c r="H410" s="368">
        <f>SUM(H409:H409)</f>
        <v>0</v>
      </c>
      <c r="I410" s="455"/>
    </row>
    <row r="411" spans="1:9" ht="18">
      <c r="A411" s="273">
        <v>7</v>
      </c>
      <c r="B411" s="11" t="s">
        <v>10</v>
      </c>
      <c r="C411" s="10">
        <v>312</v>
      </c>
      <c r="D411" s="41" t="s">
        <v>1009</v>
      </c>
      <c r="E411" s="40">
        <v>800000</v>
      </c>
      <c r="H411" s="377">
        <v>700000</v>
      </c>
      <c r="I411" s="559">
        <v>827866</v>
      </c>
    </row>
    <row r="412" spans="1:12" ht="18">
      <c r="A412" s="273">
        <v>8</v>
      </c>
      <c r="B412" s="11" t="s">
        <v>10</v>
      </c>
      <c r="C412" s="10">
        <v>311</v>
      </c>
      <c r="D412" s="41" t="s">
        <v>78</v>
      </c>
      <c r="E412" s="40"/>
      <c r="H412" s="377">
        <v>180000</v>
      </c>
      <c r="I412" s="560"/>
      <c r="L412" t="s">
        <v>1062</v>
      </c>
    </row>
    <row r="413" spans="1:9" ht="18">
      <c r="A413" s="273">
        <v>9</v>
      </c>
      <c r="B413" s="11" t="s">
        <v>10</v>
      </c>
      <c r="C413" s="15">
        <v>31</v>
      </c>
      <c r="D413" s="19" t="s">
        <v>602</v>
      </c>
      <c r="E413" s="20">
        <f>SUM(E411)</f>
        <v>800000</v>
      </c>
      <c r="F413" s="1">
        <v>55214</v>
      </c>
      <c r="H413" s="368">
        <f>SUM(H411+H412)</f>
        <v>880000</v>
      </c>
      <c r="I413" s="494">
        <f>SUM(I411)</f>
        <v>827866</v>
      </c>
    </row>
    <row r="414" spans="1:9" s="348" customFormat="1" ht="18">
      <c r="A414" s="453">
        <v>10</v>
      </c>
      <c r="B414" s="436" t="s">
        <v>10</v>
      </c>
      <c r="C414" s="345">
        <v>321</v>
      </c>
      <c r="D414" s="349" t="s">
        <v>1109</v>
      </c>
      <c r="E414" s="449"/>
      <c r="F414" s="347"/>
      <c r="H414" s="371">
        <v>54000</v>
      </c>
      <c r="I414" s="457">
        <v>54000</v>
      </c>
    </row>
    <row r="415" spans="1:9" ht="18">
      <c r="A415" s="273">
        <v>11</v>
      </c>
      <c r="B415" s="11" t="s">
        <v>10</v>
      </c>
      <c r="C415" s="10">
        <v>331</v>
      </c>
      <c r="D415" s="33" t="s">
        <v>79</v>
      </c>
      <c r="E415" s="13">
        <v>1350000</v>
      </c>
      <c r="F415" s="1">
        <v>55217</v>
      </c>
      <c r="H415" s="365">
        <v>450000</v>
      </c>
      <c r="I415" s="455">
        <v>403159</v>
      </c>
    </row>
    <row r="416" spans="1:9" ht="18">
      <c r="A416" s="453">
        <v>12</v>
      </c>
      <c r="B416" s="11" t="s">
        <v>10</v>
      </c>
      <c r="C416" s="10">
        <v>331</v>
      </c>
      <c r="D416" s="33" t="s">
        <v>1000</v>
      </c>
      <c r="E416" s="13">
        <v>220000</v>
      </c>
      <c r="F416" s="1">
        <v>552192</v>
      </c>
      <c r="H416" s="365">
        <v>100000</v>
      </c>
      <c r="I416" s="455">
        <v>95943</v>
      </c>
    </row>
    <row r="417" spans="1:9" ht="18">
      <c r="A417" s="273">
        <v>13</v>
      </c>
      <c r="B417" s="11" t="s">
        <v>10</v>
      </c>
      <c r="C417" s="10">
        <v>331</v>
      </c>
      <c r="D417" s="33" t="s">
        <v>25</v>
      </c>
      <c r="E417" s="13">
        <v>100000</v>
      </c>
      <c r="F417" s="1">
        <v>55218</v>
      </c>
      <c r="H417" s="365">
        <v>35000</v>
      </c>
      <c r="I417" s="455">
        <v>31858</v>
      </c>
    </row>
    <row r="418" spans="1:9" ht="18.75">
      <c r="A418" s="453">
        <v>14</v>
      </c>
      <c r="B418" s="11" t="s">
        <v>10</v>
      </c>
      <c r="C418" s="10">
        <v>331</v>
      </c>
      <c r="D418" s="33" t="s">
        <v>1023</v>
      </c>
      <c r="E418" s="13"/>
      <c r="H418" s="398">
        <f>SUM(H415:H417)</f>
        <v>585000</v>
      </c>
      <c r="I418" s="455">
        <f>SUM(I415:I417)</f>
        <v>530960</v>
      </c>
    </row>
    <row r="419" spans="1:9" ht="18.75">
      <c r="A419" s="273">
        <v>15</v>
      </c>
      <c r="B419" s="11" t="s">
        <v>10</v>
      </c>
      <c r="C419" s="10">
        <v>332</v>
      </c>
      <c r="D419" s="33" t="s">
        <v>1108</v>
      </c>
      <c r="E419" s="13"/>
      <c r="H419" s="398">
        <v>230000</v>
      </c>
      <c r="I419" s="455">
        <v>230315</v>
      </c>
    </row>
    <row r="420" spans="1:9" ht="18">
      <c r="A420" s="453">
        <v>16</v>
      </c>
      <c r="B420" s="11" t="s">
        <v>10</v>
      </c>
      <c r="C420" s="345">
        <v>333</v>
      </c>
      <c r="D420" s="432" t="s">
        <v>1010</v>
      </c>
      <c r="E420" s="13"/>
      <c r="H420" s="365">
        <v>38500</v>
      </c>
      <c r="I420" s="455">
        <v>38500</v>
      </c>
    </row>
    <row r="421" spans="1:9" ht="18">
      <c r="A421" s="273">
        <v>17</v>
      </c>
      <c r="B421" s="11" t="s">
        <v>10</v>
      </c>
      <c r="C421" s="47">
        <v>334</v>
      </c>
      <c r="D421" s="33" t="s">
        <v>125</v>
      </c>
      <c r="E421" s="14">
        <v>30000</v>
      </c>
      <c r="F421" s="37"/>
      <c r="G421" s="38"/>
      <c r="H421" s="365">
        <v>50000</v>
      </c>
      <c r="I421" s="455"/>
    </row>
    <row r="422" spans="1:9" ht="18">
      <c r="A422" s="453">
        <v>18</v>
      </c>
      <c r="B422" s="11" t="s">
        <v>10</v>
      </c>
      <c r="C422" s="47">
        <v>335</v>
      </c>
      <c r="D422" s="33" t="s">
        <v>1110</v>
      </c>
      <c r="E422" s="14"/>
      <c r="F422" s="37"/>
      <c r="G422" s="38"/>
      <c r="H422" s="365">
        <v>200000</v>
      </c>
      <c r="I422" s="455">
        <v>199890</v>
      </c>
    </row>
    <row r="423" spans="1:9" ht="18">
      <c r="A423" s="273">
        <v>19</v>
      </c>
      <c r="B423" s="11" t="s">
        <v>10</v>
      </c>
      <c r="C423" s="10">
        <v>336</v>
      </c>
      <c r="D423" s="33" t="s">
        <v>1111</v>
      </c>
      <c r="E423" s="13"/>
      <c r="H423" s="365">
        <v>300000</v>
      </c>
      <c r="I423" s="455">
        <v>314902</v>
      </c>
    </row>
    <row r="424" spans="1:9" ht="18">
      <c r="A424" s="453">
        <v>20</v>
      </c>
      <c r="B424" s="11" t="s">
        <v>10</v>
      </c>
      <c r="C424" s="10">
        <v>337</v>
      </c>
      <c r="D424" s="33" t="s">
        <v>80</v>
      </c>
      <c r="E424" s="13"/>
      <c r="H424" s="365"/>
      <c r="I424" s="455"/>
    </row>
    <row r="425" spans="1:9" ht="18">
      <c r="A425" s="273">
        <v>21</v>
      </c>
      <c r="B425" s="11" t="s">
        <v>10</v>
      </c>
      <c r="C425" s="10">
        <v>337</v>
      </c>
      <c r="D425" s="33" t="s">
        <v>1020</v>
      </c>
      <c r="E425" s="13"/>
      <c r="H425" s="365">
        <v>180000</v>
      </c>
      <c r="I425" s="455">
        <v>180182</v>
      </c>
    </row>
    <row r="426" spans="1:9" ht="18.75">
      <c r="A426" s="453">
        <v>22</v>
      </c>
      <c r="B426" s="11" t="s">
        <v>10</v>
      </c>
      <c r="C426" s="1">
        <v>337</v>
      </c>
      <c r="D426" s="33" t="s">
        <v>1021</v>
      </c>
      <c r="H426" s="434">
        <f>SUM(H424:H425)</f>
        <v>180000</v>
      </c>
      <c r="I426" s="455">
        <f>SUM(I424:I425)</f>
        <v>180182</v>
      </c>
    </row>
    <row r="427" spans="1:9" ht="18.75">
      <c r="A427" s="273">
        <v>23</v>
      </c>
      <c r="B427" s="11" t="s">
        <v>10</v>
      </c>
      <c r="C427" s="15">
        <v>33</v>
      </c>
      <c r="D427" s="19" t="s">
        <v>603</v>
      </c>
      <c r="E427" s="20">
        <f>SUM(E415:E425)</f>
        <v>1700000</v>
      </c>
      <c r="H427" s="493">
        <f>H414+H418+H419+H420+H421+H422+H423+H424+H426</f>
        <v>1637500</v>
      </c>
      <c r="I427" s="493">
        <f>I414+I418+I419+I420+I421+I422+I423+I424+I426</f>
        <v>1548749</v>
      </c>
    </row>
    <row r="428" spans="1:9" ht="18">
      <c r="A428" s="453">
        <v>24</v>
      </c>
      <c r="B428" s="11" t="s">
        <v>10</v>
      </c>
      <c r="C428" s="345">
        <v>341</v>
      </c>
      <c r="D428" s="349" t="s">
        <v>1063</v>
      </c>
      <c r="E428" s="20"/>
      <c r="H428" s="450">
        <v>8000</v>
      </c>
      <c r="I428" s="455">
        <v>8000</v>
      </c>
    </row>
    <row r="429" spans="1:9" ht="18">
      <c r="A429" s="273">
        <v>25</v>
      </c>
      <c r="B429" s="11" t="s">
        <v>10</v>
      </c>
      <c r="C429" s="10">
        <v>342</v>
      </c>
      <c r="D429" s="18" t="s">
        <v>1112</v>
      </c>
      <c r="E429" s="13">
        <v>150000</v>
      </c>
      <c r="H429" s="365">
        <v>250000</v>
      </c>
      <c r="I429" s="455">
        <v>519908</v>
      </c>
    </row>
    <row r="430" spans="1:9" ht="18">
      <c r="A430" s="453">
        <v>26</v>
      </c>
      <c r="B430" s="11" t="s">
        <v>10</v>
      </c>
      <c r="C430" s="26">
        <v>34</v>
      </c>
      <c r="D430" s="27" t="s">
        <v>604</v>
      </c>
      <c r="E430" s="24">
        <f>SUM(E429)</f>
        <v>150000</v>
      </c>
      <c r="H430" s="370">
        <f>SUM(H428:H429)</f>
        <v>258000</v>
      </c>
      <c r="I430" s="455">
        <f>SUM(I428:I429)</f>
        <v>527908</v>
      </c>
    </row>
    <row r="431" spans="1:9" ht="18">
      <c r="A431" s="273">
        <v>27</v>
      </c>
      <c r="B431" s="11" t="s">
        <v>10</v>
      </c>
      <c r="C431" s="10">
        <v>351</v>
      </c>
      <c r="D431" s="18" t="s">
        <v>15</v>
      </c>
      <c r="E431" s="13">
        <f>SUM(E413+E415+E416+E417+E421)*0.27</f>
        <v>675000</v>
      </c>
      <c r="H431" s="365">
        <f>(H413+H427+H429)*0.27</f>
        <v>747225</v>
      </c>
      <c r="I431" s="455">
        <v>570133</v>
      </c>
    </row>
    <row r="432" spans="1:9" ht="18">
      <c r="A432" s="453">
        <v>28</v>
      </c>
      <c r="B432" s="11" t="s">
        <v>10</v>
      </c>
      <c r="C432" s="10">
        <v>355</v>
      </c>
      <c r="D432" s="18" t="s">
        <v>1113</v>
      </c>
      <c r="E432" s="13"/>
      <c r="H432" s="365">
        <v>8000</v>
      </c>
      <c r="I432" s="455">
        <v>8666</v>
      </c>
    </row>
    <row r="433" spans="1:9" s="1" customFormat="1" ht="18">
      <c r="A433" s="273">
        <v>29</v>
      </c>
      <c r="B433" s="11" t="s">
        <v>10</v>
      </c>
      <c r="C433" s="15">
        <v>35</v>
      </c>
      <c r="D433" s="19" t="s">
        <v>605</v>
      </c>
      <c r="E433" s="25">
        <f>SUM(E431:E431)</f>
        <v>675000</v>
      </c>
      <c r="G433"/>
      <c r="H433" s="370">
        <f>SUM(H431:H432)</f>
        <v>755225</v>
      </c>
      <c r="I433" s="492">
        <f>SUM(I431:I432)</f>
        <v>578799</v>
      </c>
    </row>
    <row r="434" spans="1:9" s="1" customFormat="1" ht="18">
      <c r="A434" s="453">
        <v>30</v>
      </c>
      <c r="B434" s="11" t="s">
        <v>10</v>
      </c>
      <c r="C434" s="345">
        <v>623</v>
      </c>
      <c r="D434" s="349" t="s">
        <v>1067</v>
      </c>
      <c r="E434" s="25"/>
      <c r="G434"/>
      <c r="H434" s="438"/>
      <c r="I434" s="465">
        <v>450000</v>
      </c>
    </row>
    <row r="435" spans="1:9" s="1" customFormat="1" ht="18">
      <c r="A435" s="273">
        <v>31</v>
      </c>
      <c r="B435" s="11" t="s">
        <v>10</v>
      </c>
      <c r="C435" s="345">
        <v>632</v>
      </c>
      <c r="D435" s="349" t="s">
        <v>1064</v>
      </c>
      <c r="E435" s="25"/>
      <c r="G435"/>
      <c r="H435" s="438"/>
      <c r="I435" s="465">
        <v>11811</v>
      </c>
    </row>
    <row r="436" spans="1:9" s="1" customFormat="1" ht="18">
      <c r="A436" s="453">
        <v>32</v>
      </c>
      <c r="B436" s="11" t="s">
        <v>10</v>
      </c>
      <c r="C436" s="345">
        <v>643</v>
      </c>
      <c r="D436" s="349" t="s">
        <v>1066</v>
      </c>
      <c r="E436" s="25"/>
      <c r="G436"/>
      <c r="H436" s="438"/>
      <c r="I436" s="465">
        <v>378000</v>
      </c>
    </row>
    <row r="437" spans="1:9" s="1" customFormat="1" ht="18">
      <c r="A437" s="273">
        <v>33</v>
      </c>
      <c r="B437" s="11" t="s">
        <v>10</v>
      </c>
      <c r="C437" s="345">
        <v>673</v>
      </c>
      <c r="D437" s="349" t="s">
        <v>1065</v>
      </c>
      <c r="E437" s="25"/>
      <c r="G437"/>
      <c r="H437" s="438"/>
      <c r="I437" s="465">
        <v>105249</v>
      </c>
    </row>
    <row r="438" spans="1:9" s="1" customFormat="1" ht="18">
      <c r="A438" s="453">
        <v>34</v>
      </c>
      <c r="B438" s="11" t="s">
        <v>10</v>
      </c>
      <c r="C438" s="345">
        <v>6</v>
      </c>
      <c r="D438" s="349" t="s">
        <v>1114</v>
      </c>
      <c r="E438" s="25"/>
      <c r="G438"/>
      <c r="H438" s="438"/>
      <c r="I438" s="492">
        <f>SUM(I434:I437)</f>
        <v>945060</v>
      </c>
    </row>
    <row r="439" spans="1:10" ht="18">
      <c r="A439" s="273">
        <v>35</v>
      </c>
      <c r="B439" s="11" t="s">
        <v>10</v>
      </c>
      <c r="C439" s="15">
        <v>3</v>
      </c>
      <c r="D439" s="19" t="s">
        <v>606</v>
      </c>
      <c r="E439" s="20" t="e">
        <f>SUM(E411+#REF!+E431)</f>
        <v>#REF!</v>
      </c>
      <c r="H439" s="368">
        <f>H413+H427+H430+H433</f>
        <v>3530725</v>
      </c>
      <c r="I439" s="368">
        <f>I411+I427+I430+I433</f>
        <v>3483322</v>
      </c>
      <c r="J439" t="s">
        <v>965</v>
      </c>
    </row>
    <row r="440" spans="1:9" ht="12.75">
      <c r="A440" s="578">
        <v>36</v>
      </c>
      <c r="B440" s="581" t="s">
        <v>607</v>
      </c>
      <c r="C440" s="582"/>
      <c r="D440" s="583"/>
      <c r="E440" s="587" t="e">
        <f>SUM(#REF!)</f>
        <v>#REF!</v>
      </c>
      <c r="H440" s="561">
        <f>SUM(H406+H408+H410+H439)</f>
        <v>3530725</v>
      </c>
      <c r="I440" s="561">
        <f>SUM(I406+I408+I410+I439+I438)</f>
        <v>4428382</v>
      </c>
    </row>
    <row r="441" spans="1:9" ht="12.75">
      <c r="A441" s="579"/>
      <c r="B441" s="584"/>
      <c r="C441" s="585"/>
      <c r="D441" s="586"/>
      <c r="E441" s="587"/>
      <c r="H441" s="561"/>
      <c r="I441" s="561"/>
    </row>
    <row r="443" spans="4:8" ht="18">
      <c r="D443" s="3" t="s">
        <v>81</v>
      </c>
      <c r="E443" s="4"/>
      <c r="H443" s="362"/>
    </row>
    <row r="444" spans="4:8" ht="18">
      <c r="D444" s="3" t="s">
        <v>857</v>
      </c>
      <c r="E444" s="4"/>
      <c r="H444" s="362"/>
    </row>
    <row r="445" spans="4:8" ht="18">
      <c r="D445" s="3"/>
      <c r="E445" s="6"/>
      <c r="F445" s="1">
        <v>38115</v>
      </c>
      <c r="H445" s="363"/>
    </row>
    <row r="446" spans="1:8" ht="18">
      <c r="A446" s="578" t="s">
        <v>292</v>
      </c>
      <c r="B446" s="580" t="s">
        <v>2</v>
      </c>
      <c r="C446" s="580"/>
      <c r="D446" s="8" t="s">
        <v>3</v>
      </c>
      <c r="E446" s="9" t="s">
        <v>4</v>
      </c>
      <c r="F446" s="1">
        <v>511112</v>
      </c>
      <c r="H446" s="364" t="s">
        <v>4</v>
      </c>
    </row>
    <row r="447" spans="1:9" ht="18">
      <c r="A447" s="579"/>
      <c r="B447" s="580" t="s">
        <v>7</v>
      </c>
      <c r="C447" s="580"/>
      <c r="D447" s="8" t="s">
        <v>8</v>
      </c>
      <c r="E447" s="9" t="s">
        <v>9</v>
      </c>
      <c r="H447" s="364" t="s">
        <v>1084</v>
      </c>
      <c r="I447" s="455" t="s">
        <v>1025</v>
      </c>
    </row>
    <row r="448" spans="1:9" ht="18">
      <c r="A448" s="306">
        <v>1</v>
      </c>
      <c r="B448" s="11" t="s">
        <v>10</v>
      </c>
      <c r="C448" s="10">
        <v>511</v>
      </c>
      <c r="D448" s="33" t="s">
        <v>928</v>
      </c>
      <c r="E448" s="13">
        <v>400000</v>
      </c>
      <c r="F448" s="1">
        <v>38115</v>
      </c>
      <c r="H448" s="365"/>
      <c r="I448" s="455"/>
    </row>
    <row r="449" spans="1:9" ht="18">
      <c r="A449" s="306">
        <v>2</v>
      </c>
      <c r="B449" s="11" t="s">
        <v>10</v>
      </c>
      <c r="C449" s="10">
        <v>511</v>
      </c>
      <c r="D449" s="33" t="s">
        <v>1011</v>
      </c>
      <c r="E449" s="13"/>
      <c r="H449" s="365"/>
      <c r="I449" s="455"/>
    </row>
    <row r="450" spans="1:9" ht="18">
      <c r="A450" s="306">
        <v>3</v>
      </c>
      <c r="B450" s="11" t="s">
        <v>10</v>
      </c>
      <c r="C450" s="10">
        <v>511</v>
      </c>
      <c r="D450" s="33" t="s">
        <v>1013</v>
      </c>
      <c r="E450" s="13"/>
      <c r="H450" s="365"/>
      <c r="I450" s="455"/>
    </row>
    <row r="451" spans="1:9" ht="18">
      <c r="A451" s="306">
        <v>4</v>
      </c>
      <c r="B451" s="11" t="s">
        <v>10</v>
      </c>
      <c r="C451" s="10">
        <v>511</v>
      </c>
      <c r="D451" s="33" t="s">
        <v>929</v>
      </c>
      <c r="E451" s="13"/>
      <c r="H451" s="365"/>
      <c r="I451" s="455"/>
    </row>
    <row r="452" spans="1:9" ht="18">
      <c r="A452" s="306">
        <v>5</v>
      </c>
      <c r="B452" s="11" t="s">
        <v>10</v>
      </c>
      <c r="C452" s="10">
        <v>511</v>
      </c>
      <c r="D452" s="33" t="s">
        <v>930</v>
      </c>
      <c r="E452" s="13"/>
      <c r="H452" s="365"/>
      <c r="I452" s="455"/>
    </row>
    <row r="453" spans="1:9" ht="18">
      <c r="A453" s="306">
        <v>6</v>
      </c>
      <c r="B453" s="11" t="s">
        <v>10</v>
      </c>
      <c r="C453" s="10">
        <v>511</v>
      </c>
      <c r="D453" s="33" t="s">
        <v>1014</v>
      </c>
      <c r="E453" s="13"/>
      <c r="H453" s="365"/>
      <c r="I453" s="455"/>
    </row>
    <row r="454" spans="1:9" ht="18">
      <c r="A454" s="306">
        <v>6</v>
      </c>
      <c r="B454" s="11" t="s">
        <v>10</v>
      </c>
      <c r="C454" s="10">
        <v>511</v>
      </c>
      <c r="D454" s="33" t="s">
        <v>1015</v>
      </c>
      <c r="E454" s="13"/>
      <c r="H454" s="365"/>
      <c r="I454" s="455"/>
    </row>
    <row r="455" spans="1:9" ht="18">
      <c r="A455" s="306">
        <v>7</v>
      </c>
      <c r="B455" s="11" t="s">
        <v>10</v>
      </c>
      <c r="C455" s="10">
        <v>511</v>
      </c>
      <c r="D455" s="33" t="s">
        <v>1012</v>
      </c>
      <c r="E455" s="13">
        <v>350000</v>
      </c>
      <c r="F455" s="1">
        <v>38115</v>
      </c>
      <c r="H455" s="365"/>
      <c r="I455" s="455"/>
    </row>
    <row r="456" spans="1:9" ht="18">
      <c r="A456" s="306">
        <v>8</v>
      </c>
      <c r="B456" s="11" t="s">
        <v>10</v>
      </c>
      <c r="C456" s="10">
        <v>511</v>
      </c>
      <c r="D456" s="33" t="s">
        <v>1018</v>
      </c>
      <c r="E456" s="69"/>
      <c r="H456" s="388"/>
      <c r="I456" s="455"/>
    </row>
    <row r="457" spans="1:9" ht="18">
      <c r="A457" s="306">
        <v>9</v>
      </c>
      <c r="B457" s="11" t="s">
        <v>10</v>
      </c>
      <c r="C457" s="10">
        <v>511</v>
      </c>
      <c r="D457" s="33" t="s">
        <v>927</v>
      </c>
      <c r="E457" s="69"/>
      <c r="H457" s="388"/>
      <c r="I457" s="455"/>
    </row>
    <row r="458" spans="1:9" ht="18">
      <c r="A458" s="306">
        <v>10</v>
      </c>
      <c r="B458" s="11" t="s">
        <v>10</v>
      </c>
      <c r="C458" s="10">
        <v>512</v>
      </c>
      <c r="D458" s="33" t="s">
        <v>1027</v>
      </c>
      <c r="E458" s="69"/>
      <c r="H458" s="388"/>
      <c r="I458" s="455">
        <v>6348524</v>
      </c>
    </row>
    <row r="459" spans="1:9" ht="15" customHeight="1">
      <c r="A459" s="306">
        <v>11</v>
      </c>
      <c r="B459" s="11" t="s">
        <v>10</v>
      </c>
      <c r="C459" s="15">
        <v>5</v>
      </c>
      <c r="D459" s="42" t="s">
        <v>608</v>
      </c>
      <c r="E459" s="57">
        <f>SUM(E448:E455)</f>
        <v>750000</v>
      </c>
      <c r="H459" s="384"/>
      <c r="I459" s="455"/>
    </row>
    <row r="460" spans="1:9" ht="15" customHeight="1">
      <c r="A460" s="578">
        <v>12</v>
      </c>
      <c r="B460" s="324" t="s">
        <v>598</v>
      </c>
      <c r="C460" s="319"/>
      <c r="D460" s="320"/>
      <c r="E460" s="587">
        <f>SUM(E448:E455)</f>
        <v>750000</v>
      </c>
      <c r="H460" s="561">
        <f>SUM(H448:H459)</f>
        <v>0</v>
      </c>
      <c r="I460" s="562">
        <v>6348524</v>
      </c>
    </row>
    <row r="461" spans="1:9" ht="15" customHeight="1">
      <c r="A461" s="579"/>
      <c r="B461" s="321"/>
      <c r="C461" s="322"/>
      <c r="D461" s="323"/>
      <c r="E461" s="587"/>
      <c r="H461" s="561"/>
      <c r="I461" s="563"/>
    </row>
    <row r="462" ht="15" customHeight="1"/>
    <row r="463" ht="15" customHeight="1"/>
    <row r="464" ht="15" customHeight="1">
      <c r="D464" s="3" t="s">
        <v>931</v>
      </c>
    </row>
    <row r="465" ht="15" customHeight="1">
      <c r="D465" s="3" t="s">
        <v>932</v>
      </c>
    </row>
    <row r="466" spans="1:8" ht="15" customHeight="1">
      <c r="A466" s="578" t="s">
        <v>292</v>
      </c>
      <c r="B466" s="580" t="s">
        <v>2</v>
      </c>
      <c r="C466" s="580"/>
      <c r="D466" s="8" t="s">
        <v>3</v>
      </c>
      <c r="E466" s="9" t="s">
        <v>4</v>
      </c>
      <c r="F466" s="1">
        <v>511112</v>
      </c>
      <c r="H466" s="364" t="s">
        <v>4</v>
      </c>
    </row>
    <row r="467" spans="1:9" ht="18">
      <c r="A467" s="579"/>
      <c r="B467" s="580" t="s">
        <v>7</v>
      </c>
      <c r="C467" s="597"/>
      <c r="D467" s="355" t="s">
        <v>8</v>
      </c>
      <c r="E467" s="354" t="s">
        <v>9</v>
      </c>
      <c r="H467" s="364" t="s">
        <v>940</v>
      </c>
      <c r="I467" s="455" t="s">
        <v>1025</v>
      </c>
    </row>
    <row r="468" spans="1:9" ht="15" customHeight="1">
      <c r="A468" s="305">
        <v>1</v>
      </c>
      <c r="B468" s="11" t="s">
        <v>10</v>
      </c>
      <c r="C468" s="10">
        <v>562</v>
      </c>
      <c r="D468" s="325" t="s">
        <v>933</v>
      </c>
      <c r="E468" s="359"/>
      <c r="F468" s="10"/>
      <c r="G468" s="325"/>
      <c r="H468" s="390"/>
      <c r="I468" s="455"/>
    </row>
    <row r="469" spans="1:9" ht="15" customHeight="1">
      <c r="A469" s="305">
        <v>2</v>
      </c>
      <c r="B469" s="11" t="s">
        <v>10</v>
      </c>
      <c r="C469" s="10">
        <v>567</v>
      </c>
      <c r="D469" s="325" t="s">
        <v>883</v>
      </c>
      <c r="E469" s="359"/>
      <c r="F469" s="10"/>
      <c r="G469" s="325"/>
      <c r="H469" s="390"/>
      <c r="I469" s="455"/>
    </row>
    <row r="470" spans="1:9" ht="15" customHeight="1">
      <c r="A470" s="306">
        <v>3</v>
      </c>
      <c r="B470" s="11" t="s">
        <v>10</v>
      </c>
      <c r="C470" s="356">
        <v>56</v>
      </c>
      <c r="D470" s="357" t="s">
        <v>934</v>
      </c>
      <c r="E470" s="358">
        <f>SUM(E461:E468)</f>
        <v>0</v>
      </c>
      <c r="H470" s="391"/>
      <c r="I470" s="455"/>
    </row>
    <row r="471" spans="1:9" ht="15" customHeight="1">
      <c r="A471" s="578">
        <v>4</v>
      </c>
      <c r="B471" s="324" t="s">
        <v>598</v>
      </c>
      <c r="C471" s="319"/>
      <c r="D471" s="320"/>
      <c r="E471" s="587">
        <f>SUM(E461:E468)</f>
        <v>0</v>
      </c>
      <c r="H471" s="561">
        <f>SUM(H470)</f>
        <v>0</v>
      </c>
      <c r="I471" s="455"/>
    </row>
    <row r="472" spans="1:8" ht="15" customHeight="1">
      <c r="A472" s="579"/>
      <c r="B472" s="321"/>
      <c r="C472" s="322"/>
      <c r="D472" s="323"/>
      <c r="E472" s="587"/>
      <c r="H472" s="561"/>
    </row>
    <row r="473" ht="15" customHeight="1"/>
    <row r="474" ht="15" customHeight="1"/>
    <row r="475" ht="15" customHeight="1"/>
    <row r="476" spans="4:8" ht="15" customHeight="1">
      <c r="D476" s="3" t="s">
        <v>82</v>
      </c>
      <c r="E476" s="4"/>
      <c r="H476" s="362"/>
    </row>
    <row r="477" spans="4:8" ht="15" customHeight="1">
      <c r="D477" s="3" t="s">
        <v>83</v>
      </c>
      <c r="E477" s="4"/>
      <c r="H477" s="362"/>
    </row>
    <row r="478" spans="4:8" ht="15" customHeight="1">
      <c r="D478" s="3"/>
      <c r="E478" s="6"/>
      <c r="F478" s="1">
        <v>583119</v>
      </c>
      <c r="H478" s="363"/>
    </row>
    <row r="479" spans="1:8" ht="15" customHeight="1">
      <c r="A479" s="578" t="s">
        <v>292</v>
      </c>
      <c r="B479" s="580" t="s">
        <v>2</v>
      </c>
      <c r="C479" s="580"/>
      <c r="D479" s="8" t="s">
        <v>3</v>
      </c>
      <c r="E479" s="9" t="s">
        <v>4</v>
      </c>
      <c r="F479" s="1">
        <v>511112</v>
      </c>
      <c r="H479" s="364" t="s">
        <v>4</v>
      </c>
    </row>
    <row r="480" spans="1:9" ht="15" customHeight="1">
      <c r="A480" s="579"/>
      <c r="B480" s="580" t="s">
        <v>7</v>
      </c>
      <c r="C480" s="580"/>
      <c r="D480" s="8" t="s">
        <v>8</v>
      </c>
      <c r="E480" s="9" t="s">
        <v>9</v>
      </c>
      <c r="H480" s="364" t="s">
        <v>1084</v>
      </c>
      <c r="I480" s="455" t="s">
        <v>1025</v>
      </c>
    </row>
    <row r="481" spans="1:9" ht="18">
      <c r="A481" s="306">
        <v>1</v>
      </c>
      <c r="B481" s="11" t="s">
        <v>10</v>
      </c>
      <c r="C481" s="10">
        <v>47</v>
      </c>
      <c r="D481" s="33" t="s">
        <v>84</v>
      </c>
      <c r="E481" s="13">
        <v>250000</v>
      </c>
      <c r="H481" s="374"/>
      <c r="I481" s="455">
        <v>0</v>
      </c>
    </row>
    <row r="482" spans="1:9" ht="18">
      <c r="A482" s="306">
        <v>2</v>
      </c>
      <c r="B482" s="11" t="s">
        <v>10</v>
      </c>
      <c r="C482" s="15">
        <v>4</v>
      </c>
      <c r="D482" s="42" t="s">
        <v>609</v>
      </c>
      <c r="E482" s="57">
        <f>SUM(E481:E481)</f>
        <v>250000</v>
      </c>
      <c r="H482" s="384">
        <f>SUM(H481:H481)</f>
        <v>0</v>
      </c>
      <c r="I482" s="455"/>
    </row>
    <row r="483" spans="1:9" ht="15" customHeight="1">
      <c r="A483" s="578">
        <v>3</v>
      </c>
      <c r="B483" s="324" t="s">
        <v>581</v>
      </c>
      <c r="C483" s="319"/>
      <c r="D483" s="320"/>
      <c r="E483" s="589">
        <f>SUM(E481:E481)</f>
        <v>250000</v>
      </c>
      <c r="H483" s="566">
        <f>SUM(H481:H481)</f>
        <v>0</v>
      </c>
      <c r="I483" s="455"/>
    </row>
    <row r="484" spans="1:9" ht="15" customHeight="1">
      <c r="A484" s="579"/>
      <c r="B484" s="321"/>
      <c r="C484" s="322"/>
      <c r="D484" s="323"/>
      <c r="E484" s="590"/>
      <c r="H484" s="567"/>
      <c r="I484" s="455"/>
    </row>
    <row r="485" spans="3:8" ht="15" customHeight="1">
      <c r="C485" s="35"/>
      <c r="D485" s="30"/>
      <c r="E485" s="36"/>
      <c r="F485" s="37"/>
      <c r="G485" s="38"/>
      <c r="H485" s="375"/>
    </row>
    <row r="486" ht="15" customHeight="1"/>
    <row r="487" spans="4:8" ht="15" customHeight="1">
      <c r="D487" s="3" t="s">
        <v>879</v>
      </c>
      <c r="E487" s="7"/>
      <c r="H487" s="363"/>
    </row>
    <row r="488" spans="4:8" ht="15" customHeight="1">
      <c r="D488" s="3" t="s">
        <v>1120</v>
      </c>
      <c r="E488" s="4"/>
      <c r="F488" s="1" t="s">
        <v>42</v>
      </c>
      <c r="H488" s="362"/>
    </row>
    <row r="489" spans="4:8" ht="15" customHeight="1">
      <c r="D489" s="46"/>
      <c r="E489" s="6"/>
      <c r="G489" s="1"/>
      <c r="H489" s="363"/>
    </row>
    <row r="490" spans="1:8" ht="15" customHeight="1">
      <c r="A490" s="578" t="s">
        <v>292</v>
      </c>
      <c r="B490" s="580" t="s">
        <v>2</v>
      </c>
      <c r="C490" s="580"/>
      <c r="D490" s="8" t="s">
        <v>3</v>
      </c>
      <c r="E490" s="9" t="s">
        <v>4</v>
      </c>
      <c r="F490" s="1">
        <v>511112</v>
      </c>
      <c r="H490" s="364" t="s">
        <v>4</v>
      </c>
    </row>
    <row r="491" spans="1:9" ht="15" customHeight="1">
      <c r="A491" s="579"/>
      <c r="B491" s="580" t="s">
        <v>7</v>
      </c>
      <c r="C491" s="580"/>
      <c r="D491" s="8" t="s">
        <v>8</v>
      </c>
      <c r="E491" s="9" t="s">
        <v>9</v>
      </c>
      <c r="H491" s="364" t="s">
        <v>1084</v>
      </c>
      <c r="I491" s="455" t="s">
        <v>1025</v>
      </c>
    </row>
    <row r="492" spans="1:9" ht="15" customHeight="1">
      <c r="A492" s="273">
        <v>1</v>
      </c>
      <c r="B492" s="11" t="s">
        <v>10</v>
      </c>
      <c r="C492" s="10">
        <v>1101</v>
      </c>
      <c r="D492" s="39" t="s">
        <v>1116</v>
      </c>
      <c r="E492" s="9"/>
      <c r="H492" s="387">
        <v>3163500</v>
      </c>
      <c r="I492" s="455">
        <v>2242450</v>
      </c>
    </row>
    <row r="493" spans="1:9" ht="15" customHeight="1">
      <c r="A493" s="306">
        <v>2</v>
      </c>
      <c r="B493" s="11" t="s">
        <v>10</v>
      </c>
      <c r="C493" s="10">
        <v>1101</v>
      </c>
      <c r="D493" s="23" t="s">
        <v>86</v>
      </c>
      <c r="E493" s="71">
        <v>1220000</v>
      </c>
      <c r="H493" s="383">
        <v>939030</v>
      </c>
      <c r="I493" s="455"/>
    </row>
    <row r="494" spans="1:9" ht="15" customHeight="1">
      <c r="A494" s="273">
        <v>3</v>
      </c>
      <c r="B494" s="11" t="s">
        <v>10</v>
      </c>
      <c r="C494" s="10">
        <v>1103</v>
      </c>
      <c r="D494" s="39" t="s">
        <v>936</v>
      </c>
      <c r="E494" s="71"/>
      <c r="H494" s="383">
        <v>250000</v>
      </c>
      <c r="I494" s="455">
        <v>150000</v>
      </c>
    </row>
    <row r="495" spans="1:10" s="1" customFormat="1" ht="15" customHeight="1">
      <c r="A495" s="306">
        <v>4</v>
      </c>
      <c r="B495" s="11" t="s">
        <v>10</v>
      </c>
      <c r="C495" s="10">
        <v>1107</v>
      </c>
      <c r="D495" s="23" t="s">
        <v>935</v>
      </c>
      <c r="E495" s="71">
        <v>60000</v>
      </c>
      <c r="G495"/>
      <c r="H495" s="383">
        <v>250000</v>
      </c>
      <c r="I495" s="455">
        <v>141666</v>
      </c>
      <c r="J495"/>
    </row>
    <row r="496" spans="1:10" s="1" customFormat="1" ht="15" customHeight="1">
      <c r="A496" s="273">
        <v>5</v>
      </c>
      <c r="B496" s="11" t="s">
        <v>10</v>
      </c>
      <c r="C496" s="10">
        <v>1110</v>
      </c>
      <c r="D496" s="23" t="s">
        <v>87</v>
      </c>
      <c r="E496" s="71">
        <v>12000</v>
      </c>
      <c r="G496"/>
      <c r="H496" s="383">
        <v>36000</v>
      </c>
      <c r="I496" s="455">
        <v>23000</v>
      </c>
      <c r="J496"/>
    </row>
    <row r="497" spans="1:10" s="1" customFormat="1" ht="15" customHeight="1">
      <c r="A497" s="306">
        <v>6</v>
      </c>
      <c r="B497" s="11" t="s">
        <v>10</v>
      </c>
      <c r="C497" s="10">
        <v>1113</v>
      </c>
      <c r="D497" s="23" t="s">
        <v>1068</v>
      </c>
      <c r="E497" s="71"/>
      <c r="G497"/>
      <c r="H497" s="383"/>
      <c r="I497" s="455">
        <v>36429</v>
      </c>
      <c r="J497"/>
    </row>
    <row r="498" spans="1:10" s="1" customFormat="1" ht="15" customHeight="1">
      <c r="A498" s="273">
        <v>7</v>
      </c>
      <c r="B498" s="11" t="s">
        <v>10</v>
      </c>
      <c r="C498" s="15">
        <v>11</v>
      </c>
      <c r="D498" s="74" t="s">
        <v>610</v>
      </c>
      <c r="E498" s="72">
        <f>SUM(E493:E496)</f>
        <v>1292000</v>
      </c>
      <c r="G498"/>
      <c r="H498" s="382">
        <f>SUM(H492:H496)</f>
        <v>4638530</v>
      </c>
      <c r="I498" s="455">
        <f>SUM(I492:I497)</f>
        <v>2593545</v>
      </c>
      <c r="J498"/>
    </row>
    <row r="499" spans="1:10" s="1" customFormat="1" ht="15" customHeight="1">
      <c r="A499" s="306">
        <v>8</v>
      </c>
      <c r="B499" s="11" t="s">
        <v>10</v>
      </c>
      <c r="C499" s="10">
        <v>122</v>
      </c>
      <c r="D499" s="70" t="s">
        <v>88</v>
      </c>
      <c r="E499" s="71">
        <v>213750</v>
      </c>
      <c r="G499"/>
      <c r="H499" s="383">
        <v>470000</v>
      </c>
      <c r="I499" s="455">
        <v>255000</v>
      </c>
      <c r="J499"/>
    </row>
    <row r="500" spans="1:10" s="1" customFormat="1" ht="15" customHeight="1">
      <c r="A500" s="273">
        <v>9</v>
      </c>
      <c r="B500" s="11" t="s">
        <v>10</v>
      </c>
      <c r="C500" s="15">
        <v>12</v>
      </c>
      <c r="D500" s="74" t="s">
        <v>611</v>
      </c>
      <c r="E500" s="72">
        <f>SUM(E499)</f>
        <v>213750</v>
      </c>
      <c r="G500"/>
      <c r="H500" s="382">
        <f>SUM(H499)</f>
        <v>470000</v>
      </c>
      <c r="I500" s="455">
        <f>SUM(I499)</f>
        <v>255000</v>
      </c>
      <c r="J500"/>
    </row>
    <row r="501" spans="1:11" s="1" customFormat="1" ht="15" customHeight="1">
      <c r="A501" s="306">
        <v>10</v>
      </c>
      <c r="B501" s="11" t="s">
        <v>1117</v>
      </c>
      <c r="C501" s="498">
        <v>1</v>
      </c>
      <c r="D501" s="499" t="s">
        <v>1118</v>
      </c>
      <c r="E501" s="500"/>
      <c r="F501" s="501"/>
      <c r="G501" s="502"/>
      <c r="H501" s="503">
        <f>H498+H500</f>
        <v>5108530</v>
      </c>
      <c r="I501" s="466">
        <f>I498+I500</f>
        <v>2848545</v>
      </c>
      <c r="J501"/>
      <c r="K501" s="1" t="s">
        <v>1119</v>
      </c>
    </row>
    <row r="502" spans="1:10" s="1" customFormat="1" ht="15" customHeight="1">
      <c r="A502" s="273">
        <v>11</v>
      </c>
      <c r="B502" s="11" t="s">
        <v>10</v>
      </c>
      <c r="C502" s="10">
        <v>2</v>
      </c>
      <c r="D502" s="23" t="s">
        <v>612</v>
      </c>
      <c r="E502" s="71">
        <f>SUM(E493+E499)*0.27</f>
        <v>387112.5</v>
      </c>
      <c r="G502"/>
      <c r="H502" s="383">
        <v>897391</v>
      </c>
      <c r="I502" s="455">
        <v>593478</v>
      </c>
      <c r="J502"/>
    </row>
    <row r="503" spans="1:10" s="1" customFormat="1" ht="15" customHeight="1">
      <c r="A503" s="306">
        <v>12</v>
      </c>
      <c r="B503" s="11" t="s">
        <v>10</v>
      </c>
      <c r="C503" s="10">
        <v>2</v>
      </c>
      <c r="D503" s="23" t="s">
        <v>885</v>
      </c>
      <c r="E503" s="71">
        <f>SUM(E495*1.19*0.14)</f>
        <v>9996.000000000002</v>
      </c>
      <c r="G503"/>
      <c r="H503" s="383">
        <v>41300</v>
      </c>
      <c r="I503" s="455">
        <v>23362</v>
      </c>
      <c r="J503"/>
    </row>
    <row r="504" spans="1:10" s="1" customFormat="1" ht="15" customHeight="1">
      <c r="A504" s="273">
        <v>13</v>
      </c>
      <c r="B504" s="11" t="s">
        <v>10</v>
      </c>
      <c r="C504" s="10">
        <v>2</v>
      </c>
      <c r="D504" s="23" t="s">
        <v>882</v>
      </c>
      <c r="E504" s="71">
        <f>SUM(E495*1.19*0.16)</f>
        <v>11424</v>
      </c>
      <c r="G504"/>
      <c r="H504" s="383">
        <v>44250</v>
      </c>
      <c r="I504" s="455">
        <v>25033</v>
      </c>
      <c r="J504"/>
    </row>
    <row r="505" spans="1:10" s="1" customFormat="1" ht="15" customHeight="1">
      <c r="A505" s="306">
        <v>14</v>
      </c>
      <c r="B505" s="11" t="s">
        <v>10</v>
      </c>
      <c r="C505" s="15">
        <v>2</v>
      </c>
      <c r="D505" s="74" t="s">
        <v>613</v>
      </c>
      <c r="E505" s="72">
        <f>SUM(E502:E504)</f>
        <v>408532.5</v>
      </c>
      <c r="F505" s="37"/>
      <c r="G505"/>
      <c r="H505" s="382">
        <f>SUM(H502:H504)</f>
        <v>982941</v>
      </c>
      <c r="I505" s="455">
        <f>SUM(I502:I504)</f>
        <v>641873</v>
      </c>
      <c r="J505"/>
    </row>
    <row r="506" spans="1:10" s="1" customFormat="1" ht="15" customHeight="1">
      <c r="A506" s="273">
        <v>15</v>
      </c>
      <c r="B506" s="11" t="s">
        <v>10</v>
      </c>
      <c r="C506" s="10">
        <v>311</v>
      </c>
      <c r="D506" s="23" t="s">
        <v>89</v>
      </c>
      <c r="E506" s="71">
        <v>30000</v>
      </c>
      <c r="G506"/>
      <c r="H506" s="383">
        <v>260000</v>
      </c>
      <c r="I506" s="455">
        <v>8654</v>
      </c>
      <c r="J506"/>
    </row>
    <row r="507" spans="1:10" s="1" customFormat="1" ht="15" customHeight="1">
      <c r="A507" s="306">
        <v>16</v>
      </c>
      <c r="B507" s="11" t="s">
        <v>10</v>
      </c>
      <c r="C507" s="10">
        <v>312</v>
      </c>
      <c r="D507" s="75" t="s">
        <v>11</v>
      </c>
      <c r="E507" s="73">
        <v>3000</v>
      </c>
      <c r="G507"/>
      <c r="H507" s="383">
        <v>5000</v>
      </c>
      <c r="I507" s="455"/>
      <c r="J507"/>
    </row>
    <row r="508" spans="1:10" s="1" customFormat="1" ht="15" customHeight="1">
      <c r="A508" s="273">
        <v>17</v>
      </c>
      <c r="B508" s="11" t="s">
        <v>10</v>
      </c>
      <c r="C508" s="10">
        <v>312</v>
      </c>
      <c r="D508" s="75" t="s">
        <v>90</v>
      </c>
      <c r="E508" s="73">
        <v>20000</v>
      </c>
      <c r="G508"/>
      <c r="H508" s="383">
        <v>39370</v>
      </c>
      <c r="I508" s="455"/>
      <c r="J508"/>
    </row>
    <row r="509" spans="1:10" s="1" customFormat="1" ht="15" customHeight="1">
      <c r="A509" s="306">
        <v>18</v>
      </c>
      <c r="B509" s="11" t="s">
        <v>10</v>
      </c>
      <c r="C509" s="10">
        <v>312</v>
      </c>
      <c r="D509" s="23" t="s">
        <v>91</v>
      </c>
      <c r="E509" s="71">
        <v>150000</v>
      </c>
      <c r="G509"/>
      <c r="H509" s="383">
        <v>350000</v>
      </c>
      <c r="I509" s="455"/>
      <c r="J509"/>
    </row>
    <row r="510" spans="1:10" s="1" customFormat="1" ht="15" customHeight="1">
      <c r="A510" s="273">
        <v>19</v>
      </c>
      <c r="B510" s="11" t="s">
        <v>10</v>
      </c>
      <c r="C510" s="1">
        <v>312</v>
      </c>
      <c r="D510" s="41" t="s">
        <v>1016</v>
      </c>
      <c r="H510" s="383">
        <v>130000</v>
      </c>
      <c r="I510" s="455"/>
      <c r="J510"/>
    </row>
    <row r="511" spans="1:9" ht="15" customHeight="1">
      <c r="A511" s="306">
        <v>20</v>
      </c>
      <c r="B511" s="11" t="s">
        <v>10</v>
      </c>
      <c r="C511" s="15">
        <v>31</v>
      </c>
      <c r="D511" s="74" t="s">
        <v>614</v>
      </c>
      <c r="E511" s="72">
        <f>SUM(E506:E508)</f>
        <v>53000</v>
      </c>
      <c r="H511" s="382">
        <f>SUM(H506:H510)</f>
        <v>784370</v>
      </c>
      <c r="I511" s="455">
        <v>438431</v>
      </c>
    </row>
    <row r="512" spans="1:9" ht="15" customHeight="1">
      <c r="A512" s="273">
        <v>21</v>
      </c>
      <c r="B512" s="11" t="s">
        <v>10</v>
      </c>
      <c r="C512" s="345">
        <v>331</v>
      </c>
      <c r="D512" s="361" t="s">
        <v>418</v>
      </c>
      <c r="E512" s="496"/>
      <c r="F512" s="347"/>
      <c r="G512" s="348"/>
      <c r="H512" s="497">
        <v>120000</v>
      </c>
      <c r="I512" s="455"/>
    </row>
    <row r="513" spans="1:9" ht="15" customHeight="1">
      <c r="A513" s="306">
        <v>22</v>
      </c>
      <c r="B513" s="11" t="s">
        <v>10</v>
      </c>
      <c r="C513" s="10">
        <v>332</v>
      </c>
      <c r="D513" s="23" t="s">
        <v>93</v>
      </c>
      <c r="E513" s="73">
        <v>8197139</v>
      </c>
      <c r="H513" s="383">
        <v>18289251</v>
      </c>
      <c r="I513" s="455">
        <v>13020711</v>
      </c>
    </row>
    <row r="514" spans="1:9" ht="15" customHeight="1">
      <c r="A514" s="273">
        <v>23</v>
      </c>
      <c r="B514" s="11" t="s">
        <v>10</v>
      </c>
      <c r="C514" s="10">
        <v>334</v>
      </c>
      <c r="D514" s="23" t="s">
        <v>92</v>
      </c>
      <c r="E514" s="71">
        <v>50000</v>
      </c>
      <c r="H514" s="383">
        <v>90000</v>
      </c>
      <c r="I514" s="455"/>
    </row>
    <row r="515" spans="1:9" ht="15" customHeight="1">
      <c r="A515" s="306">
        <v>24</v>
      </c>
      <c r="B515" s="11" t="s">
        <v>10</v>
      </c>
      <c r="C515" s="10">
        <v>336</v>
      </c>
      <c r="D515" s="23" t="s">
        <v>1069</v>
      </c>
      <c r="E515" s="71"/>
      <c r="H515" s="383">
        <v>5100</v>
      </c>
      <c r="I515" s="455">
        <v>3400</v>
      </c>
    </row>
    <row r="516" spans="1:9" ht="15" customHeight="1">
      <c r="A516" s="273">
        <v>25</v>
      </c>
      <c r="B516" s="11" t="s">
        <v>10</v>
      </c>
      <c r="C516" s="10">
        <v>337</v>
      </c>
      <c r="D516" s="23" t="s">
        <v>1121</v>
      </c>
      <c r="E516" s="71">
        <v>30000</v>
      </c>
      <c r="H516" s="383">
        <v>110000</v>
      </c>
      <c r="I516" s="455">
        <v>51935</v>
      </c>
    </row>
    <row r="517" spans="1:9" ht="15" customHeight="1">
      <c r="A517" s="306">
        <v>26</v>
      </c>
      <c r="B517" s="11" t="s">
        <v>10</v>
      </c>
      <c r="C517" s="15">
        <v>33</v>
      </c>
      <c r="D517" s="74" t="s">
        <v>615</v>
      </c>
      <c r="E517" s="72">
        <f>SUM(E513:E516)</f>
        <v>8277139</v>
      </c>
      <c r="H517" s="382">
        <f>SUM(H512:H516)</f>
        <v>18614351</v>
      </c>
      <c r="I517" s="455"/>
    </row>
    <row r="518" spans="1:9" ht="15" customHeight="1">
      <c r="A518" s="273">
        <v>27</v>
      </c>
      <c r="B518" s="11" t="s">
        <v>10</v>
      </c>
      <c r="C518" s="10">
        <v>351</v>
      </c>
      <c r="D518" s="18" t="s">
        <v>15</v>
      </c>
      <c r="E518" s="71">
        <v>2573811</v>
      </c>
      <c r="H518" s="383">
        <f>0.27*(H511+H517)</f>
        <v>5237654.67</v>
      </c>
      <c r="I518" s="455">
        <v>3644387</v>
      </c>
    </row>
    <row r="519" spans="1:9" ht="15" customHeight="1">
      <c r="A519" s="306">
        <v>28</v>
      </c>
      <c r="B519" s="11" t="s">
        <v>10</v>
      </c>
      <c r="C519" s="15">
        <v>3</v>
      </c>
      <c r="D519" s="74" t="s">
        <v>616</v>
      </c>
      <c r="E519" s="72">
        <f>SUM(E511+E517+E518)</f>
        <v>10903950</v>
      </c>
      <c r="H519" s="382">
        <f>SUM(H511+H517+H518)</f>
        <v>24636375.67</v>
      </c>
      <c r="I519" s="455"/>
    </row>
    <row r="520" spans="1:9" ht="15" customHeight="1">
      <c r="A520" s="273">
        <v>29</v>
      </c>
      <c r="B520" s="56" t="s">
        <v>10</v>
      </c>
      <c r="C520" s="441">
        <v>643</v>
      </c>
      <c r="D520" s="467" t="s">
        <v>1070</v>
      </c>
      <c r="E520" s="72"/>
      <c r="H520" s="466"/>
      <c r="I520" s="455">
        <v>61843</v>
      </c>
    </row>
    <row r="521" spans="1:9" ht="15" customHeight="1">
      <c r="A521" s="306">
        <v>30</v>
      </c>
      <c r="B521" s="56" t="s">
        <v>10</v>
      </c>
      <c r="C521" s="441">
        <v>673</v>
      </c>
      <c r="D521" s="467" t="s">
        <v>1065</v>
      </c>
      <c r="E521" s="72"/>
      <c r="F521" s="1">
        <v>27</v>
      </c>
      <c r="H521" s="466"/>
      <c r="I521" s="455">
        <v>16697</v>
      </c>
    </row>
    <row r="522" spans="1:9" ht="15" customHeight="1">
      <c r="A522" s="273">
        <v>31</v>
      </c>
      <c r="B522" s="56" t="s">
        <v>10</v>
      </c>
      <c r="C522" s="441">
        <v>6</v>
      </c>
      <c r="D522" s="467" t="s">
        <v>934</v>
      </c>
      <c r="E522" s="72"/>
      <c r="H522" s="466"/>
      <c r="I522" s="455">
        <f>SUM(I520:I521)</f>
        <v>78540</v>
      </c>
    </row>
    <row r="523" spans="1:9" ht="15" customHeight="1">
      <c r="A523" s="578">
        <v>32</v>
      </c>
      <c r="B523" s="599" t="s">
        <v>617</v>
      </c>
      <c r="C523" s="600"/>
      <c r="D523" s="601"/>
      <c r="E523" s="598">
        <f>SUM(E498+E500+E505+E519)</f>
        <v>12818232.5</v>
      </c>
      <c r="H523" s="610">
        <f>SUM(H498+H500+H505+H519)</f>
        <v>30727846.67</v>
      </c>
      <c r="I523" s="455"/>
    </row>
    <row r="524" spans="1:9" ht="15" customHeight="1">
      <c r="A524" s="579"/>
      <c r="B524" s="602"/>
      <c r="C524" s="603"/>
      <c r="D524" s="604"/>
      <c r="E524" s="598"/>
      <c r="H524" s="610"/>
      <c r="I524" s="469">
        <v>20736476</v>
      </c>
    </row>
    <row r="525" spans="1:9" s="38" customFormat="1" ht="15" customHeight="1">
      <c r="A525" s="305"/>
      <c r="B525" s="2"/>
      <c r="C525" s="1"/>
      <c r="D525"/>
      <c r="E525" s="68"/>
      <c r="F525" s="1"/>
      <c r="G525"/>
      <c r="H525" s="389"/>
      <c r="I525" s="478"/>
    </row>
    <row r="526" ht="15" customHeight="1"/>
    <row r="527" spans="4:8" ht="15" customHeight="1">
      <c r="D527" s="3" t="s">
        <v>98</v>
      </c>
      <c r="E527" s="4"/>
      <c r="F527" s="37"/>
      <c r="G527" s="38"/>
      <c r="H527" s="362"/>
    </row>
    <row r="528" spans="1:8" ht="15" customHeight="1">
      <c r="A528" s="308"/>
      <c r="D528" s="3" t="s">
        <v>99</v>
      </c>
      <c r="E528" s="4"/>
      <c r="H528" s="362"/>
    </row>
    <row r="529" spans="1:9" s="38" customFormat="1" ht="15" customHeight="1">
      <c r="A529" s="305"/>
      <c r="B529" s="2"/>
      <c r="C529" s="1"/>
      <c r="D529" s="3"/>
      <c r="E529" s="6"/>
      <c r="F529" s="1"/>
      <c r="G529"/>
      <c r="H529" s="363"/>
      <c r="I529" s="478"/>
    </row>
    <row r="530" spans="1:8" ht="15" customHeight="1">
      <c r="A530" s="578" t="s">
        <v>292</v>
      </c>
      <c r="B530" s="580" t="s">
        <v>2</v>
      </c>
      <c r="C530" s="580"/>
      <c r="D530" s="8" t="s">
        <v>3</v>
      </c>
      <c r="E530" s="9" t="s">
        <v>4</v>
      </c>
      <c r="F530" s="1">
        <v>511112</v>
      </c>
      <c r="H530" s="364" t="s">
        <v>4</v>
      </c>
    </row>
    <row r="531" spans="1:9" s="38" customFormat="1" ht="18">
      <c r="A531" s="579"/>
      <c r="B531" s="580" t="s">
        <v>7</v>
      </c>
      <c r="C531" s="580"/>
      <c r="D531" s="8" t="s">
        <v>8</v>
      </c>
      <c r="E531" s="9" t="s">
        <v>9</v>
      </c>
      <c r="F531" s="1"/>
      <c r="G531"/>
      <c r="H531" s="364" t="s">
        <v>1084</v>
      </c>
      <c r="I531" s="455" t="s">
        <v>1025</v>
      </c>
    </row>
    <row r="532" spans="1:9" s="1" customFormat="1" ht="15" customHeight="1">
      <c r="A532" s="306">
        <v>1</v>
      </c>
      <c r="B532" s="11" t="s">
        <v>10</v>
      </c>
      <c r="C532" s="10">
        <v>48</v>
      </c>
      <c r="D532" s="33" t="s">
        <v>100</v>
      </c>
      <c r="E532" s="13">
        <v>210000</v>
      </c>
      <c r="G532"/>
      <c r="H532" s="365"/>
      <c r="I532" s="456"/>
    </row>
    <row r="533" spans="1:9" ht="15" customHeight="1">
      <c r="A533" s="306">
        <v>2</v>
      </c>
      <c r="B533" s="11" t="s">
        <v>10</v>
      </c>
      <c r="C533" s="15">
        <v>4</v>
      </c>
      <c r="D533" s="42" t="s">
        <v>609</v>
      </c>
      <c r="E533" s="57">
        <f>SUM(E532:E532)</f>
        <v>210000</v>
      </c>
      <c r="F533" s="37"/>
      <c r="G533" s="38"/>
      <c r="H533" s="384">
        <f>SUM(H532:H532)</f>
        <v>0</v>
      </c>
      <c r="I533" s="455"/>
    </row>
    <row r="534" spans="1:9" ht="15" customHeight="1">
      <c r="A534" s="578">
        <v>3</v>
      </c>
      <c r="B534" s="581" t="s">
        <v>581</v>
      </c>
      <c r="C534" s="582"/>
      <c r="D534" s="583"/>
      <c r="E534" s="587">
        <f>SUM(E532)</f>
        <v>210000</v>
      </c>
      <c r="F534" s="37"/>
      <c r="G534" s="38"/>
      <c r="H534" s="561">
        <f>SUM(H532)</f>
        <v>0</v>
      </c>
      <c r="I534" s="455"/>
    </row>
    <row r="535" spans="1:9" ht="15" customHeight="1">
      <c r="A535" s="579"/>
      <c r="B535" s="584"/>
      <c r="C535" s="585"/>
      <c r="D535" s="586"/>
      <c r="E535" s="587"/>
      <c r="H535" s="561"/>
      <c r="I535" s="455"/>
    </row>
    <row r="536" spans="3:8" ht="15" customHeight="1">
      <c r="C536" s="35"/>
      <c r="D536" s="30"/>
      <c r="E536" s="31"/>
      <c r="H536" s="372"/>
    </row>
    <row r="537" spans="4:8" ht="15" customHeight="1">
      <c r="D537" s="3" t="s">
        <v>101</v>
      </c>
      <c r="E537" s="4"/>
      <c r="H537" s="362"/>
    </row>
    <row r="538" spans="4:8" ht="15" customHeight="1">
      <c r="D538" s="3" t="s">
        <v>900</v>
      </c>
      <c r="E538" s="4"/>
      <c r="H538" s="362"/>
    </row>
    <row r="539" spans="4:8" ht="15" customHeight="1">
      <c r="D539" s="3"/>
      <c r="E539" s="6"/>
      <c r="H539" s="363"/>
    </row>
    <row r="540" spans="1:9" s="38" customFormat="1" ht="15" customHeight="1">
      <c r="A540" s="578" t="s">
        <v>292</v>
      </c>
      <c r="B540" s="580" t="s">
        <v>2</v>
      </c>
      <c r="C540" s="580"/>
      <c r="D540" s="8" t="s">
        <v>3</v>
      </c>
      <c r="E540" s="9" t="s">
        <v>4</v>
      </c>
      <c r="F540" s="1">
        <v>511112</v>
      </c>
      <c r="G540"/>
      <c r="H540" s="364" t="s">
        <v>4</v>
      </c>
      <c r="I540" s="478"/>
    </row>
    <row r="541" spans="1:9" s="38" customFormat="1" ht="15" customHeight="1">
      <c r="A541" s="579"/>
      <c r="B541" s="580" t="s">
        <v>7</v>
      </c>
      <c r="C541" s="580"/>
      <c r="D541" s="8" t="s">
        <v>8</v>
      </c>
      <c r="E541" s="9" t="s">
        <v>9</v>
      </c>
      <c r="F541" s="1"/>
      <c r="G541"/>
      <c r="H541" s="364" t="s">
        <v>1084</v>
      </c>
      <c r="I541" s="455" t="s">
        <v>1025</v>
      </c>
    </row>
    <row r="542" spans="1:9" s="1" customFormat="1" ht="25.5">
      <c r="A542" s="306">
        <v>1</v>
      </c>
      <c r="B542" s="11" t="s">
        <v>10</v>
      </c>
      <c r="C542" s="10">
        <v>506</v>
      </c>
      <c r="D542" s="326" t="s">
        <v>901</v>
      </c>
      <c r="H542" s="433">
        <v>525884</v>
      </c>
      <c r="I542" s="465">
        <v>525884</v>
      </c>
    </row>
    <row r="543" spans="1:9" ht="18">
      <c r="A543" s="306">
        <v>2</v>
      </c>
      <c r="B543" s="11" t="s">
        <v>10</v>
      </c>
      <c r="C543" s="15">
        <v>5</v>
      </c>
      <c r="D543" s="42" t="s">
        <v>580</v>
      </c>
      <c r="E543" s="57">
        <f>SUM(E575)</f>
        <v>878477</v>
      </c>
      <c r="H543" s="384">
        <f>SUM(H542)</f>
        <v>525884</v>
      </c>
      <c r="I543" s="455"/>
    </row>
    <row r="544" spans="1:9" ht="15" customHeight="1">
      <c r="A544" s="578">
        <v>3</v>
      </c>
      <c r="B544" s="581" t="s">
        <v>581</v>
      </c>
      <c r="C544" s="582"/>
      <c r="D544" s="583"/>
      <c r="E544" s="589">
        <f>SUM(E575:E575)</f>
        <v>878477</v>
      </c>
      <c r="H544" s="566">
        <f>H543</f>
        <v>525884</v>
      </c>
      <c r="I544" s="564">
        <v>525884</v>
      </c>
    </row>
    <row r="545" spans="1:9" ht="15" customHeight="1">
      <c r="A545" s="579"/>
      <c r="B545" s="584"/>
      <c r="C545" s="585"/>
      <c r="D545" s="586"/>
      <c r="E545" s="590"/>
      <c r="H545" s="567"/>
      <c r="I545" s="565"/>
    </row>
    <row r="546" spans="3:8" ht="15" customHeight="1">
      <c r="C546" s="35"/>
      <c r="D546" s="30"/>
      <c r="E546" s="36"/>
      <c r="H546" s="375"/>
    </row>
    <row r="547" spans="3:8" ht="15" customHeight="1">
      <c r="C547" s="35"/>
      <c r="D547" s="30"/>
      <c r="E547" s="36"/>
      <c r="H547" s="375"/>
    </row>
    <row r="548" spans="4:8" ht="15" customHeight="1">
      <c r="D548" s="3" t="s">
        <v>102</v>
      </c>
      <c r="E548" s="4"/>
      <c r="F548" s="37"/>
      <c r="G548" s="38"/>
      <c r="H548" s="362"/>
    </row>
    <row r="549" spans="1:8" ht="15" customHeight="1">
      <c r="A549" s="308"/>
      <c r="D549" s="3" t="s">
        <v>103</v>
      </c>
      <c r="E549" s="4"/>
      <c r="H549" s="362"/>
    </row>
    <row r="550" spans="4:8" ht="15" customHeight="1">
      <c r="D550" s="3"/>
      <c r="E550" s="6"/>
      <c r="G550" s="1"/>
      <c r="H550" s="363"/>
    </row>
    <row r="551" spans="1:8" ht="15" customHeight="1">
      <c r="A551" s="578" t="s">
        <v>292</v>
      </c>
      <c r="B551" s="580" t="s">
        <v>2</v>
      </c>
      <c r="C551" s="580"/>
      <c r="D551" s="8" t="s">
        <v>3</v>
      </c>
      <c r="E551" s="9" t="s">
        <v>4</v>
      </c>
      <c r="F551" s="1">
        <v>511112</v>
      </c>
      <c r="H551" s="364" t="s">
        <v>4</v>
      </c>
    </row>
    <row r="552" spans="1:9" ht="15" customHeight="1">
      <c r="A552" s="579"/>
      <c r="B552" s="580" t="s">
        <v>7</v>
      </c>
      <c r="C552" s="580"/>
      <c r="D552" s="8" t="s">
        <v>8</v>
      </c>
      <c r="E552" s="9" t="s">
        <v>9</v>
      </c>
      <c r="H552" s="364" t="s">
        <v>1084</v>
      </c>
      <c r="I552" s="455" t="s">
        <v>1025</v>
      </c>
    </row>
    <row r="553" spans="1:9" ht="15" customHeight="1">
      <c r="A553" s="306">
        <v>1</v>
      </c>
      <c r="B553" s="11" t="s">
        <v>10</v>
      </c>
      <c r="C553" s="10">
        <v>42</v>
      </c>
      <c r="D553" s="33" t="s">
        <v>104</v>
      </c>
      <c r="E553" s="13">
        <v>225720</v>
      </c>
      <c r="H553" s="365">
        <v>325920</v>
      </c>
      <c r="I553" s="455">
        <v>325920</v>
      </c>
    </row>
    <row r="554" spans="1:9" ht="15" customHeight="1">
      <c r="A554" s="306">
        <v>2</v>
      </c>
      <c r="B554" s="11" t="s">
        <v>10</v>
      </c>
      <c r="C554" s="15">
        <v>4</v>
      </c>
      <c r="D554" s="42" t="s">
        <v>609</v>
      </c>
      <c r="E554" s="57">
        <f>SUM(E553)</f>
        <v>225720</v>
      </c>
      <c r="H554" s="384">
        <f>SUM(H553:H553)</f>
        <v>325920</v>
      </c>
      <c r="I554" s="455">
        <f>SUM(I553)</f>
        <v>325920</v>
      </c>
    </row>
    <row r="555" spans="1:9" ht="15" customHeight="1">
      <c r="A555" s="578">
        <v>3</v>
      </c>
      <c r="B555" s="581" t="s">
        <v>581</v>
      </c>
      <c r="C555" s="582"/>
      <c r="D555" s="583"/>
      <c r="E555" s="587">
        <f>SUM(E554)</f>
        <v>225720</v>
      </c>
      <c r="H555" s="561">
        <f>SUM(H554)</f>
        <v>325920</v>
      </c>
      <c r="I555" s="564">
        <v>325920</v>
      </c>
    </row>
    <row r="556" spans="1:9" ht="15" customHeight="1">
      <c r="A556" s="579"/>
      <c r="B556" s="584"/>
      <c r="C556" s="585"/>
      <c r="D556" s="586"/>
      <c r="E556" s="587"/>
      <c r="H556" s="561"/>
      <c r="I556" s="565"/>
    </row>
    <row r="557" spans="3:8" ht="15" customHeight="1">
      <c r="C557" s="35"/>
      <c r="D557" s="30"/>
      <c r="E557" s="36"/>
      <c r="F557" s="37"/>
      <c r="G557" s="38"/>
      <c r="H557" s="375"/>
    </row>
    <row r="558" spans="1:8" ht="15" customHeight="1">
      <c r="A558" s="308"/>
      <c r="D558" s="3" t="s">
        <v>106</v>
      </c>
      <c r="E558" s="4"/>
      <c r="H558" s="362"/>
    </row>
    <row r="559" spans="4:8" ht="15" customHeight="1">
      <c r="D559" s="3" t="s">
        <v>107</v>
      </c>
      <c r="E559" s="4"/>
      <c r="H559" s="362"/>
    </row>
    <row r="560" spans="4:8" ht="15" customHeight="1">
      <c r="D560" s="3"/>
      <c r="E560" s="6"/>
      <c r="H560" s="363"/>
    </row>
    <row r="561" spans="1:8" ht="15" customHeight="1">
      <c r="A561" s="578" t="s">
        <v>292</v>
      </c>
      <c r="B561" s="580" t="s">
        <v>2</v>
      </c>
      <c r="C561" s="580"/>
      <c r="D561" s="8" t="s">
        <v>3</v>
      </c>
      <c r="E561" s="9" t="s">
        <v>4</v>
      </c>
      <c r="F561" s="1">
        <v>511112</v>
      </c>
      <c r="H561" s="364" t="s">
        <v>4</v>
      </c>
    </row>
    <row r="562" spans="1:9" ht="15" customHeight="1">
      <c r="A562" s="579"/>
      <c r="B562" s="580" t="s">
        <v>7</v>
      </c>
      <c r="C562" s="580"/>
      <c r="D562" s="8" t="s">
        <v>8</v>
      </c>
      <c r="E562" s="9" t="s">
        <v>9</v>
      </c>
      <c r="H562" s="364" t="s">
        <v>1084</v>
      </c>
      <c r="I562" s="455" t="s">
        <v>1025</v>
      </c>
    </row>
    <row r="563" spans="1:9" ht="15" customHeight="1">
      <c r="A563" s="306">
        <v>1</v>
      </c>
      <c r="B563" s="11" t="s">
        <v>10</v>
      </c>
      <c r="C563" s="10">
        <v>45</v>
      </c>
      <c r="D563" s="33" t="s">
        <v>105</v>
      </c>
      <c r="E563" s="13">
        <v>2000000</v>
      </c>
      <c r="H563" s="365"/>
      <c r="I563" s="455"/>
    </row>
    <row r="564" spans="1:9" ht="15" customHeight="1">
      <c r="A564" s="306">
        <v>2</v>
      </c>
      <c r="B564" s="11" t="s">
        <v>10</v>
      </c>
      <c r="C564" s="10">
        <v>45</v>
      </c>
      <c r="D564" s="33" t="s">
        <v>108</v>
      </c>
      <c r="E564" s="13">
        <v>300000</v>
      </c>
      <c r="H564" s="365"/>
      <c r="I564" s="455"/>
    </row>
    <row r="565" spans="1:9" ht="15" customHeight="1">
      <c r="A565" s="306">
        <v>3</v>
      </c>
      <c r="B565" s="11" t="s">
        <v>10</v>
      </c>
      <c r="C565" s="15">
        <v>4</v>
      </c>
      <c r="D565" s="42" t="s">
        <v>623</v>
      </c>
      <c r="E565" s="57">
        <f>SUM(E563:E564)</f>
        <v>2300000</v>
      </c>
      <c r="H565" s="384">
        <f>SUM(H563:H564)</f>
        <v>0</v>
      </c>
      <c r="I565" s="455"/>
    </row>
    <row r="566" spans="1:10" s="76" customFormat="1" ht="15" customHeight="1">
      <c r="A566" s="578">
        <v>4</v>
      </c>
      <c r="B566" s="581" t="s">
        <v>624</v>
      </c>
      <c r="C566" s="582"/>
      <c r="D566" s="583"/>
      <c r="E566" s="587">
        <f>SUM(E563:E564)</f>
        <v>2300000</v>
      </c>
      <c r="F566" s="1"/>
      <c r="G566"/>
      <c r="H566" s="566">
        <f>SUM(H565)</f>
        <v>0</v>
      </c>
      <c r="I566" s="460"/>
      <c r="J566" s="77"/>
    </row>
    <row r="567" spans="1:10" s="1" customFormat="1" ht="15" customHeight="1">
      <c r="A567" s="579"/>
      <c r="B567" s="584"/>
      <c r="C567" s="585"/>
      <c r="D567" s="586"/>
      <c r="E567" s="587"/>
      <c r="G567"/>
      <c r="H567" s="567"/>
      <c r="I567" s="473"/>
      <c r="J567"/>
    </row>
    <row r="568" spans="1:10" s="1" customFormat="1" ht="15" customHeight="1">
      <c r="A568" s="305"/>
      <c r="B568" s="2"/>
      <c r="D568"/>
      <c r="E568" s="68"/>
      <c r="G568"/>
      <c r="H568" s="389"/>
      <c r="I568" s="473"/>
      <c r="J568"/>
    </row>
    <row r="569" spans="1:10" s="1" customFormat="1" ht="15" customHeight="1">
      <c r="A569" s="305"/>
      <c r="B569" s="2"/>
      <c r="D569" s="3" t="s">
        <v>109</v>
      </c>
      <c r="E569" s="4"/>
      <c r="G569"/>
      <c r="H569" s="362"/>
      <c r="I569" s="473"/>
      <c r="J569"/>
    </row>
    <row r="570" spans="1:10" s="1" customFormat="1" ht="15" customHeight="1">
      <c r="A570" s="305"/>
      <c r="B570" s="2"/>
      <c r="D570" s="3" t="s">
        <v>629</v>
      </c>
      <c r="E570" s="4"/>
      <c r="G570"/>
      <c r="H570" s="362"/>
      <c r="I570" s="473"/>
      <c r="J570"/>
    </row>
    <row r="571" spans="1:10" s="1" customFormat="1" ht="15" customHeight="1">
      <c r="A571" s="305"/>
      <c r="B571" s="2"/>
      <c r="D571" s="3"/>
      <c r="E571" s="6"/>
      <c r="G571"/>
      <c r="H571" s="363"/>
      <c r="I571" s="473"/>
      <c r="J571"/>
    </row>
    <row r="572" spans="1:10" s="1" customFormat="1" ht="15" customHeight="1">
      <c r="A572" s="578" t="s">
        <v>292</v>
      </c>
      <c r="B572" s="580" t="s">
        <v>2</v>
      </c>
      <c r="C572" s="580"/>
      <c r="D572" s="8" t="s">
        <v>3</v>
      </c>
      <c r="E572" s="9" t="s">
        <v>4</v>
      </c>
      <c r="F572" s="1">
        <v>511112</v>
      </c>
      <c r="G572"/>
      <c r="H572" s="364" t="s">
        <v>4</v>
      </c>
      <c r="I572" s="473"/>
      <c r="J572"/>
    </row>
    <row r="573" spans="1:10" s="1" customFormat="1" ht="15" customHeight="1">
      <c r="A573" s="579"/>
      <c r="B573" s="580" t="s">
        <v>7</v>
      </c>
      <c r="C573" s="580"/>
      <c r="D573" s="8" t="s">
        <v>8</v>
      </c>
      <c r="E573" s="9" t="s">
        <v>9</v>
      </c>
      <c r="G573"/>
      <c r="H573" s="364" t="s">
        <v>1084</v>
      </c>
      <c r="I573" s="455" t="s">
        <v>1025</v>
      </c>
      <c r="J573"/>
    </row>
    <row r="574" spans="1:10" s="1" customFormat="1" ht="16.5" customHeight="1">
      <c r="A574" s="273">
        <v>1</v>
      </c>
      <c r="B574" s="10"/>
      <c r="C574" s="10">
        <v>332</v>
      </c>
      <c r="D574" s="23" t="s">
        <v>93</v>
      </c>
      <c r="E574" s="9"/>
      <c r="G574"/>
      <c r="H574" s="387">
        <v>4583622</v>
      </c>
      <c r="I574" s="455">
        <v>4845791</v>
      </c>
      <c r="J574"/>
    </row>
    <row r="575" spans="1:10" s="1" customFormat="1" ht="18">
      <c r="A575" s="306">
        <v>2</v>
      </c>
      <c r="B575" s="11" t="s">
        <v>10</v>
      </c>
      <c r="C575" s="10">
        <v>351</v>
      </c>
      <c r="D575" s="18" t="s">
        <v>15</v>
      </c>
      <c r="E575" s="14">
        <v>878477</v>
      </c>
      <c r="F575" s="1">
        <v>58812</v>
      </c>
      <c r="G575"/>
      <c r="H575" s="365">
        <v>1238118</v>
      </c>
      <c r="I575" s="455">
        <v>1308364</v>
      </c>
      <c r="J575"/>
    </row>
    <row r="576" spans="1:10" s="1" customFormat="1" ht="18">
      <c r="A576" s="306">
        <v>3</v>
      </c>
      <c r="B576" s="11" t="s">
        <v>10</v>
      </c>
      <c r="C576" s="15">
        <v>3</v>
      </c>
      <c r="D576" s="74" t="s">
        <v>881</v>
      </c>
      <c r="E576" s="72" t="e">
        <f>SUM(E570+E573+E575)</f>
        <v>#VALUE!</v>
      </c>
      <c r="G576"/>
      <c r="H576" s="382">
        <f>SUM(H574:H575)</f>
        <v>5821740</v>
      </c>
      <c r="I576" s="477">
        <f>SUM(I573:I575)</f>
        <v>6154155</v>
      </c>
      <c r="J576"/>
    </row>
    <row r="577" spans="1:10" s="1" customFormat="1" ht="15" customHeight="1">
      <c r="A577" s="578">
        <v>4</v>
      </c>
      <c r="B577" s="581" t="s">
        <v>581</v>
      </c>
      <c r="C577" s="582"/>
      <c r="D577" s="583"/>
      <c r="E577" s="589" t="e">
        <f>SUM(#REF!)</f>
        <v>#REF!</v>
      </c>
      <c r="G577"/>
      <c r="H577" s="566">
        <f>H576</f>
        <v>5821740</v>
      </c>
      <c r="I577" s="555">
        <f>I576</f>
        <v>6154155</v>
      </c>
      <c r="J577"/>
    </row>
    <row r="578" spans="1:10" s="1" customFormat="1" ht="15" customHeight="1">
      <c r="A578" s="579"/>
      <c r="B578" s="584"/>
      <c r="C578" s="585"/>
      <c r="D578" s="586"/>
      <c r="E578" s="590"/>
      <c r="F578" s="37"/>
      <c r="G578" s="38"/>
      <c r="H578" s="567"/>
      <c r="I578" s="556"/>
      <c r="J578"/>
    </row>
    <row r="579" spans="1:10" s="1" customFormat="1" ht="15" customHeight="1">
      <c r="A579" s="308"/>
      <c r="B579" s="2"/>
      <c r="C579" s="35"/>
      <c r="D579" s="30"/>
      <c r="E579" s="36"/>
      <c r="G579"/>
      <c r="H579" s="375"/>
      <c r="I579" s="473"/>
      <c r="J579"/>
    </row>
    <row r="580" spans="1:10" s="1" customFormat="1" ht="15" customHeight="1">
      <c r="A580" s="305"/>
      <c r="B580" s="2"/>
      <c r="D580" s="3" t="s">
        <v>110</v>
      </c>
      <c r="E580" s="4"/>
      <c r="H580" s="362"/>
      <c r="I580" s="473"/>
      <c r="J580"/>
    </row>
    <row r="581" spans="1:10" s="1" customFormat="1" ht="15" customHeight="1">
      <c r="A581" s="305"/>
      <c r="B581" s="2"/>
      <c r="D581" s="3" t="s">
        <v>111</v>
      </c>
      <c r="E581" s="4"/>
      <c r="F581" s="1">
        <v>5831123</v>
      </c>
      <c r="G581"/>
      <c r="H581" s="362"/>
      <c r="I581" s="473"/>
      <c r="J581"/>
    </row>
    <row r="582" spans="1:10" s="1" customFormat="1" ht="15" customHeight="1">
      <c r="A582" s="305"/>
      <c r="B582" s="2"/>
      <c r="D582" s="3"/>
      <c r="E582" s="6"/>
      <c r="G582"/>
      <c r="H582" s="363"/>
      <c r="I582" s="473"/>
      <c r="J582"/>
    </row>
    <row r="583" spans="1:10" s="1" customFormat="1" ht="15" customHeight="1">
      <c r="A583" s="578" t="s">
        <v>292</v>
      </c>
      <c r="B583" s="580" t="s">
        <v>2</v>
      </c>
      <c r="C583" s="580"/>
      <c r="D583" s="8" t="s">
        <v>3</v>
      </c>
      <c r="E583" s="9" t="s">
        <v>4</v>
      </c>
      <c r="F583" s="1">
        <v>511112</v>
      </c>
      <c r="G583"/>
      <c r="H583" s="364" t="s">
        <v>4</v>
      </c>
      <c r="I583" s="473"/>
      <c r="J583"/>
    </row>
    <row r="584" spans="1:10" s="1" customFormat="1" ht="15" customHeight="1">
      <c r="A584" s="579"/>
      <c r="B584" s="580" t="s">
        <v>7</v>
      </c>
      <c r="C584" s="580"/>
      <c r="D584" s="8" t="s">
        <v>8</v>
      </c>
      <c r="E584" s="9" t="s">
        <v>9</v>
      </c>
      <c r="G584"/>
      <c r="H584" s="364" t="s">
        <v>1084</v>
      </c>
      <c r="I584" s="455" t="s">
        <v>1025</v>
      </c>
      <c r="J584"/>
    </row>
    <row r="585" spans="1:10" s="1" customFormat="1" ht="15" customHeight="1">
      <c r="A585" s="306">
        <v>1</v>
      </c>
      <c r="B585" s="11" t="s">
        <v>10</v>
      </c>
      <c r="C585" s="10">
        <v>1101</v>
      </c>
      <c r="D585" s="63" t="s">
        <v>1122</v>
      </c>
      <c r="E585" s="61">
        <v>1789200</v>
      </c>
      <c r="G585"/>
      <c r="H585" s="365">
        <v>2146500</v>
      </c>
      <c r="I585" s="455">
        <v>2204376</v>
      </c>
      <c r="J585"/>
    </row>
    <row r="586" spans="1:10" s="1" customFormat="1" ht="15" customHeight="1">
      <c r="A586" s="306">
        <v>2</v>
      </c>
      <c r="B586" s="11" t="s">
        <v>10</v>
      </c>
      <c r="C586" s="10">
        <v>1101</v>
      </c>
      <c r="D586" s="63" t="s">
        <v>945</v>
      </c>
      <c r="E586" s="61"/>
      <c r="G586"/>
      <c r="H586" s="365">
        <v>299976</v>
      </c>
      <c r="I586" s="455"/>
      <c r="J586"/>
    </row>
    <row r="587" spans="1:10" s="1" customFormat="1" ht="15" customHeight="1">
      <c r="A587" s="306">
        <v>3</v>
      </c>
      <c r="B587" s="11" t="s">
        <v>10</v>
      </c>
      <c r="C587" s="10">
        <v>1101</v>
      </c>
      <c r="D587" s="63" t="s">
        <v>1123</v>
      </c>
      <c r="E587" s="61"/>
      <c r="G587"/>
      <c r="H587" s="365">
        <v>142800</v>
      </c>
      <c r="I587" s="455">
        <v>158000</v>
      </c>
      <c r="J587"/>
    </row>
    <row r="588" spans="1:10" s="1" customFormat="1" ht="15" customHeight="1">
      <c r="A588" s="306">
        <v>4</v>
      </c>
      <c r="B588" s="11" t="s">
        <v>10</v>
      </c>
      <c r="C588" s="10">
        <v>11</v>
      </c>
      <c r="D588" s="63" t="s">
        <v>1022</v>
      </c>
      <c r="E588" s="61"/>
      <c r="G588"/>
      <c r="H588" s="398">
        <f>SUM(H585:H587)</f>
        <v>2589276</v>
      </c>
      <c r="I588" s="455">
        <f>SUM(I585:I587)</f>
        <v>2362376</v>
      </c>
      <c r="J588"/>
    </row>
    <row r="589" spans="1:10" s="1" customFormat="1" ht="15" customHeight="1">
      <c r="A589" s="306">
        <v>5</v>
      </c>
      <c r="B589" s="11" t="s">
        <v>10</v>
      </c>
      <c r="C589" s="10">
        <v>1103</v>
      </c>
      <c r="D589" s="63" t="s">
        <v>947</v>
      </c>
      <c r="E589" s="61"/>
      <c r="G589"/>
      <c r="H589" s="365">
        <v>250000</v>
      </c>
      <c r="I589" s="455">
        <v>250000</v>
      </c>
      <c r="J589"/>
    </row>
    <row r="590" spans="1:10" s="1" customFormat="1" ht="15" customHeight="1">
      <c r="A590" s="306">
        <v>6</v>
      </c>
      <c r="B590" s="11" t="s">
        <v>10</v>
      </c>
      <c r="C590" s="10">
        <v>1107</v>
      </c>
      <c r="D590" s="63" t="s">
        <v>937</v>
      </c>
      <c r="E590" s="61">
        <v>60000</v>
      </c>
      <c r="F590" s="1">
        <v>53111</v>
      </c>
      <c r="G590"/>
      <c r="H590" s="365">
        <v>100000</v>
      </c>
      <c r="I590" s="455">
        <v>100000</v>
      </c>
      <c r="J590"/>
    </row>
    <row r="591" spans="1:10" s="1" customFormat="1" ht="15" customHeight="1">
      <c r="A591" s="306">
        <v>7</v>
      </c>
      <c r="B591" s="11" t="s">
        <v>10</v>
      </c>
      <c r="C591" s="10">
        <v>1110</v>
      </c>
      <c r="D591" s="63" t="s">
        <v>893</v>
      </c>
      <c r="E591" s="61">
        <v>12000</v>
      </c>
      <c r="G591"/>
      <c r="H591" s="365">
        <v>12000</v>
      </c>
      <c r="I591" s="455">
        <v>12000</v>
      </c>
      <c r="J591"/>
    </row>
    <row r="592" spans="1:10" s="1" customFormat="1" ht="15" customHeight="1">
      <c r="A592" s="306">
        <v>8</v>
      </c>
      <c r="B592" s="11" t="s">
        <v>10</v>
      </c>
      <c r="C592" s="15">
        <v>11</v>
      </c>
      <c r="D592" s="64" t="s">
        <v>583</v>
      </c>
      <c r="E592" s="62">
        <f>SUM(E585:E591)</f>
        <v>1861200</v>
      </c>
      <c r="G592"/>
      <c r="H592" s="368">
        <f>H588+H589+H590+H591</f>
        <v>2951276</v>
      </c>
      <c r="I592" s="455">
        <f>SUM(I588:I591)</f>
        <v>2724376</v>
      </c>
      <c r="J592"/>
    </row>
    <row r="593" spans="1:10" s="1" customFormat="1" ht="15" customHeight="1">
      <c r="A593" s="306">
        <v>9</v>
      </c>
      <c r="B593" s="11" t="s">
        <v>10</v>
      </c>
      <c r="C593" s="10">
        <v>2</v>
      </c>
      <c r="D593" s="18" t="s">
        <v>938</v>
      </c>
      <c r="E593" s="61" t="e">
        <f>SUM(E585+#REF!+#REF!)*0.27</f>
        <v>#REF!</v>
      </c>
      <c r="G593"/>
      <c r="H593" s="365">
        <v>559579</v>
      </c>
      <c r="I593" s="455">
        <v>583177</v>
      </c>
      <c r="J593"/>
    </row>
    <row r="594" spans="1:10" s="1" customFormat="1" ht="15" customHeight="1">
      <c r="A594" s="306">
        <v>10</v>
      </c>
      <c r="B594" s="11" t="s">
        <v>10</v>
      </c>
      <c r="C594" s="10">
        <v>2</v>
      </c>
      <c r="D594" s="63" t="s">
        <v>924</v>
      </c>
      <c r="E594" s="61">
        <f>SUM(E590*1.19*0.14)</f>
        <v>9996.000000000002</v>
      </c>
      <c r="F594" s="1">
        <v>54211</v>
      </c>
      <c r="G594"/>
      <c r="H594" s="374">
        <v>16520</v>
      </c>
      <c r="I594" s="455">
        <v>16520</v>
      </c>
      <c r="J594"/>
    </row>
    <row r="595" spans="1:10" s="1" customFormat="1" ht="15" customHeight="1">
      <c r="A595" s="306">
        <v>11</v>
      </c>
      <c r="B595" s="11" t="s">
        <v>10</v>
      </c>
      <c r="C595" s="10">
        <v>2</v>
      </c>
      <c r="D595" s="18" t="s">
        <v>939</v>
      </c>
      <c r="E595" s="61">
        <f>SUM(E590*1.19*0.16)</f>
        <v>11424</v>
      </c>
      <c r="F595" s="1">
        <v>561111</v>
      </c>
      <c r="G595"/>
      <c r="H595" s="374">
        <v>17700</v>
      </c>
      <c r="I595" s="455">
        <v>17700</v>
      </c>
      <c r="J595"/>
    </row>
    <row r="596" spans="1:10" s="1" customFormat="1" ht="15" customHeight="1">
      <c r="A596" s="306">
        <v>12</v>
      </c>
      <c r="B596" s="11" t="s">
        <v>10</v>
      </c>
      <c r="C596" s="15">
        <v>2</v>
      </c>
      <c r="D596" s="74" t="s">
        <v>618</v>
      </c>
      <c r="E596" s="9"/>
      <c r="G596"/>
      <c r="H596" s="392">
        <f>SUM(H593:H595)</f>
        <v>593799</v>
      </c>
      <c r="I596" s="455">
        <f>SUM(I593:I595)</f>
        <v>617397</v>
      </c>
      <c r="J596"/>
    </row>
    <row r="597" spans="1:10" s="1" customFormat="1" ht="15" customHeight="1">
      <c r="A597" s="306">
        <v>13</v>
      </c>
      <c r="B597" s="11" t="s">
        <v>10</v>
      </c>
      <c r="C597" s="345">
        <v>312</v>
      </c>
      <c r="D597" s="361" t="s">
        <v>1017</v>
      </c>
      <c r="E597" s="360"/>
      <c r="F597" s="347"/>
      <c r="G597" s="348"/>
      <c r="H597" s="393">
        <v>15748</v>
      </c>
      <c r="I597" s="455">
        <v>15748</v>
      </c>
      <c r="J597"/>
    </row>
    <row r="598" spans="1:10" s="1" customFormat="1" ht="15" customHeight="1">
      <c r="A598" s="306">
        <v>14</v>
      </c>
      <c r="B598" s="11" t="s">
        <v>10</v>
      </c>
      <c r="C598" s="345">
        <v>351</v>
      </c>
      <c r="D598" s="18" t="s">
        <v>15</v>
      </c>
      <c r="E598" s="360"/>
      <c r="F598" s="347"/>
      <c r="G598" s="348"/>
      <c r="H598" s="394">
        <v>4252</v>
      </c>
      <c r="I598" s="455">
        <v>4252</v>
      </c>
      <c r="J598"/>
    </row>
    <row r="599" spans="1:10" s="1" customFormat="1" ht="15" customHeight="1">
      <c r="A599" s="306">
        <v>15</v>
      </c>
      <c r="B599" s="11" t="s">
        <v>10</v>
      </c>
      <c r="C599" s="345">
        <v>355</v>
      </c>
      <c r="D599" s="361" t="s">
        <v>450</v>
      </c>
      <c r="E599" s="360"/>
      <c r="F599" s="347"/>
      <c r="G599" s="348"/>
      <c r="H599" s="394">
        <v>1700</v>
      </c>
      <c r="I599" s="455"/>
      <c r="J599"/>
    </row>
    <row r="600" spans="1:10" s="1" customFormat="1" ht="15" customHeight="1">
      <c r="A600" s="306">
        <v>16</v>
      </c>
      <c r="B600" s="11" t="s">
        <v>10</v>
      </c>
      <c r="C600" s="15">
        <v>3</v>
      </c>
      <c r="D600" s="74" t="s">
        <v>17</v>
      </c>
      <c r="E600" s="354"/>
      <c r="G600"/>
      <c r="H600" s="395">
        <f>SUM(H597:H599)</f>
        <v>21700</v>
      </c>
      <c r="I600" s="455">
        <f>SUM(I597:I599)</f>
        <v>20000</v>
      </c>
      <c r="J600"/>
    </row>
    <row r="601" spans="1:10" s="1" customFormat="1" ht="15" customHeight="1">
      <c r="A601" s="306">
        <v>17</v>
      </c>
      <c r="B601" s="11" t="s">
        <v>10</v>
      </c>
      <c r="C601" s="15"/>
      <c r="D601" s="27" t="s">
        <v>796</v>
      </c>
      <c r="E601" s="57" t="e">
        <f>SUM(#REF!)</f>
        <v>#REF!</v>
      </c>
      <c r="G601"/>
      <c r="H601" s="396">
        <f>H592+H596+H600</f>
        <v>3566775</v>
      </c>
      <c r="I601" s="396">
        <f>I592+I596+I600</f>
        <v>3361773</v>
      </c>
      <c r="J601"/>
    </row>
    <row r="602" spans="1:10" s="1" customFormat="1" ht="15" customHeight="1">
      <c r="A602" s="588">
        <v>18</v>
      </c>
      <c r="B602" s="581" t="s">
        <v>581</v>
      </c>
      <c r="C602" s="582"/>
      <c r="D602" s="583"/>
      <c r="E602" s="589" t="e">
        <f>SUM(#REF!)</f>
        <v>#REF!</v>
      </c>
      <c r="G602"/>
      <c r="H602" s="566">
        <f>H601</f>
        <v>3566775</v>
      </c>
      <c r="I602" s="557">
        <f>I601</f>
        <v>3361773</v>
      </c>
      <c r="J602"/>
    </row>
    <row r="603" spans="1:10" s="1" customFormat="1" ht="15" customHeight="1">
      <c r="A603" s="588"/>
      <c r="B603" s="584"/>
      <c r="C603" s="585"/>
      <c r="D603" s="586"/>
      <c r="E603" s="590"/>
      <c r="G603"/>
      <c r="H603" s="567"/>
      <c r="I603" s="557"/>
      <c r="J603"/>
    </row>
    <row r="604" spans="1:10" s="1" customFormat="1" ht="15" customHeight="1">
      <c r="A604" s="305"/>
      <c r="B604" s="2"/>
      <c r="C604" s="35"/>
      <c r="D604" s="30"/>
      <c r="E604" s="36"/>
      <c r="G604"/>
      <c r="H604" s="375"/>
      <c r="I604" s="473"/>
      <c r="J604"/>
    </row>
    <row r="605" spans="1:10" s="1" customFormat="1" ht="15" customHeight="1">
      <c r="A605" s="308"/>
      <c r="B605" s="2"/>
      <c r="D605" s="3" t="s">
        <v>112</v>
      </c>
      <c r="E605" s="4"/>
      <c r="G605"/>
      <c r="H605" s="362"/>
      <c r="I605" s="473"/>
      <c r="J605"/>
    </row>
    <row r="606" spans="1:10" s="1" customFormat="1" ht="15" customHeight="1">
      <c r="A606" s="308"/>
      <c r="B606" s="2"/>
      <c r="D606" s="3" t="s">
        <v>113</v>
      </c>
      <c r="E606" s="4"/>
      <c r="G606"/>
      <c r="H606" s="362"/>
      <c r="I606" s="473"/>
      <c r="J606"/>
    </row>
    <row r="607" spans="1:10" s="1" customFormat="1" ht="15" customHeight="1">
      <c r="A607" s="308"/>
      <c r="B607" s="2"/>
      <c r="D607" s="3"/>
      <c r="E607" s="6"/>
      <c r="H607" s="363"/>
      <c r="I607" s="473"/>
      <c r="J607"/>
    </row>
    <row r="608" spans="1:10" s="1" customFormat="1" ht="15" customHeight="1">
      <c r="A608" s="578" t="s">
        <v>292</v>
      </c>
      <c r="B608" s="580" t="s">
        <v>2</v>
      </c>
      <c r="C608" s="580"/>
      <c r="D608" s="8" t="s">
        <v>3</v>
      </c>
      <c r="E608" s="9" t="s">
        <v>4</v>
      </c>
      <c r="F608" s="1">
        <v>511112</v>
      </c>
      <c r="G608"/>
      <c r="H608" s="364" t="s">
        <v>4</v>
      </c>
      <c r="I608" s="473"/>
      <c r="J608"/>
    </row>
    <row r="609" spans="1:10" s="1" customFormat="1" ht="15" customHeight="1">
      <c r="A609" s="579"/>
      <c r="B609" s="580" t="s">
        <v>7</v>
      </c>
      <c r="C609" s="580"/>
      <c r="D609" s="8" t="s">
        <v>8</v>
      </c>
      <c r="E609" s="9" t="s">
        <v>9</v>
      </c>
      <c r="G609"/>
      <c r="H609" s="364" t="s">
        <v>1084</v>
      </c>
      <c r="I609" s="455" t="s">
        <v>1025</v>
      </c>
      <c r="J609"/>
    </row>
    <row r="610" spans="1:10" s="1" customFormat="1" ht="15" customHeight="1">
      <c r="A610" s="306">
        <v>1</v>
      </c>
      <c r="B610" s="11" t="s">
        <v>10</v>
      </c>
      <c r="C610" s="10"/>
      <c r="D610" s="33"/>
      <c r="E610" s="14">
        <v>897866</v>
      </c>
      <c r="G610"/>
      <c r="H610" s="365"/>
      <c r="I610" s="455"/>
      <c r="J610"/>
    </row>
    <row r="611" spans="1:10" s="1" customFormat="1" ht="15" customHeight="1">
      <c r="A611" s="306">
        <v>2</v>
      </c>
      <c r="B611" s="11" t="s">
        <v>10</v>
      </c>
      <c r="C611" s="15"/>
      <c r="D611" s="42"/>
      <c r="E611" s="57">
        <f>SUM(E610)</f>
        <v>897866</v>
      </c>
      <c r="G611"/>
      <c r="H611" s="384"/>
      <c r="I611" s="455"/>
      <c r="J611"/>
    </row>
    <row r="612" spans="1:10" s="1" customFormat="1" ht="15" customHeight="1">
      <c r="A612" s="578">
        <v>3</v>
      </c>
      <c r="B612" s="581" t="s">
        <v>581</v>
      </c>
      <c r="C612" s="582"/>
      <c r="D612" s="583"/>
      <c r="E612" s="589">
        <f>SUM(E610:E610)</f>
        <v>897866</v>
      </c>
      <c r="G612"/>
      <c r="H612" s="566">
        <f>SUM(H610:H610)</f>
        <v>0</v>
      </c>
      <c r="I612" s="455"/>
      <c r="J612"/>
    </row>
    <row r="613" spans="1:10" s="1" customFormat="1" ht="15" customHeight="1">
      <c r="A613" s="579"/>
      <c r="B613" s="584"/>
      <c r="C613" s="585"/>
      <c r="D613" s="586"/>
      <c r="E613" s="590"/>
      <c r="G613"/>
      <c r="H613" s="567"/>
      <c r="I613" s="455"/>
      <c r="J613"/>
    </row>
    <row r="614" spans="1:10" s="1" customFormat="1" ht="15" customHeight="1">
      <c r="A614" s="305"/>
      <c r="B614" s="2"/>
      <c r="D614"/>
      <c r="E614" s="68"/>
      <c r="G614"/>
      <c r="H614" s="389"/>
      <c r="I614" s="473"/>
      <c r="J614"/>
    </row>
    <row r="615" spans="1:10" s="1" customFormat="1" ht="15" customHeight="1">
      <c r="A615" s="305"/>
      <c r="B615" s="2"/>
      <c r="D615" s="3" t="s">
        <v>114</v>
      </c>
      <c r="E615" s="4"/>
      <c r="G615"/>
      <c r="H615" s="362"/>
      <c r="I615" s="473"/>
      <c r="J615"/>
    </row>
    <row r="616" spans="1:10" s="1" customFormat="1" ht="15" customHeight="1">
      <c r="A616" s="305"/>
      <c r="B616" s="2"/>
      <c r="C616" s="37"/>
      <c r="D616" s="3" t="s">
        <v>628</v>
      </c>
      <c r="E616" s="4"/>
      <c r="G616"/>
      <c r="H616" s="362"/>
      <c r="I616" s="473"/>
      <c r="J616"/>
    </row>
    <row r="617" spans="1:10" s="1" customFormat="1" ht="15" customHeight="1">
      <c r="A617" s="305"/>
      <c r="B617" s="2"/>
      <c r="C617" s="37"/>
      <c r="D617" s="3"/>
      <c r="E617" s="6"/>
      <c r="G617"/>
      <c r="H617" s="363"/>
      <c r="I617" s="473"/>
      <c r="J617"/>
    </row>
    <row r="618" spans="1:10" s="1" customFormat="1" ht="15" customHeight="1">
      <c r="A618" s="578" t="s">
        <v>292</v>
      </c>
      <c r="B618" s="580" t="s">
        <v>2</v>
      </c>
      <c r="C618" s="580"/>
      <c r="D618" s="8" t="s">
        <v>3</v>
      </c>
      <c r="E618" s="9" t="s">
        <v>4</v>
      </c>
      <c r="F618" s="1">
        <v>511112</v>
      </c>
      <c r="G618"/>
      <c r="H618" s="364" t="s">
        <v>4</v>
      </c>
      <c r="I618" s="473"/>
      <c r="J618"/>
    </row>
    <row r="619" spans="1:10" s="1" customFormat="1" ht="18">
      <c r="A619" s="579"/>
      <c r="B619" s="580" t="s">
        <v>7</v>
      </c>
      <c r="C619" s="580"/>
      <c r="D619" s="8" t="s">
        <v>8</v>
      </c>
      <c r="E619" s="9" t="s">
        <v>9</v>
      </c>
      <c r="G619"/>
      <c r="H619" s="364" t="s">
        <v>1084</v>
      </c>
      <c r="I619" s="455" t="s">
        <v>1025</v>
      </c>
      <c r="J619"/>
    </row>
    <row r="620" spans="1:10" s="1" customFormat="1" ht="16.5" customHeight="1">
      <c r="A620" s="306">
        <v>1</v>
      </c>
      <c r="B620" s="11" t="s">
        <v>10</v>
      </c>
      <c r="C620" s="10">
        <v>48</v>
      </c>
      <c r="D620" s="325" t="s">
        <v>889</v>
      </c>
      <c r="E620"/>
      <c r="F620"/>
      <c r="G620"/>
      <c r="H620" s="365">
        <v>4995871</v>
      </c>
      <c r="I620" s="455"/>
      <c r="J620"/>
    </row>
    <row r="621" spans="1:9" ht="18">
      <c r="A621" s="306">
        <v>2</v>
      </c>
      <c r="B621" s="11" t="s">
        <v>10</v>
      </c>
      <c r="C621" s="15">
        <v>4</v>
      </c>
      <c r="D621" s="42" t="s">
        <v>627</v>
      </c>
      <c r="E621" s="57">
        <f>SUM(E620:E620)</f>
        <v>0</v>
      </c>
      <c r="H621" s="384">
        <f>SUM(H620)</f>
        <v>4995871</v>
      </c>
      <c r="I621" s="455">
        <v>4754834</v>
      </c>
    </row>
    <row r="622" spans="1:9" ht="18">
      <c r="A622" s="399">
        <v>3</v>
      </c>
      <c r="B622" s="56" t="s">
        <v>10</v>
      </c>
      <c r="C622" s="441">
        <v>892</v>
      </c>
      <c r="D622" s="405" t="s">
        <v>1071</v>
      </c>
      <c r="E622" s="57"/>
      <c r="H622" s="468"/>
      <c r="I622" s="455">
        <v>700000</v>
      </c>
    </row>
    <row r="623" spans="1:9" ht="15" customHeight="1">
      <c r="A623" s="578">
        <v>4</v>
      </c>
      <c r="B623" s="581" t="s">
        <v>624</v>
      </c>
      <c r="C623" s="582"/>
      <c r="D623" s="583"/>
      <c r="E623" s="587">
        <f>SUM(E621)</f>
        <v>0</v>
      </c>
      <c r="H623" s="561">
        <f>H621</f>
        <v>4995871</v>
      </c>
      <c r="I623" s="469">
        <f>SUM(I621:I622)</f>
        <v>5454834</v>
      </c>
    </row>
    <row r="624" spans="1:8" ht="15" customHeight="1">
      <c r="A624" s="579"/>
      <c r="B624" s="584"/>
      <c r="C624" s="585"/>
      <c r="D624" s="586"/>
      <c r="E624" s="587"/>
      <c r="H624" s="561"/>
    </row>
    <row r="626" ht="18">
      <c r="H626" s="389">
        <f>H623+H612+H602+H577+H566+H555+H544+H534+H523+H483+H471+H460+H440+H397+H376+H327+H317+H306+H267+H236+H222+H199+H179+H152+H140+H106+H80+H57+H127</f>
        <v>432494397.67</v>
      </c>
    </row>
    <row r="627" ht="18">
      <c r="H627" s="397"/>
    </row>
    <row r="629" spans="1:10" s="1" customFormat="1" ht="15" customHeight="1">
      <c r="A629" s="305"/>
      <c r="B629" s="2"/>
      <c r="D629" s="3" t="s">
        <v>115</v>
      </c>
      <c r="E629" s="4"/>
      <c r="G629"/>
      <c r="H629" s="362"/>
      <c r="I629" s="473"/>
      <c r="J629"/>
    </row>
    <row r="630" spans="3:8" ht="15" customHeight="1">
      <c r="C630" s="37"/>
      <c r="D630" s="3" t="s">
        <v>116</v>
      </c>
      <c r="E630" s="4"/>
      <c r="H630" s="362"/>
    </row>
    <row r="631" spans="3:8" ht="15" customHeight="1">
      <c r="C631" s="37"/>
      <c r="D631" s="3"/>
      <c r="E631" s="6"/>
      <c r="H631" s="363"/>
    </row>
    <row r="632" spans="1:8" ht="15" customHeight="1">
      <c r="A632" s="578" t="s">
        <v>292</v>
      </c>
      <c r="B632" s="580" t="s">
        <v>2</v>
      </c>
      <c r="C632" s="580"/>
      <c r="D632" s="8" t="s">
        <v>3</v>
      </c>
      <c r="E632" s="9" t="s">
        <v>4</v>
      </c>
      <c r="F632" s="1">
        <v>511112</v>
      </c>
      <c r="H632" s="364" t="s">
        <v>4</v>
      </c>
    </row>
    <row r="633" spans="1:9" ht="18">
      <c r="A633" s="579"/>
      <c r="B633" s="580" t="s">
        <v>7</v>
      </c>
      <c r="C633" s="580"/>
      <c r="D633" s="8" t="s">
        <v>8</v>
      </c>
      <c r="E633" s="9" t="s">
        <v>9</v>
      </c>
      <c r="H633" s="364" t="s">
        <v>1084</v>
      </c>
      <c r="I633" s="455"/>
    </row>
    <row r="634" spans="1:8" ht="18">
      <c r="A634" s="306">
        <v>1</v>
      </c>
      <c r="B634" s="11" t="s">
        <v>10</v>
      </c>
      <c r="C634" s="10">
        <v>512</v>
      </c>
      <c r="D634" s="33" t="s">
        <v>117</v>
      </c>
      <c r="E634" s="14">
        <v>69490587</v>
      </c>
      <c r="H634" s="365">
        <f>H639-H626</f>
        <v>38859108.32999998</v>
      </c>
    </row>
    <row r="635" spans="1:8" ht="18">
      <c r="A635" s="306">
        <v>2</v>
      </c>
      <c r="B635" s="11" t="s">
        <v>10</v>
      </c>
      <c r="C635" s="15"/>
      <c r="D635" s="42"/>
      <c r="E635" s="57">
        <f>SUM(E634:E634)</f>
        <v>69490587</v>
      </c>
      <c r="H635" s="384">
        <f>SUM(H634:H634)</f>
        <v>38859108.32999998</v>
      </c>
    </row>
    <row r="636" spans="1:8" ht="15" customHeight="1">
      <c r="A636" s="578">
        <v>3</v>
      </c>
      <c r="B636" s="581" t="s">
        <v>20</v>
      </c>
      <c r="C636" s="605"/>
      <c r="D636" s="606"/>
      <c r="E636" s="587">
        <f>SUM(E635)</f>
        <v>69490587</v>
      </c>
      <c r="H636" s="561">
        <f>SUM(H635)</f>
        <v>38859108.32999998</v>
      </c>
    </row>
    <row r="637" spans="1:8" ht="15" customHeight="1">
      <c r="A637" s="579"/>
      <c r="B637" s="607"/>
      <c r="C637" s="608"/>
      <c r="D637" s="609"/>
      <c r="E637" s="587"/>
      <c r="H637" s="561"/>
    </row>
    <row r="638" ht="15" customHeight="1"/>
    <row r="639" spans="2:8" ht="15" customHeight="1">
      <c r="B639" s="78"/>
      <c r="C639" s="79"/>
      <c r="D639" s="77" t="s">
        <v>118</v>
      </c>
      <c r="E639" s="80" t="e">
        <f>SUM(E199+E222+#REF!+E523+E267+E57+E236+#REF!+E306+E376+E140+E317+E327+E544+E577+E602+E612+#REF!+E555+E566+E623+E534+E483+E460+E152+E179+E397+E440+E80+E636)</f>
        <v>#REF!</v>
      </c>
      <c r="F639" s="80" t="e">
        <f>SUM(F199+F222+#REF!+F523+F267+F57+F236+#REF!+F306+F376+F140+F317+F327+F544+F577+F602+F612+#REF!+F555+F566+F623+F534+F483+F460+F152+F179+F397+F440+F80+F636)</f>
        <v>#REF!</v>
      </c>
      <c r="G639" s="80" t="e">
        <f>SUM(G199+G222+#REF!+G523+G267+G57+G236+#REF!+G306+G376+G140+G317+G327+G544+G577+G602+G612+#REF!+G555+G566+G623+G534+G483+G460+G152+G179+G397+G440+G80+G636)</f>
        <v>#REF!</v>
      </c>
      <c r="H639" s="389">
        <f>'1.m'!D13</f>
        <v>471353506</v>
      </c>
    </row>
    <row r="640" ht="15" customHeight="1">
      <c r="A640" s="312"/>
    </row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spans="1:11" s="68" customFormat="1" ht="15" customHeight="1">
      <c r="A697" s="305"/>
      <c r="B697" s="2"/>
      <c r="C697"/>
      <c r="D697" s="81"/>
      <c r="F697" s="1"/>
      <c r="G697"/>
      <c r="H697" s="389"/>
      <c r="I697" s="473"/>
      <c r="J697"/>
      <c r="K697"/>
    </row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</sheetData>
  <sheetProtection/>
  <mergeCells count="225">
    <mergeCell ref="I222:I223"/>
    <mergeCell ref="I267:I268"/>
    <mergeCell ref="B113:C113"/>
    <mergeCell ref="A113:A114"/>
    <mergeCell ref="B114:C114"/>
    <mergeCell ref="A124:A125"/>
    <mergeCell ref="B124:C124"/>
    <mergeCell ref="B125:C125"/>
    <mergeCell ref="H222:H223"/>
    <mergeCell ref="A228:A229"/>
    <mergeCell ref="I5:I9"/>
    <mergeCell ref="H471:H472"/>
    <mergeCell ref="B555:D556"/>
    <mergeCell ref="B566:D567"/>
    <mergeCell ref="B577:D578"/>
    <mergeCell ref="B602:D603"/>
    <mergeCell ref="H57:H58"/>
    <mergeCell ref="H199:H200"/>
    <mergeCell ref="H152:H153"/>
    <mergeCell ref="H179:H180"/>
    <mergeCell ref="E612:E613"/>
    <mergeCell ref="E534:E535"/>
    <mergeCell ref="E483:E484"/>
    <mergeCell ref="E555:E556"/>
    <mergeCell ref="H236:H237"/>
    <mergeCell ref="H483:H484"/>
    <mergeCell ref="H440:H441"/>
    <mergeCell ref="H397:H398"/>
    <mergeCell ref="H306:H307"/>
    <mergeCell ref="H602:H603"/>
    <mergeCell ref="H80:H81"/>
    <mergeCell ref="H636:H637"/>
    <mergeCell ref="H612:H613"/>
    <mergeCell ref="H577:H578"/>
    <mergeCell ref="H623:H624"/>
    <mergeCell ref="H376:H377"/>
    <mergeCell ref="H317:H318"/>
    <mergeCell ref="H327:H328"/>
    <mergeCell ref="H566:H567"/>
    <mergeCell ref="H534:H535"/>
    <mergeCell ref="E636:E637"/>
    <mergeCell ref="H267:H268"/>
    <mergeCell ref="H523:H524"/>
    <mergeCell ref="H460:H461"/>
    <mergeCell ref="E376:E377"/>
    <mergeCell ref="E602:E603"/>
    <mergeCell ref="E544:E545"/>
    <mergeCell ref="H555:H556"/>
    <mergeCell ref="E440:E441"/>
    <mergeCell ref="E317:E318"/>
    <mergeCell ref="B636:D637"/>
    <mergeCell ref="A602:A603"/>
    <mergeCell ref="A623:A624"/>
    <mergeCell ref="E623:E624"/>
    <mergeCell ref="A632:A633"/>
    <mergeCell ref="B632:C632"/>
    <mergeCell ref="B633:C633"/>
    <mergeCell ref="A636:A637"/>
    <mergeCell ref="B623:D624"/>
    <mergeCell ref="B612:D613"/>
    <mergeCell ref="B583:C583"/>
    <mergeCell ref="A618:A619"/>
    <mergeCell ref="B618:C618"/>
    <mergeCell ref="B619:C619"/>
    <mergeCell ref="B584:C584"/>
    <mergeCell ref="A583:A584"/>
    <mergeCell ref="A608:A609"/>
    <mergeCell ref="B608:C608"/>
    <mergeCell ref="B609:C609"/>
    <mergeCell ref="A612:A613"/>
    <mergeCell ref="A577:A578"/>
    <mergeCell ref="E577:E578"/>
    <mergeCell ref="A566:A567"/>
    <mergeCell ref="E566:E567"/>
    <mergeCell ref="A572:A573"/>
    <mergeCell ref="B572:C572"/>
    <mergeCell ref="B573:C573"/>
    <mergeCell ref="A561:A562"/>
    <mergeCell ref="B561:C561"/>
    <mergeCell ref="B562:C562"/>
    <mergeCell ref="H544:H545"/>
    <mergeCell ref="A551:A552"/>
    <mergeCell ref="B551:C551"/>
    <mergeCell ref="B552:C552"/>
    <mergeCell ref="A555:A556"/>
    <mergeCell ref="A540:A541"/>
    <mergeCell ref="B540:C540"/>
    <mergeCell ref="B541:C541"/>
    <mergeCell ref="B544:D545"/>
    <mergeCell ref="A530:A531"/>
    <mergeCell ref="B530:C530"/>
    <mergeCell ref="B531:C531"/>
    <mergeCell ref="A534:A535"/>
    <mergeCell ref="A544:A545"/>
    <mergeCell ref="A523:A524"/>
    <mergeCell ref="E523:E524"/>
    <mergeCell ref="B523:D524"/>
    <mergeCell ref="B267:D268"/>
    <mergeCell ref="B534:D535"/>
    <mergeCell ref="A245:A246"/>
    <mergeCell ref="B245:C245"/>
    <mergeCell ref="B246:C246"/>
    <mergeCell ref="A267:A268"/>
    <mergeCell ref="E267:E268"/>
    <mergeCell ref="A490:A491"/>
    <mergeCell ref="B490:C490"/>
    <mergeCell ref="B491:C491"/>
    <mergeCell ref="A466:A467"/>
    <mergeCell ref="B466:C466"/>
    <mergeCell ref="A479:A480"/>
    <mergeCell ref="B479:C479"/>
    <mergeCell ref="B480:C480"/>
    <mergeCell ref="A483:A484"/>
    <mergeCell ref="A460:A461"/>
    <mergeCell ref="E460:E461"/>
    <mergeCell ref="B467:C467"/>
    <mergeCell ref="A471:A472"/>
    <mergeCell ref="E471:E472"/>
    <mergeCell ref="A446:A447"/>
    <mergeCell ref="B446:C446"/>
    <mergeCell ref="B447:C447"/>
    <mergeCell ref="B376:D377"/>
    <mergeCell ref="A397:A398"/>
    <mergeCell ref="B397:D398"/>
    <mergeCell ref="E397:E398"/>
    <mergeCell ref="A403:A404"/>
    <mergeCell ref="B403:C403"/>
    <mergeCell ref="B404:C404"/>
    <mergeCell ref="B324:C324"/>
    <mergeCell ref="A440:A441"/>
    <mergeCell ref="B440:D441"/>
    <mergeCell ref="A382:A383"/>
    <mergeCell ref="B382:C382"/>
    <mergeCell ref="B383:C383"/>
    <mergeCell ref="A333:A334"/>
    <mergeCell ref="B333:C333"/>
    <mergeCell ref="B334:C334"/>
    <mergeCell ref="A376:A377"/>
    <mergeCell ref="B229:C229"/>
    <mergeCell ref="A236:A237"/>
    <mergeCell ref="A306:A307"/>
    <mergeCell ref="B306:D307"/>
    <mergeCell ref="E306:E307"/>
    <mergeCell ref="A327:A328"/>
    <mergeCell ref="B327:D328"/>
    <mergeCell ref="E327:E328"/>
    <mergeCell ref="A323:A324"/>
    <mergeCell ref="B323:C323"/>
    <mergeCell ref="B206:C206"/>
    <mergeCell ref="A317:A318"/>
    <mergeCell ref="B317:D318"/>
    <mergeCell ref="A276:A277"/>
    <mergeCell ref="B276:C276"/>
    <mergeCell ref="B277:C277"/>
    <mergeCell ref="A312:A313"/>
    <mergeCell ref="B312:C312"/>
    <mergeCell ref="B313:C313"/>
    <mergeCell ref="B228:C228"/>
    <mergeCell ref="B186:C186"/>
    <mergeCell ref="A199:A200"/>
    <mergeCell ref="B199:D200"/>
    <mergeCell ref="B236:D237"/>
    <mergeCell ref="E236:E237"/>
    <mergeCell ref="A222:A223"/>
    <mergeCell ref="B222:D223"/>
    <mergeCell ref="E222:E223"/>
    <mergeCell ref="A205:A206"/>
    <mergeCell ref="B205:C205"/>
    <mergeCell ref="E80:E81"/>
    <mergeCell ref="A64:A65"/>
    <mergeCell ref="B64:C64"/>
    <mergeCell ref="B65:C65"/>
    <mergeCell ref="E199:E200"/>
    <mergeCell ref="A179:A180"/>
    <mergeCell ref="B179:D180"/>
    <mergeCell ref="E179:E180"/>
    <mergeCell ref="A185:A186"/>
    <mergeCell ref="B185:C185"/>
    <mergeCell ref="A158:A159"/>
    <mergeCell ref="B158:C158"/>
    <mergeCell ref="B159:C159"/>
    <mergeCell ref="H140:H141"/>
    <mergeCell ref="A146:A147"/>
    <mergeCell ref="B146:C146"/>
    <mergeCell ref="B147:C147"/>
    <mergeCell ref="A152:A153"/>
    <mergeCell ref="B152:D153"/>
    <mergeCell ref="E152:E153"/>
    <mergeCell ref="A4:A5"/>
    <mergeCell ref="B4:C4"/>
    <mergeCell ref="B5:C5"/>
    <mergeCell ref="A57:A58"/>
    <mergeCell ref="B57:D58"/>
    <mergeCell ref="E57:E58"/>
    <mergeCell ref="A140:A141"/>
    <mergeCell ref="B140:D141"/>
    <mergeCell ref="E140:E141"/>
    <mergeCell ref="A134:A135"/>
    <mergeCell ref="B134:C134"/>
    <mergeCell ref="B135:C135"/>
    <mergeCell ref="I57:I58"/>
    <mergeCell ref="A86:A87"/>
    <mergeCell ref="B86:C86"/>
    <mergeCell ref="B87:C87"/>
    <mergeCell ref="A106:A107"/>
    <mergeCell ref="B106:D107"/>
    <mergeCell ref="E106:E107"/>
    <mergeCell ref="H106:H107"/>
    <mergeCell ref="A80:A81"/>
    <mergeCell ref="B80:D81"/>
    <mergeCell ref="I306:I307"/>
    <mergeCell ref="I290:I292"/>
    <mergeCell ref="I327:I328"/>
    <mergeCell ref="I317:I318"/>
    <mergeCell ref="I337:I339"/>
    <mergeCell ref="I376:I377"/>
    <mergeCell ref="I335:I336"/>
    <mergeCell ref="I577:I578"/>
    <mergeCell ref="I602:I603"/>
    <mergeCell ref="I397:I398"/>
    <mergeCell ref="I411:I412"/>
    <mergeCell ref="I440:I441"/>
    <mergeCell ref="I460:I461"/>
    <mergeCell ref="I544:I545"/>
    <mergeCell ref="I555:I55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9" r:id="rId1"/>
  <headerFooter alignWithMargins="0">
    <oddHeader>&amp;LMAGYARPOLÁNY KÖZSÉG
ÖNKORMÁNYZATA&amp;C2018. ÉVI KÖLTSÉGVETÉS
KORMÁNYZATI FUNKCIÓK
 KIADÁSOK&amp;R4.b. melléklet Magyarpolány Község Önkormányat Kéiselő-testületének
1/2018. (II.27.) önkormányzati rendeletéhez</oddHeader>
    <oddFooter>&amp;C&amp;P</oddFooter>
  </headerFooter>
  <rowBreaks count="10" manualBreakCount="10">
    <brk id="59" max="8" man="1"/>
    <brk id="121" max="8" man="1"/>
    <brk id="181" max="8" man="1"/>
    <brk id="241" max="8" man="1"/>
    <brk id="268" max="8" man="1"/>
    <brk id="319" max="8" man="1"/>
    <brk id="378" max="8" man="1"/>
    <brk id="442" max="8" man="1"/>
    <brk id="486" max="8" man="1"/>
    <brk id="5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9.125" style="141" customWidth="1"/>
    <col min="2" max="2" width="42.125" style="141" customWidth="1"/>
    <col min="3" max="3" width="18.75390625" style="149" customWidth="1"/>
    <col min="4" max="16384" width="9.125" style="141" customWidth="1"/>
  </cols>
  <sheetData>
    <row r="1" ht="15">
      <c r="C1" s="142"/>
    </row>
    <row r="2" spans="1:3" ht="31.5" customHeight="1">
      <c r="A2" s="143"/>
      <c r="B2" s="143" t="s">
        <v>2</v>
      </c>
      <c r="C2" s="144" t="s">
        <v>127</v>
      </c>
    </row>
    <row r="3" spans="1:3" ht="31.5" customHeight="1">
      <c r="A3" s="145">
        <v>1</v>
      </c>
      <c r="B3" s="145" t="s">
        <v>700</v>
      </c>
      <c r="C3" s="146">
        <f>'4.a.m'!AF78</f>
        <v>38859108</v>
      </c>
    </row>
    <row r="4" spans="1:3" ht="31.5" customHeight="1">
      <c r="A4" s="145">
        <v>2</v>
      </c>
      <c r="B4" s="145" t="s">
        <v>701</v>
      </c>
      <c r="C4" s="146"/>
    </row>
    <row r="5" spans="1:3" s="148" customFormat="1" ht="31.5" customHeight="1">
      <c r="A5" s="145">
        <v>3</v>
      </c>
      <c r="B5" s="145" t="s">
        <v>702</v>
      </c>
      <c r="C5" s="146">
        <f>SUM(C3:C4)</f>
        <v>38859108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ÖNKORMÁNYZATA&amp;C2018. ÉVI KÖLTSÉGVETÉS
TARTALÉK&amp;R5. melléklet
Magyarpolány Község Önkormányat
Képviselő-testületének
1/2018. (II.27.)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9.125" style="150" customWidth="1"/>
    <col min="2" max="2" width="47.00390625" style="167" customWidth="1"/>
    <col min="3" max="3" width="9.125" style="151" hidden="1" customWidth="1"/>
    <col min="4" max="4" width="28.875" style="151" hidden="1" customWidth="1"/>
    <col min="5" max="5" width="18.375" style="151" customWidth="1"/>
    <col min="6" max="6" width="19.75390625" style="151" customWidth="1"/>
    <col min="7" max="7" width="17.00390625" style="151" customWidth="1"/>
    <col min="8" max="16384" width="9.125" style="151" customWidth="1"/>
  </cols>
  <sheetData>
    <row r="1" ht="18.75">
      <c r="G1" s="152"/>
    </row>
    <row r="2" spans="1:7" s="150" customFormat="1" ht="18.75">
      <c r="A2" s="153"/>
      <c r="B2" s="153" t="s">
        <v>2</v>
      </c>
      <c r="C2" s="153"/>
      <c r="D2" s="153"/>
      <c r="E2" s="153" t="s">
        <v>127</v>
      </c>
      <c r="F2" s="153" t="s">
        <v>4</v>
      </c>
      <c r="G2" s="153" t="s">
        <v>5</v>
      </c>
    </row>
    <row r="3" spans="1:7" s="157" customFormat="1" ht="15.75">
      <c r="A3" s="154"/>
      <c r="B3" s="155" t="s">
        <v>653</v>
      </c>
      <c r="C3" s="155"/>
      <c r="D3" s="155"/>
      <c r="E3" s="156" t="s">
        <v>703</v>
      </c>
      <c r="F3" s="156" t="s">
        <v>704</v>
      </c>
      <c r="G3" s="156" t="s">
        <v>705</v>
      </c>
    </row>
    <row r="4" spans="1:7" s="157" customFormat="1" ht="30.75" customHeight="1">
      <c r="A4" s="154">
        <f>A3+1</f>
        <v>1</v>
      </c>
      <c r="B4" s="327" t="s">
        <v>706</v>
      </c>
      <c r="C4" s="155"/>
      <c r="D4" s="155"/>
      <c r="E4" s="162" t="s">
        <v>865</v>
      </c>
      <c r="F4" s="158">
        <f>'2.m'!E84</f>
        <v>20747000</v>
      </c>
      <c r="G4" s="159">
        <v>2018</v>
      </c>
    </row>
    <row r="5" spans="1:7" s="157" customFormat="1" ht="30.75" customHeight="1">
      <c r="A5" s="154">
        <v>2</v>
      </c>
      <c r="B5" s="327" t="s">
        <v>962</v>
      </c>
      <c r="C5" s="155"/>
      <c r="D5" s="155"/>
      <c r="E5" s="408" t="s">
        <v>963</v>
      </c>
      <c r="F5" s="158"/>
      <c r="G5" s="159">
        <v>2018</v>
      </c>
    </row>
    <row r="6" spans="1:7" s="157" customFormat="1" ht="30.75" customHeight="1">
      <c r="A6" s="154">
        <v>3</v>
      </c>
      <c r="B6" s="328" t="s">
        <v>707</v>
      </c>
      <c r="C6" s="160"/>
      <c r="D6" s="160"/>
      <c r="E6" s="161"/>
      <c r="F6" s="161">
        <f>SUM(F4:F4)</f>
        <v>20747000</v>
      </c>
      <c r="G6" s="159">
        <v>2018</v>
      </c>
    </row>
    <row r="7" spans="1:7" s="157" customFormat="1" ht="30.75" customHeight="1">
      <c r="A7" s="154">
        <f>A6+1</f>
        <v>4</v>
      </c>
      <c r="B7" s="329" t="s">
        <v>1128</v>
      </c>
      <c r="C7" s="160"/>
      <c r="D7" s="160"/>
      <c r="E7" s="408" t="s">
        <v>735</v>
      </c>
      <c r="F7" s="166">
        <v>2300000</v>
      </c>
      <c r="G7" s="159">
        <v>2018</v>
      </c>
    </row>
    <row r="8" spans="1:7" s="157" customFormat="1" ht="30.75" customHeight="1">
      <c r="A8" s="154">
        <f>A7+1</f>
        <v>5</v>
      </c>
      <c r="B8" s="329"/>
      <c r="C8" s="160"/>
      <c r="D8" s="160"/>
      <c r="E8" s="408" t="s">
        <v>735</v>
      </c>
      <c r="F8" s="166">
        <v>200000</v>
      </c>
      <c r="G8" s="159">
        <v>2018</v>
      </c>
    </row>
    <row r="9" spans="1:7" s="157" customFormat="1" ht="28.5" customHeight="1">
      <c r="A9" s="154">
        <f>A8+1</f>
        <v>6</v>
      </c>
      <c r="B9" s="329"/>
      <c r="C9" s="160"/>
      <c r="D9" s="160"/>
      <c r="E9" s="408"/>
      <c r="F9" s="166"/>
      <c r="G9" s="159">
        <v>2018</v>
      </c>
    </row>
    <row r="10" spans="1:7" s="157" customFormat="1" ht="28.5" customHeight="1">
      <c r="A10" s="154">
        <f>A9+1</f>
        <v>7</v>
      </c>
      <c r="B10" s="329"/>
      <c r="C10" s="160"/>
      <c r="D10" s="160"/>
      <c r="E10" s="408"/>
      <c r="F10" s="166"/>
      <c r="G10" s="159">
        <v>2018</v>
      </c>
    </row>
    <row r="11" spans="1:7" s="157" customFormat="1" ht="32.25" customHeight="1">
      <c r="A11" s="154">
        <f>A10+1</f>
        <v>8</v>
      </c>
      <c r="B11" s="328" t="s">
        <v>708</v>
      </c>
      <c r="C11" s="160"/>
      <c r="D11" s="160"/>
      <c r="E11" s="160"/>
      <c r="F11" s="164">
        <f>SUM(F7:F10)</f>
        <v>2500000</v>
      </c>
      <c r="G11" s="163"/>
    </row>
    <row r="12" spans="1:2" s="157" customFormat="1" ht="15.75">
      <c r="A12" s="165"/>
      <c r="B12" s="168"/>
    </row>
    <row r="13" spans="1:2" s="157" customFormat="1" ht="15.75">
      <c r="A13" s="165"/>
      <c r="B13" s="168"/>
    </row>
    <row r="14" spans="1:2" s="157" customFormat="1" ht="15.75">
      <c r="A14" s="165"/>
      <c r="B14" s="168"/>
    </row>
    <row r="15" spans="1:2" s="157" customFormat="1" ht="15.75">
      <c r="A15" s="165"/>
      <c r="B15" s="168"/>
    </row>
    <row r="16" spans="1:2" s="157" customFormat="1" ht="15.75">
      <c r="A16" s="165"/>
      <c r="B16" s="168"/>
    </row>
    <row r="17" spans="1:2" s="157" customFormat="1" ht="15.75">
      <c r="A17" s="165"/>
      <c r="B17" s="168"/>
    </row>
    <row r="18" spans="1:2" s="157" customFormat="1" ht="15.75">
      <c r="A18" s="165"/>
      <c r="B18" s="168"/>
    </row>
    <row r="19" spans="1:2" s="157" customFormat="1" ht="15.75">
      <c r="A19" s="165"/>
      <c r="B19" s="168"/>
    </row>
    <row r="20" spans="1:2" s="157" customFormat="1" ht="15.75">
      <c r="A20" s="165"/>
      <c r="B20" s="168"/>
    </row>
    <row r="21" spans="1:2" s="157" customFormat="1" ht="15.75">
      <c r="A21" s="165"/>
      <c r="B21" s="168"/>
    </row>
    <row r="22" spans="1:2" s="157" customFormat="1" ht="15.75">
      <c r="A22" s="165"/>
      <c r="B22" s="168"/>
    </row>
    <row r="23" spans="1:2" s="157" customFormat="1" ht="15.75">
      <c r="A23" s="165"/>
      <c r="B23" s="168"/>
    </row>
    <row r="24" spans="1:2" s="157" customFormat="1" ht="15.75">
      <c r="A24" s="165"/>
      <c r="B24" s="168"/>
    </row>
    <row r="25" spans="1:2" s="157" customFormat="1" ht="15.75">
      <c r="A25" s="165"/>
      <c r="B25" s="168"/>
    </row>
    <row r="26" spans="1:2" s="157" customFormat="1" ht="15.75">
      <c r="A26" s="165"/>
      <c r="B26" s="168"/>
    </row>
    <row r="27" spans="1:2" s="157" customFormat="1" ht="15.75">
      <c r="A27" s="165"/>
      <c r="B27" s="168"/>
    </row>
    <row r="28" spans="1:2" s="157" customFormat="1" ht="15.75">
      <c r="A28" s="165"/>
      <c r="B28" s="168"/>
    </row>
    <row r="29" spans="1:2" s="157" customFormat="1" ht="15.75">
      <c r="A29" s="165"/>
      <c r="B29" s="168"/>
    </row>
    <row r="30" spans="1:2" s="157" customFormat="1" ht="15.75">
      <c r="A30" s="165"/>
      <c r="B30" s="168"/>
    </row>
    <row r="31" spans="1:2" s="157" customFormat="1" ht="15.75">
      <c r="A31" s="165"/>
      <c r="B31" s="168"/>
    </row>
    <row r="32" spans="1:2" s="157" customFormat="1" ht="15.75">
      <c r="A32" s="165"/>
      <c r="B32" s="168"/>
    </row>
    <row r="33" spans="1:2" s="157" customFormat="1" ht="15.75">
      <c r="A33" s="165"/>
      <c r="B33" s="168"/>
    </row>
    <row r="34" spans="1:2" s="157" customFormat="1" ht="15.75">
      <c r="A34" s="165"/>
      <c r="B34" s="168"/>
    </row>
    <row r="35" spans="1:2" s="157" customFormat="1" ht="15.75">
      <c r="A35" s="165"/>
      <c r="B35" s="168"/>
    </row>
    <row r="36" spans="1:2" s="157" customFormat="1" ht="15.75">
      <c r="A36" s="165"/>
      <c r="B36" s="168"/>
    </row>
    <row r="37" spans="1:2" s="157" customFormat="1" ht="15.75">
      <c r="A37" s="165"/>
      <c r="B37" s="168"/>
    </row>
    <row r="38" spans="1:2" s="157" customFormat="1" ht="15.75">
      <c r="A38" s="165"/>
      <c r="B38" s="168"/>
    </row>
    <row r="39" spans="1:2" s="157" customFormat="1" ht="15.75">
      <c r="A39" s="165"/>
      <c r="B39" s="168"/>
    </row>
    <row r="40" spans="1:2" s="157" customFormat="1" ht="15.75">
      <c r="A40" s="165"/>
      <c r="B40" s="168"/>
    </row>
    <row r="41" spans="1:2" s="157" customFormat="1" ht="15.75">
      <c r="A41" s="165"/>
      <c r="B41" s="168"/>
    </row>
    <row r="42" spans="1:2" s="157" customFormat="1" ht="15.75">
      <c r="A42" s="165"/>
      <c r="B42" s="168"/>
    </row>
    <row r="43" spans="1:2" s="157" customFormat="1" ht="15.75">
      <c r="A43" s="165"/>
      <c r="B43" s="168"/>
    </row>
    <row r="44" spans="1:2" s="157" customFormat="1" ht="15.75">
      <c r="A44" s="165"/>
      <c r="B44" s="168"/>
    </row>
    <row r="45" spans="1:2" s="157" customFormat="1" ht="15.75">
      <c r="A45" s="165"/>
      <c r="B45" s="168"/>
    </row>
    <row r="46" spans="1:2" s="157" customFormat="1" ht="15.75">
      <c r="A46" s="165"/>
      <c r="B46" s="168"/>
    </row>
    <row r="47" spans="1:2" s="157" customFormat="1" ht="15.75">
      <c r="A47" s="165"/>
      <c r="B47" s="168"/>
    </row>
    <row r="48" spans="1:2" s="157" customFormat="1" ht="15.75">
      <c r="A48" s="165"/>
      <c r="B48" s="168"/>
    </row>
    <row r="49" spans="1:2" s="157" customFormat="1" ht="15.75">
      <c r="A49" s="165"/>
      <c r="B49" s="168"/>
    </row>
    <row r="50" spans="1:2" s="157" customFormat="1" ht="15.75">
      <c r="A50" s="165"/>
      <c r="B50" s="168"/>
    </row>
    <row r="51" spans="1:2" s="157" customFormat="1" ht="15.75">
      <c r="A51" s="165"/>
      <c r="B51" s="168"/>
    </row>
    <row r="52" spans="1:2" s="157" customFormat="1" ht="15.75">
      <c r="A52" s="165"/>
      <c r="B52" s="168"/>
    </row>
    <row r="53" spans="1:2" s="157" customFormat="1" ht="15.75">
      <c r="A53" s="165"/>
      <c r="B53" s="168"/>
    </row>
    <row r="54" spans="1:2" s="157" customFormat="1" ht="15.75">
      <c r="A54" s="165"/>
      <c r="B54" s="168"/>
    </row>
    <row r="55" spans="1:2" s="157" customFormat="1" ht="15.75">
      <c r="A55" s="165"/>
      <c r="B55" s="168"/>
    </row>
    <row r="56" spans="1:2" s="157" customFormat="1" ht="15.75">
      <c r="A56" s="165"/>
      <c r="B56" s="168"/>
    </row>
    <row r="57" spans="1:2" s="157" customFormat="1" ht="15.75">
      <c r="A57" s="165"/>
      <c r="B57" s="168"/>
    </row>
    <row r="58" spans="1:2" s="157" customFormat="1" ht="15.75">
      <c r="A58" s="165"/>
      <c r="B58" s="168"/>
    </row>
    <row r="59" spans="1:2" s="157" customFormat="1" ht="15.75">
      <c r="A59" s="165"/>
      <c r="B59" s="168"/>
    </row>
    <row r="60" spans="1:2" s="157" customFormat="1" ht="15.75">
      <c r="A60" s="165"/>
      <c r="B60" s="168"/>
    </row>
    <row r="61" spans="1:2" s="157" customFormat="1" ht="15.75">
      <c r="A61" s="165"/>
      <c r="B61" s="168"/>
    </row>
    <row r="62" spans="1:2" s="157" customFormat="1" ht="15.75">
      <c r="A62" s="165"/>
      <c r="B62" s="168"/>
    </row>
    <row r="63" spans="1:2" s="157" customFormat="1" ht="15.75">
      <c r="A63" s="165"/>
      <c r="B63" s="168"/>
    </row>
    <row r="64" spans="1:2" s="157" customFormat="1" ht="15.75">
      <c r="A64" s="165"/>
      <c r="B64" s="168"/>
    </row>
    <row r="65" spans="1:2" s="157" customFormat="1" ht="15.75">
      <c r="A65" s="165"/>
      <c r="B65" s="168"/>
    </row>
    <row r="66" spans="1:2" s="157" customFormat="1" ht="15.75">
      <c r="A66" s="165"/>
      <c r="B66" s="168"/>
    </row>
    <row r="67" spans="1:2" s="157" customFormat="1" ht="15.75">
      <c r="A67" s="165"/>
      <c r="B67" s="168"/>
    </row>
    <row r="68" spans="1:2" s="157" customFormat="1" ht="15.75">
      <c r="A68" s="165"/>
      <c r="B68" s="168"/>
    </row>
    <row r="69" spans="1:2" s="157" customFormat="1" ht="15.75">
      <c r="A69" s="165"/>
      <c r="B69" s="168"/>
    </row>
    <row r="70" spans="1:2" s="157" customFormat="1" ht="15.75">
      <c r="A70" s="165"/>
      <c r="B70" s="168"/>
    </row>
    <row r="71" spans="1:2" s="157" customFormat="1" ht="15.75">
      <c r="A71" s="165"/>
      <c r="B71" s="168"/>
    </row>
    <row r="72" spans="1:2" s="157" customFormat="1" ht="15.75">
      <c r="A72" s="165"/>
      <c r="B72" s="168"/>
    </row>
    <row r="73" spans="1:2" s="157" customFormat="1" ht="15.75">
      <c r="A73" s="165"/>
      <c r="B73" s="168"/>
    </row>
    <row r="74" spans="1:2" s="157" customFormat="1" ht="15.75">
      <c r="A74" s="165"/>
      <c r="B74" s="168"/>
    </row>
    <row r="75" spans="1:2" s="157" customFormat="1" ht="15.75">
      <c r="A75" s="165"/>
      <c r="B75" s="168"/>
    </row>
    <row r="76" spans="1:2" s="157" customFormat="1" ht="15.75">
      <c r="A76" s="165"/>
      <c r="B76" s="168"/>
    </row>
    <row r="77" spans="1:2" s="157" customFormat="1" ht="15.75">
      <c r="A77" s="165"/>
      <c r="B77" s="168"/>
    </row>
    <row r="78" spans="1:2" s="157" customFormat="1" ht="15.75">
      <c r="A78" s="165"/>
      <c r="B78" s="168"/>
    </row>
    <row r="79" spans="1:2" s="157" customFormat="1" ht="15.75">
      <c r="A79" s="165"/>
      <c r="B79" s="168"/>
    </row>
    <row r="80" spans="1:2" s="157" customFormat="1" ht="15.75">
      <c r="A80" s="165"/>
      <c r="B80" s="168"/>
    </row>
    <row r="81" spans="1:2" s="157" customFormat="1" ht="15.75">
      <c r="A81" s="165"/>
      <c r="B81" s="168"/>
    </row>
    <row r="82" spans="1:2" s="157" customFormat="1" ht="15.75">
      <c r="A82" s="165"/>
      <c r="B82" s="168"/>
    </row>
    <row r="83" spans="1:2" s="157" customFormat="1" ht="15.75">
      <c r="A83" s="165"/>
      <c r="B83" s="168"/>
    </row>
    <row r="84" spans="1:2" s="157" customFormat="1" ht="15.75">
      <c r="A84" s="165"/>
      <c r="B84" s="168"/>
    </row>
    <row r="85" spans="1:2" s="157" customFormat="1" ht="15.75">
      <c r="A85" s="165"/>
      <c r="B85" s="168"/>
    </row>
    <row r="86" spans="1:2" s="157" customFormat="1" ht="15.75">
      <c r="A86" s="165"/>
      <c r="B86" s="168"/>
    </row>
    <row r="87" spans="1:2" s="157" customFormat="1" ht="15.75">
      <c r="A87" s="165"/>
      <c r="B87" s="168"/>
    </row>
    <row r="88" spans="1:2" s="157" customFormat="1" ht="15.75">
      <c r="A88" s="165"/>
      <c r="B88" s="168"/>
    </row>
    <row r="89" spans="1:2" s="157" customFormat="1" ht="15.75">
      <c r="A89" s="165"/>
      <c r="B89" s="168"/>
    </row>
    <row r="90" spans="1:2" s="157" customFormat="1" ht="15.75">
      <c r="A90" s="165"/>
      <c r="B90" s="168"/>
    </row>
    <row r="91" spans="1:2" s="157" customFormat="1" ht="15.75">
      <c r="A91" s="165"/>
      <c r="B91" s="168"/>
    </row>
    <row r="92" spans="1:2" s="157" customFormat="1" ht="15.75">
      <c r="A92" s="165"/>
      <c r="B92" s="168"/>
    </row>
    <row r="93" spans="1:2" s="157" customFormat="1" ht="15.75">
      <c r="A93" s="165"/>
      <c r="B93" s="168"/>
    </row>
    <row r="94" spans="1:2" s="157" customFormat="1" ht="15.75">
      <c r="A94" s="165"/>
      <c r="B94" s="168"/>
    </row>
    <row r="95" spans="1:2" s="157" customFormat="1" ht="15.75">
      <c r="A95" s="165"/>
      <c r="B95" s="168"/>
    </row>
    <row r="96" spans="1:2" s="157" customFormat="1" ht="15.75">
      <c r="A96" s="165"/>
      <c r="B96" s="168"/>
    </row>
    <row r="97" spans="1:2" s="157" customFormat="1" ht="15.75">
      <c r="A97" s="165"/>
      <c r="B97" s="168"/>
    </row>
    <row r="98" spans="1:2" s="157" customFormat="1" ht="15.75">
      <c r="A98" s="165"/>
      <c r="B98" s="168"/>
    </row>
    <row r="99" spans="1:2" s="157" customFormat="1" ht="15.75">
      <c r="A99" s="165"/>
      <c r="B99" s="168"/>
    </row>
    <row r="100" spans="1:2" s="157" customFormat="1" ht="15.75">
      <c r="A100" s="165"/>
      <c r="B100" s="168"/>
    </row>
    <row r="101" spans="1:2" s="157" customFormat="1" ht="15.75">
      <c r="A101" s="165"/>
      <c r="B101" s="168"/>
    </row>
    <row r="102" spans="1:2" s="157" customFormat="1" ht="15.75">
      <c r="A102" s="165"/>
      <c r="B102" s="168"/>
    </row>
    <row r="103" spans="1:2" s="157" customFormat="1" ht="15.75">
      <c r="A103" s="165"/>
      <c r="B103" s="168"/>
    </row>
    <row r="104" spans="1:2" s="157" customFormat="1" ht="15.75">
      <c r="A104" s="165"/>
      <c r="B104" s="168"/>
    </row>
    <row r="105" spans="1:2" s="157" customFormat="1" ht="15.75">
      <c r="A105" s="165"/>
      <c r="B105" s="168"/>
    </row>
    <row r="106" spans="1:2" s="157" customFormat="1" ht="15.75">
      <c r="A106" s="165"/>
      <c r="B106" s="168"/>
    </row>
    <row r="107" spans="1:2" s="157" customFormat="1" ht="15.75">
      <c r="A107" s="165"/>
      <c r="B107" s="168"/>
    </row>
    <row r="108" spans="1:2" s="157" customFormat="1" ht="15.75">
      <c r="A108" s="165"/>
      <c r="B108" s="168"/>
    </row>
    <row r="109" spans="1:2" s="157" customFormat="1" ht="15.75">
      <c r="A109" s="165"/>
      <c r="B109" s="168"/>
    </row>
    <row r="110" spans="1:2" s="157" customFormat="1" ht="15.75">
      <c r="A110" s="165"/>
      <c r="B110" s="168"/>
    </row>
    <row r="111" spans="1:2" s="157" customFormat="1" ht="15.75">
      <c r="A111" s="165"/>
      <c r="B111" s="168"/>
    </row>
    <row r="112" spans="1:2" s="157" customFormat="1" ht="15.75">
      <c r="A112" s="165"/>
      <c r="B112" s="168"/>
    </row>
    <row r="113" spans="1:2" s="157" customFormat="1" ht="15.75">
      <c r="A113" s="165"/>
      <c r="B113" s="168"/>
    </row>
    <row r="114" spans="1:2" s="157" customFormat="1" ht="15.75">
      <c r="A114" s="165"/>
      <c r="B114" s="168"/>
    </row>
    <row r="115" spans="1:2" s="157" customFormat="1" ht="15.75">
      <c r="A115" s="165"/>
      <c r="B115" s="168"/>
    </row>
    <row r="116" spans="1:2" s="157" customFormat="1" ht="15.75">
      <c r="A116" s="165"/>
      <c r="B116" s="168"/>
    </row>
    <row r="117" spans="1:2" s="157" customFormat="1" ht="15.75">
      <c r="A117" s="165"/>
      <c r="B117" s="168"/>
    </row>
    <row r="118" spans="1:2" s="157" customFormat="1" ht="15.75">
      <c r="A118" s="165"/>
      <c r="B118" s="168"/>
    </row>
    <row r="119" spans="1:2" s="157" customFormat="1" ht="15.75">
      <c r="A119" s="165"/>
      <c r="B119" s="168"/>
    </row>
    <row r="120" spans="1:2" s="157" customFormat="1" ht="15.75">
      <c r="A120" s="165"/>
      <c r="B120" s="168"/>
    </row>
    <row r="121" spans="1:2" s="157" customFormat="1" ht="15.75">
      <c r="A121" s="165"/>
      <c r="B121" s="168"/>
    </row>
    <row r="122" spans="1:2" s="157" customFormat="1" ht="15.75">
      <c r="A122" s="165"/>
      <c r="B122" s="168"/>
    </row>
    <row r="123" spans="1:2" s="157" customFormat="1" ht="15.75">
      <c r="A123" s="165"/>
      <c r="B123" s="168"/>
    </row>
    <row r="124" spans="1:2" s="157" customFormat="1" ht="15.75">
      <c r="A124" s="165"/>
      <c r="B124" s="168"/>
    </row>
    <row r="125" spans="1:2" s="157" customFormat="1" ht="15.75">
      <c r="A125" s="165"/>
      <c r="B125" s="168"/>
    </row>
    <row r="126" spans="1:2" s="157" customFormat="1" ht="15.75">
      <c r="A126" s="165"/>
      <c r="B126" s="168"/>
    </row>
    <row r="127" spans="1:2" s="157" customFormat="1" ht="15.75">
      <c r="A127" s="165"/>
      <c r="B127" s="168"/>
    </row>
    <row r="128" spans="1:2" s="157" customFormat="1" ht="15.75">
      <c r="A128" s="165"/>
      <c r="B128" s="168"/>
    </row>
    <row r="129" spans="1:2" s="157" customFormat="1" ht="15.75">
      <c r="A129" s="165"/>
      <c r="B129" s="168"/>
    </row>
    <row r="130" spans="1:2" s="157" customFormat="1" ht="15.75">
      <c r="A130" s="165"/>
      <c r="B130" s="168"/>
    </row>
    <row r="131" spans="1:2" s="157" customFormat="1" ht="15.75">
      <c r="A131" s="165"/>
      <c r="B131" s="168"/>
    </row>
    <row r="132" spans="1:2" s="157" customFormat="1" ht="15.75">
      <c r="A132" s="165"/>
      <c r="B132" s="168"/>
    </row>
    <row r="133" spans="1:2" s="157" customFormat="1" ht="15.75">
      <c r="A133" s="165"/>
      <c r="B133" s="168"/>
    </row>
    <row r="134" spans="1:2" s="157" customFormat="1" ht="15.75">
      <c r="A134" s="165"/>
      <c r="B134" s="168"/>
    </row>
    <row r="135" spans="1:2" s="157" customFormat="1" ht="15.75">
      <c r="A135" s="165"/>
      <c r="B135" s="168"/>
    </row>
    <row r="136" spans="1:2" s="157" customFormat="1" ht="15.75">
      <c r="A136" s="165"/>
      <c r="B136" s="168"/>
    </row>
    <row r="137" spans="1:2" s="157" customFormat="1" ht="15.75">
      <c r="A137" s="165"/>
      <c r="B137" s="168"/>
    </row>
    <row r="138" spans="1:2" s="157" customFormat="1" ht="15.75">
      <c r="A138" s="165"/>
      <c r="B138" s="168"/>
    </row>
    <row r="139" spans="1:2" s="157" customFormat="1" ht="15.75">
      <c r="A139" s="165"/>
      <c r="B139" s="168"/>
    </row>
    <row r="140" spans="1:2" s="157" customFormat="1" ht="15.75">
      <c r="A140" s="165"/>
      <c r="B140" s="168"/>
    </row>
    <row r="141" spans="1:2" s="157" customFormat="1" ht="15.75">
      <c r="A141" s="165"/>
      <c r="B141" s="168"/>
    </row>
    <row r="142" spans="1:2" s="157" customFormat="1" ht="15.75">
      <c r="A142" s="165"/>
      <c r="B142" s="168"/>
    </row>
    <row r="143" spans="1:2" s="157" customFormat="1" ht="15.75">
      <c r="A143" s="165"/>
      <c r="B143" s="168"/>
    </row>
    <row r="144" spans="1:2" s="157" customFormat="1" ht="15.75">
      <c r="A144" s="165"/>
      <c r="B144" s="168"/>
    </row>
    <row r="145" spans="1:2" s="157" customFormat="1" ht="15.75">
      <c r="A145" s="165"/>
      <c r="B145" s="168"/>
    </row>
    <row r="146" spans="1:2" s="157" customFormat="1" ht="15.75">
      <c r="A146" s="165"/>
      <c r="B146" s="168"/>
    </row>
    <row r="147" spans="1:2" s="157" customFormat="1" ht="15.75">
      <c r="A147" s="165"/>
      <c r="B147" s="168"/>
    </row>
    <row r="148" spans="1:2" s="157" customFormat="1" ht="15.75">
      <c r="A148" s="165"/>
      <c r="B148" s="168"/>
    </row>
    <row r="149" spans="1:2" s="157" customFormat="1" ht="15.75">
      <c r="A149" s="165"/>
      <c r="B149" s="168"/>
    </row>
    <row r="150" spans="1:2" s="157" customFormat="1" ht="15.75">
      <c r="A150" s="165"/>
      <c r="B150" s="168"/>
    </row>
    <row r="151" spans="1:2" s="157" customFormat="1" ht="15.75">
      <c r="A151" s="165"/>
      <c r="B151" s="168"/>
    </row>
    <row r="152" spans="1:2" s="157" customFormat="1" ht="15.75">
      <c r="A152" s="165"/>
      <c r="B152" s="168"/>
    </row>
    <row r="153" spans="1:2" s="157" customFormat="1" ht="15.75">
      <c r="A153" s="165"/>
      <c r="B153" s="168"/>
    </row>
    <row r="154" spans="1:2" s="157" customFormat="1" ht="15.75">
      <c r="A154" s="165"/>
      <c r="B154" s="168"/>
    </row>
    <row r="155" spans="1:2" s="157" customFormat="1" ht="15.75">
      <c r="A155" s="165"/>
      <c r="B155" s="168"/>
    </row>
    <row r="156" spans="1:2" s="157" customFormat="1" ht="15.75">
      <c r="A156" s="165"/>
      <c r="B156" s="168"/>
    </row>
    <row r="157" spans="1:2" s="157" customFormat="1" ht="15.75">
      <c r="A157" s="165"/>
      <c r="B157" s="168"/>
    </row>
    <row r="158" spans="1:2" s="157" customFormat="1" ht="15.75">
      <c r="A158" s="165"/>
      <c r="B158" s="168"/>
    </row>
    <row r="159" spans="1:2" s="157" customFormat="1" ht="15.75">
      <c r="A159" s="165"/>
      <c r="B159" s="168"/>
    </row>
    <row r="160" spans="1:2" s="157" customFormat="1" ht="15.75">
      <c r="A160" s="165"/>
      <c r="B160" s="168"/>
    </row>
    <row r="161" spans="1:2" s="157" customFormat="1" ht="15.75">
      <c r="A161" s="165"/>
      <c r="B161" s="168"/>
    </row>
    <row r="162" spans="1:2" s="157" customFormat="1" ht="15.75">
      <c r="A162" s="165"/>
      <c r="B162" s="168"/>
    </row>
    <row r="163" spans="1:2" s="157" customFormat="1" ht="15.75">
      <c r="A163" s="165"/>
      <c r="B163" s="168"/>
    </row>
    <row r="164" spans="1:2" s="157" customFormat="1" ht="15.75">
      <c r="A164" s="165"/>
      <c r="B164" s="168"/>
    </row>
    <row r="165" spans="1:2" s="157" customFormat="1" ht="15.75">
      <c r="A165" s="165"/>
      <c r="B165" s="168"/>
    </row>
    <row r="166" spans="1:2" s="157" customFormat="1" ht="15.75">
      <c r="A166" s="165"/>
      <c r="B166" s="168"/>
    </row>
    <row r="167" spans="1:2" s="157" customFormat="1" ht="15.75">
      <c r="A167" s="165"/>
      <c r="B167" s="168"/>
    </row>
    <row r="168" spans="1:2" s="157" customFormat="1" ht="15.75">
      <c r="A168" s="165"/>
      <c r="B168" s="168"/>
    </row>
    <row r="169" spans="1:2" s="157" customFormat="1" ht="15.75">
      <c r="A169" s="165"/>
      <c r="B169" s="168"/>
    </row>
    <row r="170" spans="1:2" s="157" customFormat="1" ht="15.75">
      <c r="A170" s="165"/>
      <c r="B170" s="168"/>
    </row>
    <row r="171" spans="1:2" s="157" customFormat="1" ht="15.75">
      <c r="A171" s="165"/>
      <c r="B171" s="168"/>
    </row>
    <row r="172" spans="1:2" s="157" customFormat="1" ht="15.75">
      <c r="A172" s="165"/>
      <c r="B172" s="168"/>
    </row>
    <row r="173" spans="1:2" s="157" customFormat="1" ht="15.75">
      <c r="A173" s="165"/>
      <c r="B173" s="168"/>
    </row>
    <row r="174" spans="1:2" s="157" customFormat="1" ht="15.75">
      <c r="A174" s="165"/>
      <c r="B174" s="168"/>
    </row>
    <row r="175" spans="1:2" s="157" customFormat="1" ht="15.75">
      <c r="A175" s="165"/>
      <c r="B175" s="168"/>
    </row>
    <row r="176" spans="1:2" s="157" customFormat="1" ht="15.75">
      <c r="A176" s="165"/>
      <c r="B176" s="168"/>
    </row>
    <row r="177" spans="1:2" s="157" customFormat="1" ht="15.75">
      <c r="A177" s="165"/>
      <c r="B177" s="168"/>
    </row>
    <row r="178" spans="1:2" s="157" customFormat="1" ht="15.75">
      <c r="A178" s="165"/>
      <c r="B178" s="168"/>
    </row>
    <row r="179" spans="1:2" s="157" customFormat="1" ht="15.75">
      <c r="A179" s="165"/>
      <c r="B179" s="168"/>
    </row>
    <row r="180" spans="1:2" s="157" customFormat="1" ht="15.75">
      <c r="A180" s="165"/>
      <c r="B180" s="168"/>
    </row>
    <row r="181" spans="1:2" s="157" customFormat="1" ht="15.75">
      <c r="A181" s="165"/>
      <c r="B181" s="168"/>
    </row>
    <row r="182" spans="1:2" s="157" customFormat="1" ht="15.75">
      <c r="A182" s="165"/>
      <c r="B182" s="168"/>
    </row>
    <row r="183" spans="1:2" s="157" customFormat="1" ht="15.75">
      <c r="A183" s="165"/>
      <c r="B183" s="168"/>
    </row>
    <row r="184" spans="1:2" s="157" customFormat="1" ht="15.75">
      <c r="A184" s="165"/>
      <c r="B184" s="168"/>
    </row>
    <row r="185" spans="1:2" s="157" customFormat="1" ht="15.75">
      <c r="A185" s="165"/>
      <c r="B185" s="168"/>
    </row>
    <row r="186" spans="1:2" s="157" customFormat="1" ht="15.75">
      <c r="A186" s="165"/>
      <c r="B186" s="168"/>
    </row>
    <row r="187" spans="1:2" s="157" customFormat="1" ht="15.75">
      <c r="A187" s="165"/>
      <c r="B187" s="168"/>
    </row>
    <row r="188" spans="1:2" s="157" customFormat="1" ht="15.75">
      <c r="A188" s="165"/>
      <c r="B188" s="168"/>
    </row>
    <row r="189" spans="1:2" s="157" customFormat="1" ht="15.75">
      <c r="A189" s="165"/>
      <c r="B189" s="168"/>
    </row>
    <row r="190" spans="1:2" s="157" customFormat="1" ht="15.75">
      <c r="A190" s="165"/>
      <c r="B190" s="168"/>
    </row>
    <row r="191" spans="1:2" s="157" customFormat="1" ht="15.75">
      <c r="A191" s="165"/>
      <c r="B191" s="168"/>
    </row>
    <row r="192" spans="1:2" s="157" customFormat="1" ht="15.75">
      <c r="A192" s="165"/>
      <c r="B192" s="168"/>
    </row>
    <row r="193" spans="1:2" s="157" customFormat="1" ht="15.75">
      <c r="A193" s="165"/>
      <c r="B193" s="168"/>
    </row>
    <row r="194" spans="1:2" s="157" customFormat="1" ht="15.75">
      <c r="A194" s="165"/>
      <c r="B194" s="168"/>
    </row>
    <row r="195" spans="1:2" s="157" customFormat="1" ht="15.75">
      <c r="A195" s="165"/>
      <c r="B195" s="168"/>
    </row>
    <row r="196" spans="1:2" s="157" customFormat="1" ht="15.75">
      <c r="A196" s="165"/>
      <c r="B196" s="168"/>
    </row>
    <row r="197" spans="1:2" s="157" customFormat="1" ht="15.75">
      <c r="A197" s="165"/>
      <c r="B197" s="168"/>
    </row>
    <row r="198" spans="1:2" s="157" customFormat="1" ht="15.75">
      <c r="A198" s="165"/>
      <c r="B198" s="168"/>
    </row>
    <row r="199" spans="1:2" s="157" customFormat="1" ht="15.75">
      <c r="A199" s="165"/>
      <c r="B199" s="168"/>
    </row>
    <row r="200" spans="1:2" s="157" customFormat="1" ht="15.75">
      <c r="A200" s="165"/>
      <c r="B200" s="168"/>
    </row>
    <row r="201" spans="1:2" s="157" customFormat="1" ht="15.75">
      <c r="A201" s="165"/>
      <c r="B201" s="168"/>
    </row>
    <row r="202" spans="1:2" s="157" customFormat="1" ht="15.75">
      <c r="A202" s="165"/>
      <c r="B202" s="168"/>
    </row>
    <row r="203" spans="1:2" s="157" customFormat="1" ht="15.75">
      <c r="A203" s="165"/>
      <c r="B203" s="168"/>
    </row>
    <row r="204" spans="1:2" s="157" customFormat="1" ht="15.75">
      <c r="A204" s="165"/>
      <c r="B204" s="168"/>
    </row>
    <row r="205" spans="1:2" s="157" customFormat="1" ht="15.75">
      <c r="A205" s="165"/>
      <c r="B205" s="168"/>
    </row>
    <row r="206" spans="1:2" s="157" customFormat="1" ht="15.75">
      <c r="A206" s="165"/>
      <c r="B206" s="168"/>
    </row>
    <row r="207" spans="1:2" s="157" customFormat="1" ht="15.75">
      <c r="A207" s="165"/>
      <c r="B207" s="168"/>
    </row>
    <row r="208" spans="1:2" s="157" customFormat="1" ht="15.75">
      <c r="A208" s="165"/>
      <c r="B208" s="168"/>
    </row>
    <row r="209" spans="1:2" s="157" customFormat="1" ht="15.75">
      <c r="A209" s="165"/>
      <c r="B209" s="168"/>
    </row>
    <row r="210" spans="1:2" s="157" customFormat="1" ht="15.75">
      <c r="A210" s="165"/>
      <c r="B210" s="168"/>
    </row>
    <row r="211" spans="1:2" s="157" customFormat="1" ht="15.75">
      <c r="A211" s="165"/>
      <c r="B211" s="168"/>
    </row>
    <row r="212" spans="1:2" s="157" customFormat="1" ht="15.75">
      <c r="A212" s="165"/>
      <c r="B212" s="168"/>
    </row>
    <row r="213" spans="1:2" s="157" customFormat="1" ht="15.75">
      <c r="A213" s="165"/>
      <c r="B213" s="168"/>
    </row>
    <row r="214" spans="1:2" s="157" customFormat="1" ht="15.75">
      <c r="A214" s="165"/>
      <c r="B214" s="168"/>
    </row>
    <row r="215" spans="1:2" s="157" customFormat="1" ht="15.75">
      <c r="A215" s="165"/>
      <c r="B215" s="168"/>
    </row>
    <row r="216" spans="1:2" s="157" customFormat="1" ht="15.75">
      <c r="A216" s="165"/>
      <c r="B216" s="168"/>
    </row>
    <row r="217" spans="1:2" s="157" customFormat="1" ht="15.75">
      <c r="A217" s="165"/>
      <c r="B217" s="168"/>
    </row>
    <row r="218" spans="1:2" s="157" customFormat="1" ht="15.75">
      <c r="A218" s="165"/>
      <c r="B218" s="168"/>
    </row>
    <row r="219" spans="1:2" s="157" customFormat="1" ht="15.75">
      <c r="A219" s="165"/>
      <c r="B219" s="168"/>
    </row>
    <row r="220" spans="1:2" s="157" customFormat="1" ht="15.75">
      <c r="A220" s="165"/>
      <c r="B220" s="168"/>
    </row>
    <row r="221" spans="1:2" s="157" customFormat="1" ht="15.75">
      <c r="A221" s="165"/>
      <c r="B221" s="168"/>
    </row>
    <row r="222" spans="1:2" s="157" customFormat="1" ht="15.75">
      <c r="A222" s="165"/>
      <c r="B222" s="168"/>
    </row>
    <row r="223" spans="1:2" s="157" customFormat="1" ht="15.75">
      <c r="A223" s="165"/>
      <c r="B223" s="168"/>
    </row>
    <row r="224" spans="1:2" s="157" customFormat="1" ht="15.75">
      <c r="A224" s="165"/>
      <c r="B224" s="168"/>
    </row>
    <row r="225" spans="1:2" s="157" customFormat="1" ht="15.75">
      <c r="A225" s="165"/>
      <c r="B225" s="168"/>
    </row>
    <row r="226" spans="1:2" s="157" customFormat="1" ht="15.75">
      <c r="A226" s="165"/>
      <c r="B226" s="168"/>
    </row>
    <row r="227" spans="1:2" s="157" customFormat="1" ht="15.75">
      <c r="A227" s="165"/>
      <c r="B227" s="168"/>
    </row>
    <row r="228" spans="1:2" s="157" customFormat="1" ht="15.75">
      <c r="A228" s="165"/>
      <c r="B228" s="168"/>
    </row>
    <row r="229" spans="1:2" s="157" customFormat="1" ht="15.75">
      <c r="A229" s="165"/>
      <c r="B229" s="168"/>
    </row>
    <row r="230" spans="1:2" s="157" customFormat="1" ht="15.75">
      <c r="A230" s="165"/>
      <c r="B230" s="168"/>
    </row>
    <row r="231" spans="1:2" s="157" customFormat="1" ht="15.75">
      <c r="A231" s="165"/>
      <c r="B231" s="168"/>
    </row>
    <row r="232" spans="1:2" s="157" customFormat="1" ht="15.75">
      <c r="A232" s="165"/>
      <c r="B232" s="168"/>
    </row>
    <row r="233" spans="1:2" s="157" customFormat="1" ht="15.75">
      <c r="A233" s="165"/>
      <c r="B233" s="168"/>
    </row>
    <row r="234" spans="1:2" s="157" customFormat="1" ht="15.75">
      <c r="A234" s="165"/>
      <c r="B234" s="168"/>
    </row>
    <row r="235" spans="1:2" s="157" customFormat="1" ht="15.75">
      <c r="A235" s="165"/>
      <c r="B235" s="168"/>
    </row>
    <row r="236" spans="1:2" s="157" customFormat="1" ht="15.75">
      <c r="A236" s="165"/>
      <c r="B236" s="168"/>
    </row>
    <row r="237" spans="1:2" s="157" customFormat="1" ht="15.75">
      <c r="A237" s="165"/>
      <c r="B237" s="168"/>
    </row>
    <row r="238" spans="1:2" s="157" customFormat="1" ht="15.75">
      <c r="A238" s="165"/>
      <c r="B238" s="168"/>
    </row>
    <row r="239" spans="1:2" s="157" customFormat="1" ht="15.75">
      <c r="A239" s="165"/>
      <c r="B239" s="168"/>
    </row>
    <row r="240" spans="1:2" s="157" customFormat="1" ht="15.75">
      <c r="A240" s="165"/>
      <c r="B240" s="168"/>
    </row>
    <row r="241" spans="1:2" s="157" customFormat="1" ht="15.75">
      <c r="A241" s="165"/>
      <c r="B241" s="168"/>
    </row>
    <row r="242" spans="1:2" s="157" customFormat="1" ht="15.75">
      <c r="A242" s="165"/>
      <c r="B242" s="168"/>
    </row>
    <row r="243" spans="1:2" s="157" customFormat="1" ht="15.75">
      <c r="A243" s="165"/>
      <c r="B243" s="168"/>
    </row>
    <row r="244" spans="1:2" s="157" customFormat="1" ht="15.75">
      <c r="A244" s="165"/>
      <c r="B244" s="168"/>
    </row>
    <row r="245" spans="1:2" s="157" customFormat="1" ht="15.75">
      <c r="A245" s="165"/>
      <c r="B245" s="168"/>
    </row>
    <row r="246" spans="1:2" s="157" customFormat="1" ht="15.75">
      <c r="A246" s="165"/>
      <c r="B246" s="168"/>
    </row>
    <row r="247" spans="1:2" s="157" customFormat="1" ht="15.75">
      <c r="A247" s="165"/>
      <c r="B247" s="168"/>
    </row>
    <row r="248" spans="1:2" s="157" customFormat="1" ht="15.75">
      <c r="A248" s="165"/>
      <c r="B248" s="168"/>
    </row>
    <row r="249" spans="1:2" s="157" customFormat="1" ht="15.75">
      <c r="A249" s="165"/>
      <c r="B249" s="168"/>
    </row>
    <row r="250" spans="1:2" s="157" customFormat="1" ht="15.75">
      <c r="A250" s="165"/>
      <c r="B250" s="168"/>
    </row>
    <row r="251" spans="1:2" s="157" customFormat="1" ht="15.75">
      <c r="A251" s="165"/>
      <c r="B251" s="168"/>
    </row>
    <row r="252" spans="1:2" s="157" customFormat="1" ht="15.75">
      <c r="A252" s="165"/>
      <c r="B252" s="168"/>
    </row>
    <row r="253" spans="1:2" s="157" customFormat="1" ht="15.75">
      <c r="A253" s="165"/>
      <c r="B253" s="168"/>
    </row>
    <row r="254" spans="1:2" s="157" customFormat="1" ht="15.75">
      <c r="A254" s="165"/>
      <c r="B254" s="168"/>
    </row>
    <row r="255" spans="1:2" s="157" customFormat="1" ht="15.75">
      <c r="A255" s="165"/>
      <c r="B255" s="168"/>
    </row>
    <row r="256" spans="1:2" s="157" customFormat="1" ht="15.75">
      <c r="A256" s="165"/>
      <c r="B256" s="168"/>
    </row>
    <row r="257" spans="1:2" s="157" customFormat="1" ht="15.75">
      <c r="A257" s="165"/>
      <c r="B257" s="168"/>
    </row>
    <row r="258" spans="1:2" s="157" customFormat="1" ht="15.75">
      <c r="A258" s="165"/>
      <c r="B258" s="168"/>
    </row>
    <row r="259" spans="1:2" s="157" customFormat="1" ht="15.75">
      <c r="A259" s="165"/>
      <c r="B259" s="168"/>
    </row>
    <row r="260" spans="1:2" s="157" customFormat="1" ht="15.75">
      <c r="A260" s="165"/>
      <c r="B260" s="168"/>
    </row>
    <row r="261" spans="1:2" s="157" customFormat="1" ht="15.75">
      <c r="A261" s="165"/>
      <c r="B261" s="168"/>
    </row>
    <row r="262" spans="1:2" s="157" customFormat="1" ht="15.75">
      <c r="A262" s="165"/>
      <c r="B262" s="168"/>
    </row>
    <row r="263" spans="1:2" s="157" customFormat="1" ht="15.75">
      <c r="A263" s="165"/>
      <c r="B263" s="168"/>
    </row>
    <row r="264" spans="1:2" s="157" customFormat="1" ht="15.75">
      <c r="A264" s="165"/>
      <c r="B264" s="168"/>
    </row>
    <row r="265" spans="1:2" s="157" customFormat="1" ht="15.75">
      <c r="A265" s="165"/>
      <c r="B265" s="168"/>
    </row>
    <row r="266" spans="1:2" s="157" customFormat="1" ht="15.75">
      <c r="A266" s="165"/>
      <c r="B266" s="168"/>
    </row>
    <row r="267" spans="1:2" s="157" customFormat="1" ht="15.75">
      <c r="A267" s="165"/>
      <c r="B267" s="168"/>
    </row>
    <row r="268" spans="1:2" s="157" customFormat="1" ht="15.75">
      <c r="A268" s="165"/>
      <c r="B268" s="168"/>
    </row>
    <row r="269" spans="1:2" s="157" customFormat="1" ht="15.75">
      <c r="A269" s="165"/>
      <c r="B269" s="168"/>
    </row>
    <row r="270" spans="1:2" s="157" customFormat="1" ht="15.75">
      <c r="A270" s="165"/>
      <c r="B270" s="168"/>
    </row>
    <row r="271" spans="1:2" s="157" customFormat="1" ht="15.75">
      <c r="A271" s="165"/>
      <c r="B271" s="168"/>
    </row>
    <row r="272" spans="1:2" s="157" customFormat="1" ht="15.75">
      <c r="A272" s="165"/>
      <c r="B272" s="168"/>
    </row>
    <row r="273" spans="1:2" s="157" customFormat="1" ht="15.75">
      <c r="A273" s="165"/>
      <c r="B273" s="168"/>
    </row>
    <row r="274" spans="1:2" s="157" customFormat="1" ht="15.75">
      <c r="A274" s="165"/>
      <c r="B274" s="168"/>
    </row>
    <row r="275" spans="1:2" s="157" customFormat="1" ht="15.75">
      <c r="A275" s="165"/>
      <c r="B275" s="168"/>
    </row>
    <row r="276" spans="1:2" s="157" customFormat="1" ht="15.75">
      <c r="A276" s="165"/>
      <c r="B276" s="168"/>
    </row>
    <row r="277" spans="1:2" s="157" customFormat="1" ht="15.75">
      <c r="A277" s="165"/>
      <c r="B277" s="168"/>
    </row>
    <row r="278" spans="1:2" s="157" customFormat="1" ht="15.75">
      <c r="A278" s="165"/>
      <c r="B278" s="168"/>
    </row>
    <row r="279" spans="1:2" s="157" customFormat="1" ht="15.75">
      <c r="A279" s="165"/>
      <c r="B279" s="168"/>
    </row>
    <row r="280" spans="1:2" s="157" customFormat="1" ht="15.75">
      <c r="A280" s="165"/>
      <c r="B280" s="168"/>
    </row>
    <row r="281" spans="1:2" s="157" customFormat="1" ht="15.75">
      <c r="A281" s="165"/>
      <c r="B281" s="168"/>
    </row>
    <row r="282" spans="1:2" s="157" customFormat="1" ht="15.75">
      <c r="A282" s="165"/>
      <c r="B282" s="168"/>
    </row>
    <row r="283" spans="1:2" s="157" customFormat="1" ht="15.75">
      <c r="A283" s="165"/>
      <c r="B283" s="168"/>
    </row>
    <row r="284" spans="1:2" s="157" customFormat="1" ht="15.75">
      <c r="A284" s="165"/>
      <c r="B284" s="168"/>
    </row>
    <row r="285" spans="1:2" s="157" customFormat="1" ht="15.75">
      <c r="A285" s="165"/>
      <c r="B285" s="168"/>
    </row>
    <row r="286" spans="1:2" s="157" customFormat="1" ht="15.75">
      <c r="A286" s="165"/>
      <c r="B286" s="168"/>
    </row>
    <row r="287" spans="1:2" s="157" customFormat="1" ht="15.75">
      <c r="A287" s="165"/>
      <c r="B287" s="168"/>
    </row>
    <row r="288" spans="1:2" s="157" customFormat="1" ht="15.75">
      <c r="A288" s="165"/>
      <c r="B288" s="168"/>
    </row>
    <row r="289" spans="1:2" s="157" customFormat="1" ht="15.75">
      <c r="A289" s="165"/>
      <c r="B289" s="168"/>
    </row>
    <row r="290" spans="1:2" s="157" customFormat="1" ht="15.75">
      <c r="A290" s="165"/>
      <c r="B290" s="168"/>
    </row>
    <row r="291" spans="1:2" s="157" customFormat="1" ht="15.75">
      <c r="A291" s="165"/>
      <c r="B291" s="168"/>
    </row>
    <row r="292" spans="1:2" s="157" customFormat="1" ht="15.75">
      <c r="A292" s="165"/>
      <c r="B292" s="168"/>
    </row>
    <row r="293" spans="1:2" s="157" customFormat="1" ht="15.75">
      <c r="A293" s="165"/>
      <c r="B293" s="168"/>
    </row>
    <row r="294" spans="1:2" s="157" customFormat="1" ht="15.75">
      <c r="A294" s="165"/>
      <c r="B294" s="168"/>
    </row>
    <row r="295" spans="1:2" s="157" customFormat="1" ht="15.75">
      <c r="A295" s="165"/>
      <c r="B295" s="168"/>
    </row>
    <row r="296" spans="1:2" s="157" customFormat="1" ht="15.75">
      <c r="A296" s="165"/>
      <c r="B296" s="168"/>
    </row>
    <row r="297" spans="1:2" s="157" customFormat="1" ht="15.75">
      <c r="A297" s="165"/>
      <c r="B297" s="168"/>
    </row>
    <row r="298" spans="1:2" s="157" customFormat="1" ht="15.75">
      <c r="A298" s="165"/>
      <c r="B298" s="168"/>
    </row>
    <row r="299" spans="1:2" s="157" customFormat="1" ht="15.75">
      <c r="A299" s="165"/>
      <c r="B299" s="168"/>
    </row>
    <row r="300" spans="1:2" s="157" customFormat="1" ht="15.75">
      <c r="A300" s="165"/>
      <c r="B300" s="168"/>
    </row>
    <row r="301" spans="1:2" s="157" customFormat="1" ht="15.75">
      <c r="A301" s="165"/>
      <c r="B301" s="168"/>
    </row>
    <row r="302" spans="1:2" s="157" customFormat="1" ht="15.75">
      <c r="A302" s="165"/>
      <c r="B302" s="168"/>
    </row>
    <row r="303" spans="1:2" s="157" customFormat="1" ht="15.75">
      <c r="A303" s="165"/>
      <c r="B303" s="168"/>
    </row>
    <row r="304" spans="1:2" s="157" customFormat="1" ht="15.75">
      <c r="A304" s="165"/>
      <c r="B304" s="168"/>
    </row>
    <row r="305" spans="1:2" s="157" customFormat="1" ht="15.75">
      <c r="A305" s="165"/>
      <c r="B305" s="168"/>
    </row>
    <row r="306" spans="1:2" s="157" customFormat="1" ht="15.75">
      <c r="A306" s="165"/>
      <c r="B306" s="168"/>
    </row>
    <row r="307" spans="1:2" s="157" customFormat="1" ht="15.75">
      <c r="A307" s="165"/>
      <c r="B307" s="168"/>
    </row>
    <row r="308" spans="1:2" s="157" customFormat="1" ht="15.75">
      <c r="A308" s="165"/>
      <c r="B308" s="168"/>
    </row>
    <row r="309" spans="1:2" s="157" customFormat="1" ht="15.75">
      <c r="A309" s="165"/>
      <c r="B309" s="168"/>
    </row>
    <row r="310" spans="1:2" s="157" customFormat="1" ht="15.75">
      <c r="A310" s="165"/>
      <c r="B310" s="168"/>
    </row>
    <row r="311" spans="1:2" s="157" customFormat="1" ht="15.75">
      <c r="A311" s="165"/>
      <c r="B311" s="168"/>
    </row>
    <row r="312" spans="1:2" s="157" customFormat="1" ht="15.75">
      <c r="A312" s="165"/>
      <c r="B312" s="168"/>
    </row>
    <row r="313" spans="1:2" s="157" customFormat="1" ht="15.75">
      <c r="A313" s="165"/>
      <c r="B313" s="168"/>
    </row>
    <row r="314" spans="1:2" s="157" customFormat="1" ht="15.75">
      <c r="A314" s="165"/>
      <c r="B314" s="168"/>
    </row>
    <row r="315" spans="1:2" s="157" customFormat="1" ht="15.75">
      <c r="A315" s="165"/>
      <c r="B315" s="168"/>
    </row>
    <row r="316" spans="1:2" s="157" customFormat="1" ht="15.75">
      <c r="A316" s="165"/>
      <c r="B316" s="168"/>
    </row>
    <row r="317" spans="1:2" s="157" customFormat="1" ht="15.75">
      <c r="A317" s="165"/>
      <c r="B317" s="168"/>
    </row>
    <row r="318" spans="1:2" s="157" customFormat="1" ht="15.75">
      <c r="A318" s="165"/>
      <c r="B318" s="168"/>
    </row>
    <row r="319" spans="1:2" s="157" customFormat="1" ht="15.75">
      <c r="A319" s="165"/>
      <c r="B319" s="168"/>
    </row>
    <row r="320" spans="1:2" s="157" customFormat="1" ht="15.75">
      <c r="A320" s="165"/>
      <c r="B320" s="168"/>
    </row>
    <row r="321" spans="1:2" s="157" customFormat="1" ht="15.75">
      <c r="A321" s="165"/>
      <c r="B321" s="168"/>
    </row>
    <row r="322" spans="1:2" s="157" customFormat="1" ht="15.75">
      <c r="A322" s="165"/>
      <c r="B322" s="168"/>
    </row>
    <row r="323" spans="1:2" s="157" customFormat="1" ht="15.75">
      <c r="A323" s="165"/>
      <c r="B323" s="168"/>
    </row>
    <row r="324" spans="1:2" s="157" customFormat="1" ht="15.75">
      <c r="A324" s="165"/>
      <c r="B324" s="168"/>
    </row>
    <row r="325" spans="1:2" s="157" customFormat="1" ht="15.75">
      <c r="A325" s="165"/>
      <c r="B325" s="168"/>
    </row>
    <row r="326" spans="1:2" s="157" customFormat="1" ht="15.75">
      <c r="A326" s="165"/>
      <c r="B326" s="168"/>
    </row>
    <row r="327" spans="1:2" s="157" customFormat="1" ht="15.75">
      <c r="A327" s="165"/>
      <c r="B327" s="168"/>
    </row>
    <row r="328" spans="1:2" s="157" customFormat="1" ht="15.75">
      <c r="A328" s="165"/>
      <c r="B328" s="168"/>
    </row>
    <row r="329" spans="1:2" s="157" customFormat="1" ht="15.75">
      <c r="A329" s="165"/>
      <c r="B329" s="168"/>
    </row>
    <row r="330" spans="1:2" s="157" customFormat="1" ht="15.75">
      <c r="A330" s="165"/>
      <c r="B330" s="168"/>
    </row>
    <row r="331" spans="1:2" s="157" customFormat="1" ht="15.75">
      <c r="A331" s="165"/>
      <c r="B331" s="168"/>
    </row>
    <row r="332" spans="1:2" s="157" customFormat="1" ht="15.75">
      <c r="A332" s="165"/>
      <c r="B332" s="168"/>
    </row>
    <row r="333" spans="1:2" s="157" customFormat="1" ht="15.75">
      <c r="A333" s="165"/>
      <c r="B333" s="168"/>
    </row>
    <row r="334" spans="1:2" s="157" customFormat="1" ht="15.75">
      <c r="A334" s="165"/>
      <c r="B334" s="168"/>
    </row>
    <row r="335" spans="1:2" s="157" customFormat="1" ht="15.75">
      <c r="A335" s="165"/>
      <c r="B335" s="168"/>
    </row>
    <row r="336" spans="1:2" s="157" customFormat="1" ht="15.75">
      <c r="A336" s="165"/>
      <c r="B336" s="168"/>
    </row>
    <row r="337" spans="1:2" s="157" customFormat="1" ht="15.75">
      <c r="A337" s="165"/>
      <c r="B337" s="168"/>
    </row>
    <row r="338" spans="1:2" s="157" customFormat="1" ht="15.75">
      <c r="A338" s="165"/>
      <c r="B338" s="168"/>
    </row>
    <row r="339" spans="1:2" s="157" customFormat="1" ht="15.75">
      <c r="A339" s="165"/>
      <c r="B339" s="168"/>
    </row>
    <row r="340" spans="1:2" s="157" customFormat="1" ht="15.75">
      <c r="A340" s="165"/>
      <c r="B340" s="168"/>
    </row>
    <row r="341" spans="1:2" s="157" customFormat="1" ht="15.75">
      <c r="A341" s="165"/>
      <c r="B341" s="168"/>
    </row>
    <row r="342" spans="1:2" s="157" customFormat="1" ht="15.75">
      <c r="A342" s="165"/>
      <c r="B342" s="168"/>
    </row>
    <row r="343" spans="1:2" s="157" customFormat="1" ht="15.75">
      <c r="A343" s="165"/>
      <c r="B343" s="168"/>
    </row>
    <row r="344" spans="1:2" s="157" customFormat="1" ht="15.75">
      <c r="A344" s="165"/>
      <c r="B344" s="168"/>
    </row>
    <row r="345" spans="1:2" s="157" customFormat="1" ht="15.75">
      <c r="A345" s="165"/>
      <c r="B345" s="168"/>
    </row>
    <row r="346" spans="1:2" s="157" customFormat="1" ht="15.75">
      <c r="A346" s="165"/>
      <c r="B346" s="168"/>
    </row>
    <row r="347" spans="1:2" s="157" customFormat="1" ht="15.75">
      <c r="A347" s="165"/>
      <c r="B347" s="168"/>
    </row>
    <row r="348" spans="1:2" s="157" customFormat="1" ht="15.75">
      <c r="A348" s="165"/>
      <c r="B348" s="168"/>
    </row>
    <row r="349" spans="1:2" s="157" customFormat="1" ht="15.75">
      <c r="A349" s="165"/>
      <c r="B349" s="168"/>
    </row>
    <row r="350" spans="1:2" s="157" customFormat="1" ht="15.75">
      <c r="A350" s="165"/>
      <c r="B350" s="168"/>
    </row>
    <row r="351" spans="1:2" s="157" customFormat="1" ht="15.75">
      <c r="A351" s="165"/>
      <c r="B351" s="168"/>
    </row>
    <row r="352" spans="1:2" s="157" customFormat="1" ht="15.75">
      <c r="A352" s="165"/>
      <c r="B352" s="168"/>
    </row>
    <row r="353" spans="1:2" s="157" customFormat="1" ht="15.75">
      <c r="A353" s="165"/>
      <c r="B353" s="168"/>
    </row>
    <row r="354" spans="1:2" s="157" customFormat="1" ht="15.75">
      <c r="A354" s="165"/>
      <c r="B354" s="168"/>
    </row>
    <row r="355" spans="1:2" s="157" customFormat="1" ht="15.75">
      <c r="A355" s="165"/>
      <c r="B355" s="168"/>
    </row>
    <row r="356" spans="1:2" s="157" customFormat="1" ht="15.75">
      <c r="A356" s="165"/>
      <c r="B356" s="168"/>
    </row>
    <row r="357" spans="1:2" s="157" customFormat="1" ht="15.75">
      <c r="A357" s="165"/>
      <c r="B357" s="168"/>
    </row>
    <row r="358" spans="1:2" s="157" customFormat="1" ht="15.75">
      <c r="A358" s="165"/>
      <c r="B358" s="168"/>
    </row>
    <row r="359" spans="1:2" s="157" customFormat="1" ht="15.75">
      <c r="A359" s="165"/>
      <c r="B359" s="168"/>
    </row>
    <row r="360" spans="1:2" s="157" customFormat="1" ht="15.75">
      <c r="A360" s="165"/>
      <c r="B360" s="168"/>
    </row>
    <row r="361" spans="1:2" s="157" customFormat="1" ht="15.75">
      <c r="A361" s="165"/>
      <c r="B361" s="168"/>
    </row>
    <row r="362" spans="1:2" s="157" customFormat="1" ht="15.75">
      <c r="A362" s="165"/>
      <c r="B362" s="168"/>
    </row>
    <row r="363" spans="1:2" s="157" customFormat="1" ht="15.75">
      <c r="A363" s="165"/>
      <c r="B363" s="168"/>
    </row>
    <row r="364" spans="1:2" s="157" customFormat="1" ht="15.75">
      <c r="A364" s="165"/>
      <c r="B364" s="168"/>
    </row>
    <row r="365" spans="1:2" s="157" customFormat="1" ht="15.75">
      <c r="A365" s="165"/>
      <c r="B365" s="168"/>
    </row>
    <row r="366" spans="1:2" s="157" customFormat="1" ht="15.75">
      <c r="A366" s="165"/>
      <c r="B366" s="168"/>
    </row>
    <row r="367" spans="1:2" s="157" customFormat="1" ht="15.75">
      <c r="A367" s="165"/>
      <c r="B367" s="168"/>
    </row>
    <row r="368" spans="1:2" s="157" customFormat="1" ht="15.75">
      <c r="A368" s="165"/>
      <c r="B368" s="168"/>
    </row>
    <row r="369" spans="1:2" s="157" customFormat="1" ht="15.75">
      <c r="A369" s="165"/>
      <c r="B369" s="168"/>
    </row>
    <row r="370" spans="1:2" s="157" customFormat="1" ht="15.75">
      <c r="A370" s="165"/>
      <c r="B370" s="168"/>
    </row>
    <row r="371" spans="1:2" s="157" customFormat="1" ht="15.75">
      <c r="A371" s="165"/>
      <c r="B371" s="168"/>
    </row>
    <row r="372" spans="1:2" s="157" customFormat="1" ht="15.75">
      <c r="A372" s="165"/>
      <c r="B372" s="168"/>
    </row>
    <row r="373" spans="1:2" s="157" customFormat="1" ht="15.75">
      <c r="A373" s="165"/>
      <c r="B373" s="168"/>
    </row>
    <row r="374" spans="1:2" s="157" customFormat="1" ht="15.75">
      <c r="A374" s="165"/>
      <c r="B374" s="168"/>
    </row>
    <row r="375" spans="1:2" s="157" customFormat="1" ht="15.75">
      <c r="A375" s="165"/>
      <c r="B375" s="168"/>
    </row>
    <row r="376" spans="1:2" s="157" customFormat="1" ht="15.75">
      <c r="A376" s="165"/>
      <c r="B376" s="168"/>
    </row>
    <row r="377" spans="1:2" s="157" customFormat="1" ht="15.75">
      <c r="A377" s="165"/>
      <c r="B377" s="168"/>
    </row>
    <row r="378" spans="1:2" s="157" customFormat="1" ht="15.75">
      <c r="A378" s="165"/>
      <c r="B378" s="168"/>
    </row>
    <row r="379" spans="1:2" s="157" customFormat="1" ht="15.75">
      <c r="A379" s="165"/>
      <c r="B379" s="168"/>
    </row>
    <row r="380" spans="1:2" s="157" customFormat="1" ht="15.75">
      <c r="A380" s="165"/>
      <c r="B380" s="168"/>
    </row>
    <row r="381" spans="1:2" s="157" customFormat="1" ht="15.75">
      <c r="A381" s="165"/>
      <c r="B381" s="168"/>
    </row>
    <row r="382" spans="1:2" s="157" customFormat="1" ht="15.75">
      <c r="A382" s="165"/>
      <c r="B382" s="168"/>
    </row>
    <row r="383" spans="1:2" s="157" customFormat="1" ht="15.75">
      <c r="A383" s="165"/>
      <c r="B383" s="168"/>
    </row>
    <row r="384" spans="1:2" s="157" customFormat="1" ht="15.75">
      <c r="A384" s="165"/>
      <c r="B384" s="168"/>
    </row>
    <row r="385" spans="1:2" s="157" customFormat="1" ht="15.75">
      <c r="A385" s="165"/>
      <c r="B385" s="168"/>
    </row>
    <row r="386" spans="1:2" s="157" customFormat="1" ht="15.75">
      <c r="A386" s="165"/>
      <c r="B386" s="168"/>
    </row>
    <row r="387" spans="1:2" s="157" customFormat="1" ht="15.75">
      <c r="A387" s="165"/>
      <c r="B387" s="168"/>
    </row>
    <row r="388" spans="1:2" s="157" customFormat="1" ht="15.75">
      <c r="A388" s="165"/>
      <c r="B388" s="168"/>
    </row>
    <row r="389" spans="1:2" s="157" customFormat="1" ht="15.75">
      <c r="A389" s="165"/>
      <c r="B389" s="168"/>
    </row>
    <row r="390" spans="1:2" s="157" customFormat="1" ht="15.75">
      <c r="A390" s="165"/>
      <c r="B390" s="168"/>
    </row>
    <row r="391" spans="1:2" s="157" customFormat="1" ht="15.75">
      <c r="A391" s="165"/>
      <c r="B391" s="168"/>
    </row>
    <row r="392" spans="1:2" s="157" customFormat="1" ht="15.75">
      <c r="A392" s="165"/>
      <c r="B392" s="168"/>
    </row>
    <row r="393" spans="1:2" s="157" customFormat="1" ht="15.75">
      <c r="A393" s="165"/>
      <c r="B393" s="168"/>
    </row>
    <row r="394" spans="1:2" s="157" customFormat="1" ht="15.75">
      <c r="A394" s="165"/>
      <c r="B394" s="168"/>
    </row>
    <row r="395" spans="1:2" s="157" customFormat="1" ht="15.75">
      <c r="A395" s="165"/>
      <c r="B395" s="168"/>
    </row>
    <row r="396" spans="1:2" s="157" customFormat="1" ht="15.75">
      <c r="A396" s="165"/>
      <c r="B396" s="168"/>
    </row>
    <row r="397" spans="1:2" s="157" customFormat="1" ht="15.75">
      <c r="A397" s="165"/>
      <c r="B397" s="168"/>
    </row>
    <row r="398" spans="1:2" s="157" customFormat="1" ht="15.75">
      <c r="A398" s="165"/>
      <c r="B398" s="168"/>
    </row>
    <row r="399" spans="1:2" s="157" customFormat="1" ht="15.75">
      <c r="A399" s="165"/>
      <c r="B399" s="168"/>
    </row>
    <row r="400" spans="1:2" s="157" customFormat="1" ht="15.75">
      <c r="A400" s="165"/>
      <c r="B400" s="168"/>
    </row>
    <row r="401" spans="1:2" s="157" customFormat="1" ht="15.75">
      <c r="A401" s="165"/>
      <c r="B401" s="168"/>
    </row>
    <row r="402" spans="1:2" s="157" customFormat="1" ht="15.75">
      <c r="A402" s="165"/>
      <c r="B402" s="168"/>
    </row>
    <row r="403" spans="1:2" s="157" customFormat="1" ht="15.75">
      <c r="A403" s="165"/>
      <c r="B403" s="168"/>
    </row>
    <row r="404" spans="1:2" s="157" customFormat="1" ht="15.75">
      <c r="A404" s="165"/>
      <c r="B404" s="168"/>
    </row>
    <row r="405" spans="1:2" s="157" customFormat="1" ht="15.75">
      <c r="A405" s="165"/>
      <c r="B405" s="168"/>
    </row>
    <row r="406" spans="1:2" s="157" customFormat="1" ht="15.75">
      <c r="A406" s="165"/>
      <c r="B406" s="168"/>
    </row>
    <row r="407" spans="1:2" s="157" customFormat="1" ht="15.75">
      <c r="A407" s="165"/>
      <c r="B407" s="168"/>
    </row>
    <row r="408" spans="1:2" s="157" customFormat="1" ht="15.75">
      <c r="A408" s="165"/>
      <c r="B408" s="168"/>
    </row>
    <row r="409" spans="1:2" s="157" customFormat="1" ht="15.75">
      <c r="A409" s="165"/>
      <c r="B409" s="168"/>
    </row>
    <row r="410" spans="1:2" s="157" customFormat="1" ht="15.75">
      <c r="A410" s="165"/>
      <c r="B410" s="168"/>
    </row>
    <row r="411" spans="1:2" s="157" customFormat="1" ht="15.75">
      <c r="A411" s="165"/>
      <c r="B411" s="168"/>
    </row>
    <row r="412" spans="1:2" s="157" customFormat="1" ht="15.75">
      <c r="A412" s="165"/>
      <c r="B412" s="168"/>
    </row>
    <row r="413" spans="1:2" s="157" customFormat="1" ht="15.75">
      <c r="A413" s="165"/>
      <c r="B413" s="168"/>
    </row>
    <row r="414" spans="1:2" s="157" customFormat="1" ht="15.75">
      <c r="A414" s="165"/>
      <c r="B414" s="168"/>
    </row>
    <row r="415" spans="1:2" s="157" customFormat="1" ht="15.75">
      <c r="A415" s="165"/>
      <c r="B415" s="168"/>
    </row>
    <row r="416" spans="1:2" s="157" customFormat="1" ht="15.75">
      <c r="A416" s="165"/>
      <c r="B416" s="168"/>
    </row>
    <row r="417" spans="1:2" s="157" customFormat="1" ht="15.75">
      <c r="A417" s="165"/>
      <c r="B417" s="168"/>
    </row>
    <row r="418" spans="1:2" s="157" customFormat="1" ht="15.75">
      <c r="A418" s="165"/>
      <c r="B418" s="168"/>
    </row>
    <row r="419" spans="1:2" s="157" customFormat="1" ht="15.75">
      <c r="A419" s="165"/>
      <c r="B419" s="168"/>
    </row>
    <row r="420" spans="1:2" s="157" customFormat="1" ht="15.75">
      <c r="A420" s="165"/>
      <c r="B420" s="168"/>
    </row>
    <row r="421" spans="1:2" s="157" customFormat="1" ht="15.75">
      <c r="A421" s="165"/>
      <c r="B421" s="168"/>
    </row>
    <row r="422" spans="1:2" s="157" customFormat="1" ht="15.75">
      <c r="A422" s="165"/>
      <c r="B422" s="168"/>
    </row>
    <row r="423" spans="1:2" s="157" customFormat="1" ht="15.75">
      <c r="A423" s="165"/>
      <c r="B423" s="168"/>
    </row>
    <row r="424" spans="1:2" s="157" customFormat="1" ht="15.75">
      <c r="A424" s="165"/>
      <c r="B424" s="168"/>
    </row>
    <row r="425" spans="1:2" s="157" customFormat="1" ht="15.75">
      <c r="A425" s="165"/>
      <c r="B425" s="168"/>
    </row>
    <row r="426" spans="1:2" s="157" customFormat="1" ht="15.75">
      <c r="A426" s="165"/>
      <c r="B426" s="168"/>
    </row>
    <row r="427" spans="1:2" s="157" customFormat="1" ht="15.75">
      <c r="A427" s="165"/>
      <c r="B427" s="168"/>
    </row>
    <row r="428" spans="1:2" s="157" customFormat="1" ht="15.75">
      <c r="A428" s="165"/>
      <c r="B428" s="168"/>
    </row>
    <row r="429" spans="1:2" s="157" customFormat="1" ht="15.75">
      <c r="A429" s="165"/>
      <c r="B429" s="168"/>
    </row>
    <row r="430" spans="1:2" s="157" customFormat="1" ht="15.75">
      <c r="A430" s="165"/>
      <c r="B430" s="168"/>
    </row>
    <row r="431" spans="1:2" s="157" customFormat="1" ht="15.75">
      <c r="A431" s="165"/>
      <c r="B431" s="168"/>
    </row>
    <row r="432" spans="1:2" s="157" customFormat="1" ht="15.75">
      <c r="A432" s="165"/>
      <c r="B432" s="168"/>
    </row>
    <row r="433" spans="1:2" s="157" customFormat="1" ht="15.75">
      <c r="A433" s="165"/>
      <c r="B433" s="168"/>
    </row>
    <row r="434" spans="1:2" s="157" customFormat="1" ht="15.75">
      <c r="A434" s="165"/>
      <c r="B434" s="168"/>
    </row>
    <row r="435" spans="1:2" s="157" customFormat="1" ht="15.75">
      <c r="A435" s="165"/>
      <c r="B435" s="168"/>
    </row>
    <row r="436" spans="1:2" s="157" customFormat="1" ht="15.75">
      <c r="A436" s="165"/>
      <c r="B436" s="168"/>
    </row>
    <row r="437" spans="1:2" s="157" customFormat="1" ht="15.75">
      <c r="A437" s="165"/>
      <c r="B437" s="168"/>
    </row>
    <row r="438" spans="1:2" s="157" customFormat="1" ht="15.75">
      <c r="A438" s="165"/>
      <c r="B438" s="168"/>
    </row>
    <row r="439" spans="1:2" s="157" customFormat="1" ht="15.75">
      <c r="A439" s="165"/>
      <c r="B439" s="168"/>
    </row>
    <row r="440" spans="1:2" s="157" customFormat="1" ht="15.75">
      <c r="A440" s="165"/>
      <c r="B440" s="168"/>
    </row>
    <row r="441" spans="1:2" s="157" customFormat="1" ht="15.75">
      <c r="A441" s="165"/>
      <c r="B441" s="168"/>
    </row>
    <row r="442" spans="1:2" s="157" customFormat="1" ht="15.75">
      <c r="A442" s="165"/>
      <c r="B442" s="168"/>
    </row>
    <row r="443" spans="1:2" s="157" customFormat="1" ht="15.75">
      <c r="A443" s="165"/>
      <c r="B443" s="168"/>
    </row>
    <row r="444" spans="1:2" s="157" customFormat="1" ht="15.75">
      <c r="A444" s="165"/>
      <c r="B444" s="168"/>
    </row>
    <row r="445" spans="1:2" s="157" customFormat="1" ht="15.75">
      <c r="A445" s="165"/>
      <c r="B445" s="168"/>
    </row>
    <row r="446" spans="1:2" s="157" customFormat="1" ht="15.75">
      <c r="A446" s="165"/>
      <c r="B446" s="168"/>
    </row>
    <row r="447" spans="1:2" s="157" customFormat="1" ht="15.75">
      <c r="A447" s="165"/>
      <c r="B447" s="168"/>
    </row>
    <row r="448" spans="1:2" s="157" customFormat="1" ht="15.75">
      <c r="A448" s="165"/>
      <c r="B448" s="168"/>
    </row>
    <row r="449" spans="1:2" s="157" customFormat="1" ht="15.75">
      <c r="A449" s="165"/>
      <c r="B449" s="168"/>
    </row>
    <row r="450" spans="1:2" s="157" customFormat="1" ht="15.75">
      <c r="A450" s="165"/>
      <c r="B450" s="168"/>
    </row>
    <row r="451" spans="1:2" s="157" customFormat="1" ht="15.75">
      <c r="A451" s="165"/>
      <c r="B451" s="168"/>
    </row>
    <row r="452" spans="1:2" s="157" customFormat="1" ht="15.75">
      <c r="A452" s="165"/>
      <c r="B452" s="168"/>
    </row>
    <row r="453" spans="1:2" s="157" customFormat="1" ht="15.75">
      <c r="A453" s="165"/>
      <c r="B453" s="168"/>
    </row>
    <row r="454" spans="1:2" s="157" customFormat="1" ht="15.75">
      <c r="A454" s="165"/>
      <c r="B454" s="168"/>
    </row>
    <row r="455" spans="1:2" s="157" customFormat="1" ht="15.75">
      <c r="A455" s="165"/>
      <c r="B455" s="168"/>
    </row>
    <row r="456" spans="1:2" s="157" customFormat="1" ht="15.75">
      <c r="A456" s="165"/>
      <c r="B456" s="168"/>
    </row>
    <row r="457" spans="1:2" s="157" customFormat="1" ht="15.75">
      <c r="A457" s="165"/>
      <c r="B457" s="168"/>
    </row>
    <row r="458" spans="1:2" s="157" customFormat="1" ht="15.75">
      <c r="A458" s="165"/>
      <c r="B458" s="168"/>
    </row>
    <row r="459" spans="1:2" s="157" customFormat="1" ht="15.75">
      <c r="A459" s="165"/>
      <c r="B459" s="168"/>
    </row>
    <row r="460" spans="1:2" s="157" customFormat="1" ht="15.75">
      <c r="A460" s="165"/>
      <c r="B460" s="168"/>
    </row>
    <row r="461" spans="1:2" s="157" customFormat="1" ht="15.75">
      <c r="A461" s="165"/>
      <c r="B461" s="168"/>
    </row>
    <row r="462" spans="1:2" s="157" customFormat="1" ht="15.75">
      <c r="A462" s="165"/>
      <c r="B462" s="168"/>
    </row>
    <row r="463" spans="1:2" s="157" customFormat="1" ht="15.75">
      <c r="A463" s="165"/>
      <c r="B463" s="168"/>
    </row>
    <row r="464" spans="1:2" s="157" customFormat="1" ht="15.75">
      <c r="A464" s="165"/>
      <c r="B464" s="168"/>
    </row>
    <row r="465" spans="1:2" s="157" customFormat="1" ht="15.75">
      <c r="A465" s="165"/>
      <c r="B465" s="168"/>
    </row>
    <row r="466" spans="1:2" s="157" customFormat="1" ht="15.75">
      <c r="A466" s="165"/>
      <c r="B466" s="168"/>
    </row>
    <row r="467" spans="1:2" s="157" customFormat="1" ht="15.75">
      <c r="A467" s="165"/>
      <c r="B467" s="168"/>
    </row>
    <row r="468" spans="1:2" s="157" customFormat="1" ht="15.75">
      <c r="A468" s="165"/>
      <c r="B468" s="168"/>
    </row>
    <row r="469" spans="1:2" s="157" customFormat="1" ht="15.75">
      <c r="A469" s="165"/>
      <c r="B469" s="168"/>
    </row>
    <row r="470" spans="1:2" s="157" customFormat="1" ht="15.75">
      <c r="A470" s="165"/>
      <c r="B470" s="168"/>
    </row>
    <row r="471" spans="1:2" s="157" customFormat="1" ht="15.75">
      <c r="A471" s="165"/>
      <c r="B471" s="168"/>
    </row>
    <row r="472" spans="1:2" s="157" customFormat="1" ht="15.75">
      <c r="A472" s="165"/>
      <c r="B472" s="168"/>
    </row>
    <row r="473" spans="1:2" s="157" customFormat="1" ht="15.75">
      <c r="A473" s="165"/>
      <c r="B473" s="168"/>
    </row>
    <row r="474" spans="1:2" s="157" customFormat="1" ht="15.75">
      <c r="A474" s="165"/>
      <c r="B474" s="168"/>
    </row>
    <row r="475" spans="1:2" s="157" customFormat="1" ht="15.75">
      <c r="A475" s="165"/>
      <c r="B475" s="168"/>
    </row>
    <row r="476" spans="1:2" s="157" customFormat="1" ht="15.75">
      <c r="A476" s="165"/>
      <c r="B476" s="168"/>
    </row>
    <row r="477" spans="1:2" s="157" customFormat="1" ht="15.75">
      <c r="A477" s="165"/>
      <c r="B477" s="168"/>
    </row>
    <row r="478" spans="1:2" s="157" customFormat="1" ht="15.75">
      <c r="A478" s="165"/>
      <c r="B478" s="168"/>
    </row>
    <row r="479" spans="1:2" s="157" customFormat="1" ht="15.75">
      <c r="A479" s="165"/>
      <c r="B479" s="168"/>
    </row>
    <row r="480" spans="1:2" s="157" customFormat="1" ht="15.75">
      <c r="A480" s="165"/>
      <c r="B480" s="168"/>
    </row>
    <row r="481" spans="1:2" s="157" customFormat="1" ht="15.75">
      <c r="A481" s="165"/>
      <c r="B481" s="168"/>
    </row>
    <row r="482" spans="1:2" s="157" customFormat="1" ht="15.75">
      <c r="A482" s="165"/>
      <c r="B482" s="168"/>
    </row>
    <row r="483" spans="1:2" s="157" customFormat="1" ht="15.75">
      <c r="A483" s="165"/>
      <c r="B483" s="168"/>
    </row>
    <row r="484" spans="1:2" s="157" customFormat="1" ht="15.75">
      <c r="A484" s="165"/>
      <c r="B484" s="168"/>
    </row>
    <row r="485" spans="1:2" s="157" customFormat="1" ht="15.75">
      <c r="A485" s="165"/>
      <c r="B485" s="168"/>
    </row>
    <row r="486" spans="1:2" s="157" customFormat="1" ht="15.75">
      <c r="A486" s="165"/>
      <c r="B486" s="168"/>
    </row>
    <row r="487" spans="1:2" s="157" customFormat="1" ht="15.75">
      <c r="A487" s="165"/>
      <c r="B487" s="168"/>
    </row>
    <row r="488" spans="1:2" s="157" customFormat="1" ht="15.75">
      <c r="A488" s="165"/>
      <c r="B488" s="168"/>
    </row>
    <row r="489" spans="1:2" s="157" customFormat="1" ht="15.75">
      <c r="A489" s="165"/>
      <c r="B489" s="168"/>
    </row>
    <row r="490" spans="1:2" s="157" customFormat="1" ht="15.75">
      <c r="A490" s="165"/>
      <c r="B490" s="168"/>
    </row>
    <row r="491" spans="1:2" s="157" customFormat="1" ht="15.75">
      <c r="A491" s="165"/>
      <c r="B491" s="168"/>
    </row>
    <row r="492" spans="1:2" s="157" customFormat="1" ht="15.75">
      <c r="A492" s="165"/>
      <c r="B492" s="168"/>
    </row>
    <row r="493" spans="1:2" s="157" customFormat="1" ht="15.75">
      <c r="A493" s="165"/>
      <c r="B493" s="168"/>
    </row>
    <row r="494" spans="1:2" s="157" customFormat="1" ht="15.75">
      <c r="A494" s="165"/>
      <c r="B494" s="168"/>
    </row>
    <row r="495" spans="1:2" s="157" customFormat="1" ht="15.75">
      <c r="A495" s="165"/>
      <c r="B495" s="168"/>
    </row>
    <row r="496" spans="1:2" s="157" customFormat="1" ht="15.75">
      <c r="A496" s="165"/>
      <c r="B496" s="168"/>
    </row>
    <row r="497" spans="1:2" s="157" customFormat="1" ht="15.75">
      <c r="A497" s="165"/>
      <c r="B497" s="168"/>
    </row>
    <row r="498" spans="1:2" s="157" customFormat="1" ht="15.75">
      <c r="A498" s="165"/>
      <c r="B498" s="168"/>
    </row>
    <row r="499" spans="1:2" s="157" customFormat="1" ht="15.75">
      <c r="A499" s="165"/>
      <c r="B499" s="168"/>
    </row>
    <row r="500" spans="1:2" s="157" customFormat="1" ht="15.75">
      <c r="A500" s="165"/>
      <c r="B500" s="168"/>
    </row>
    <row r="501" spans="1:2" s="157" customFormat="1" ht="15.75">
      <c r="A501" s="165"/>
      <c r="B501" s="168"/>
    </row>
    <row r="502" spans="1:2" s="157" customFormat="1" ht="15.75">
      <c r="A502" s="165"/>
      <c r="B502" s="168"/>
    </row>
    <row r="503" spans="1:2" s="157" customFormat="1" ht="15.75">
      <c r="A503" s="165"/>
      <c r="B503" s="168"/>
    </row>
    <row r="504" spans="1:2" s="157" customFormat="1" ht="15.75">
      <c r="A504" s="165"/>
      <c r="B504" s="168"/>
    </row>
    <row r="505" spans="1:2" s="157" customFormat="1" ht="15.75">
      <c r="A505" s="165"/>
      <c r="B505" s="168"/>
    </row>
    <row r="506" spans="1:2" s="157" customFormat="1" ht="15.75">
      <c r="A506" s="165"/>
      <c r="B506" s="168"/>
    </row>
    <row r="507" spans="1:2" s="157" customFormat="1" ht="15.75">
      <c r="A507" s="165"/>
      <c r="B507" s="168"/>
    </row>
    <row r="508" spans="1:2" s="157" customFormat="1" ht="15.75">
      <c r="A508" s="165"/>
      <c r="B508" s="168"/>
    </row>
    <row r="509" spans="1:2" s="157" customFormat="1" ht="15.75">
      <c r="A509" s="165"/>
      <c r="B509" s="168"/>
    </row>
    <row r="510" spans="1:2" s="157" customFormat="1" ht="15.75">
      <c r="A510" s="165"/>
      <c r="B510" s="168"/>
    </row>
    <row r="511" spans="1:2" s="157" customFormat="1" ht="15.75">
      <c r="A511" s="165"/>
      <c r="B511" s="168"/>
    </row>
    <row r="512" spans="1:2" s="157" customFormat="1" ht="15.75">
      <c r="A512" s="165"/>
      <c r="B512" s="168"/>
    </row>
    <row r="513" spans="1:2" s="157" customFormat="1" ht="15.75">
      <c r="A513" s="165"/>
      <c r="B513" s="168"/>
    </row>
    <row r="514" spans="1:2" s="157" customFormat="1" ht="15.75">
      <c r="A514" s="165"/>
      <c r="B514" s="168"/>
    </row>
    <row r="515" spans="1:2" s="157" customFormat="1" ht="15.75">
      <c r="A515" s="165"/>
      <c r="B515" s="168"/>
    </row>
    <row r="516" spans="1:2" s="157" customFormat="1" ht="15.75">
      <c r="A516" s="165"/>
      <c r="B516" s="168"/>
    </row>
    <row r="517" spans="1:2" s="157" customFormat="1" ht="15.75">
      <c r="A517" s="165"/>
      <c r="B517" s="168"/>
    </row>
    <row r="518" spans="1:2" s="157" customFormat="1" ht="15.75">
      <c r="A518" s="165"/>
      <c r="B518" s="168"/>
    </row>
    <row r="519" spans="1:2" s="157" customFormat="1" ht="15.75">
      <c r="A519" s="165"/>
      <c r="B519" s="168"/>
    </row>
    <row r="520" spans="1:2" s="157" customFormat="1" ht="15.75">
      <c r="A520" s="165"/>
      <c r="B520" s="168"/>
    </row>
    <row r="521" spans="1:2" s="157" customFormat="1" ht="15.75">
      <c r="A521" s="165"/>
      <c r="B521" s="168"/>
    </row>
    <row r="522" spans="1:2" s="157" customFormat="1" ht="15.75">
      <c r="A522" s="165"/>
      <c r="B522" s="168"/>
    </row>
    <row r="523" spans="1:2" s="157" customFormat="1" ht="15.75">
      <c r="A523" s="165"/>
      <c r="B523" s="168"/>
    </row>
    <row r="524" spans="1:2" s="157" customFormat="1" ht="15.75">
      <c r="A524" s="165"/>
      <c r="B524" s="168"/>
    </row>
    <row r="525" spans="1:2" s="157" customFormat="1" ht="15.75">
      <c r="A525" s="165"/>
      <c r="B525" s="168"/>
    </row>
    <row r="526" spans="1:2" s="157" customFormat="1" ht="15.75">
      <c r="A526" s="165"/>
      <c r="B526" s="168"/>
    </row>
    <row r="527" spans="1:2" s="157" customFormat="1" ht="15.75">
      <c r="A527" s="165"/>
      <c r="B527" s="168"/>
    </row>
    <row r="528" spans="1:2" s="157" customFormat="1" ht="15.75">
      <c r="A528" s="165"/>
      <c r="B528" s="168"/>
    </row>
    <row r="529" spans="1:2" s="157" customFormat="1" ht="15.75">
      <c r="A529" s="165"/>
      <c r="B529" s="168"/>
    </row>
    <row r="530" spans="1:2" s="157" customFormat="1" ht="15.75">
      <c r="A530" s="165"/>
      <c r="B530" s="168"/>
    </row>
    <row r="531" spans="1:2" s="157" customFormat="1" ht="15.75">
      <c r="A531" s="165"/>
      <c r="B531" s="168"/>
    </row>
    <row r="532" spans="1:2" s="157" customFormat="1" ht="15.75">
      <c r="A532" s="165"/>
      <c r="B532" s="168"/>
    </row>
    <row r="533" spans="1:2" s="157" customFormat="1" ht="15.75">
      <c r="A533" s="165"/>
      <c r="B533" s="168"/>
    </row>
    <row r="534" spans="1:2" s="157" customFormat="1" ht="15.75">
      <c r="A534" s="165"/>
      <c r="B534" s="168"/>
    </row>
    <row r="535" spans="1:2" s="157" customFormat="1" ht="15.75">
      <c r="A535" s="165"/>
      <c r="B535" s="168"/>
    </row>
    <row r="536" spans="1:2" s="157" customFormat="1" ht="15.75">
      <c r="A536" s="165"/>
      <c r="B536" s="168"/>
    </row>
    <row r="537" spans="1:2" s="157" customFormat="1" ht="15.75">
      <c r="A537" s="165"/>
      <c r="B537" s="168"/>
    </row>
    <row r="538" spans="1:2" s="157" customFormat="1" ht="15.75">
      <c r="A538" s="165"/>
      <c r="B538" s="168"/>
    </row>
    <row r="539" spans="1:2" s="157" customFormat="1" ht="15.75">
      <c r="A539" s="165"/>
      <c r="B539" s="168"/>
    </row>
    <row r="540" spans="1:2" s="157" customFormat="1" ht="15.75">
      <c r="A540" s="165"/>
      <c r="B540" s="168"/>
    </row>
    <row r="541" spans="1:2" s="157" customFormat="1" ht="15.75">
      <c r="A541" s="165"/>
      <c r="B541" s="168"/>
    </row>
    <row r="542" spans="1:2" s="157" customFormat="1" ht="15.75">
      <c r="A542" s="165"/>
      <c r="B542" s="168"/>
    </row>
    <row r="543" spans="1:2" s="157" customFormat="1" ht="15.75">
      <c r="A543" s="165"/>
      <c r="B543" s="168"/>
    </row>
    <row r="544" spans="1:2" s="157" customFormat="1" ht="15.75">
      <c r="A544" s="165"/>
      <c r="B544" s="168"/>
    </row>
    <row r="545" spans="1:2" s="157" customFormat="1" ht="15.75">
      <c r="A545" s="165"/>
      <c r="B545" s="168"/>
    </row>
    <row r="546" spans="1:2" s="157" customFormat="1" ht="15.75">
      <c r="A546" s="165"/>
      <c r="B546" s="168"/>
    </row>
    <row r="547" spans="1:2" s="157" customFormat="1" ht="15.75">
      <c r="A547" s="165"/>
      <c r="B547" s="168"/>
    </row>
    <row r="548" spans="1:2" s="157" customFormat="1" ht="15.75">
      <c r="A548" s="165"/>
      <c r="B548" s="168"/>
    </row>
    <row r="549" spans="1:2" s="157" customFormat="1" ht="15.75">
      <c r="A549" s="165"/>
      <c r="B549" s="168"/>
    </row>
    <row r="550" spans="1:2" s="157" customFormat="1" ht="15.75">
      <c r="A550" s="165"/>
      <c r="B550" s="168"/>
    </row>
    <row r="551" spans="1:2" s="157" customFormat="1" ht="15.75">
      <c r="A551" s="165"/>
      <c r="B551" s="168"/>
    </row>
    <row r="552" spans="1:2" s="157" customFormat="1" ht="15.75">
      <c r="A552" s="165"/>
      <c r="B552" s="168"/>
    </row>
    <row r="553" spans="1:2" s="157" customFormat="1" ht="15.75">
      <c r="A553" s="165"/>
      <c r="B553" s="168"/>
    </row>
    <row r="554" spans="1:2" s="157" customFormat="1" ht="15.75">
      <c r="A554" s="165"/>
      <c r="B554" s="168"/>
    </row>
    <row r="555" spans="1:2" s="157" customFormat="1" ht="15.75">
      <c r="A555" s="165"/>
      <c r="B555" s="168"/>
    </row>
    <row r="556" spans="1:2" s="157" customFormat="1" ht="15.75">
      <c r="A556" s="165"/>
      <c r="B556" s="168"/>
    </row>
    <row r="557" spans="1:2" s="157" customFormat="1" ht="15.75">
      <c r="A557" s="165"/>
      <c r="B557" s="168"/>
    </row>
    <row r="558" spans="1:2" s="157" customFormat="1" ht="15.75">
      <c r="A558" s="165"/>
      <c r="B558" s="168"/>
    </row>
    <row r="559" spans="1:2" s="157" customFormat="1" ht="15.75">
      <c r="A559" s="165"/>
      <c r="B559" s="168"/>
    </row>
    <row r="560" spans="1:2" s="157" customFormat="1" ht="15.75">
      <c r="A560" s="165"/>
      <c r="B560" s="168"/>
    </row>
    <row r="561" spans="1:2" s="157" customFormat="1" ht="15.75">
      <c r="A561" s="165"/>
      <c r="B561" s="168"/>
    </row>
    <row r="562" spans="1:2" s="157" customFormat="1" ht="15.75">
      <c r="A562" s="165"/>
      <c r="B562" s="168"/>
    </row>
    <row r="563" spans="1:2" s="157" customFormat="1" ht="15.75">
      <c r="A563" s="165"/>
      <c r="B563" s="168"/>
    </row>
    <row r="564" spans="1:2" s="157" customFormat="1" ht="15.75">
      <c r="A564" s="165"/>
      <c r="B564" s="168"/>
    </row>
    <row r="565" spans="1:2" s="157" customFormat="1" ht="15.75">
      <c r="A565" s="165"/>
      <c r="B565" s="168"/>
    </row>
    <row r="566" spans="1:2" s="157" customFormat="1" ht="15.75">
      <c r="A566" s="165"/>
      <c r="B566" s="168"/>
    </row>
    <row r="567" spans="1:2" s="157" customFormat="1" ht="15.75">
      <c r="A567" s="165"/>
      <c r="B567" s="168"/>
    </row>
    <row r="568" spans="1:2" s="157" customFormat="1" ht="15.75">
      <c r="A568" s="165"/>
      <c r="B568" s="168"/>
    </row>
    <row r="569" spans="1:2" s="157" customFormat="1" ht="15.75">
      <c r="A569" s="165"/>
      <c r="B569" s="168"/>
    </row>
    <row r="570" spans="1:2" s="157" customFormat="1" ht="15.75">
      <c r="A570" s="165"/>
      <c r="B570" s="168"/>
    </row>
    <row r="571" spans="1:2" s="157" customFormat="1" ht="15.75">
      <c r="A571" s="165"/>
      <c r="B571" s="168"/>
    </row>
    <row r="572" spans="1:2" s="157" customFormat="1" ht="15.75">
      <c r="A572" s="165"/>
      <c r="B572" s="168"/>
    </row>
    <row r="573" spans="1:2" s="157" customFormat="1" ht="15.75">
      <c r="A573" s="165"/>
      <c r="B573" s="168"/>
    </row>
    <row r="574" spans="1:2" s="157" customFormat="1" ht="15.75">
      <c r="A574" s="165"/>
      <c r="B574" s="168"/>
    </row>
    <row r="575" spans="1:2" s="157" customFormat="1" ht="15.75">
      <c r="A575" s="165"/>
      <c r="B575" s="168"/>
    </row>
    <row r="576" spans="1:2" s="157" customFormat="1" ht="15.75">
      <c r="A576" s="165"/>
      <c r="B576" s="168"/>
    </row>
    <row r="577" spans="1:2" s="157" customFormat="1" ht="15.75">
      <c r="A577" s="165"/>
      <c r="B577" s="168"/>
    </row>
    <row r="578" spans="1:2" s="157" customFormat="1" ht="15.75">
      <c r="A578" s="165"/>
      <c r="B578" s="168"/>
    </row>
    <row r="579" spans="1:2" s="157" customFormat="1" ht="15.75">
      <c r="A579" s="165"/>
      <c r="B579" s="168"/>
    </row>
    <row r="580" spans="1:2" s="157" customFormat="1" ht="15.75">
      <c r="A580" s="165"/>
      <c r="B580" s="168"/>
    </row>
    <row r="581" spans="1:2" s="157" customFormat="1" ht="15.75">
      <c r="A581" s="165"/>
      <c r="B581" s="168"/>
    </row>
    <row r="582" spans="1:2" s="157" customFormat="1" ht="15.75">
      <c r="A582" s="165"/>
      <c r="B582" s="168"/>
    </row>
    <row r="583" spans="1:2" s="157" customFormat="1" ht="15.75">
      <c r="A583" s="165"/>
      <c r="B583" s="168"/>
    </row>
    <row r="584" spans="1:2" s="157" customFormat="1" ht="15.75">
      <c r="A584" s="165"/>
      <c r="B584" s="168"/>
    </row>
    <row r="585" spans="1:2" s="157" customFormat="1" ht="15.75">
      <c r="A585" s="165"/>
      <c r="B585" s="168"/>
    </row>
    <row r="586" spans="1:2" s="157" customFormat="1" ht="15.75">
      <c r="A586" s="165"/>
      <c r="B586" s="168"/>
    </row>
    <row r="587" spans="1:2" s="157" customFormat="1" ht="15.75">
      <c r="A587" s="165"/>
      <c r="B587" s="168"/>
    </row>
    <row r="588" spans="1:2" s="157" customFormat="1" ht="15.75">
      <c r="A588" s="165"/>
      <c r="B588" s="168"/>
    </row>
    <row r="589" spans="1:2" s="157" customFormat="1" ht="15.75">
      <c r="A589" s="165"/>
      <c r="B589" s="168"/>
    </row>
    <row r="590" spans="1:2" s="157" customFormat="1" ht="15.75">
      <c r="A590" s="165"/>
      <c r="B590" s="168"/>
    </row>
    <row r="591" spans="1:2" s="157" customFormat="1" ht="15.75">
      <c r="A591" s="165"/>
      <c r="B591" s="168"/>
    </row>
    <row r="592" spans="1:2" s="157" customFormat="1" ht="15.75">
      <c r="A592" s="165"/>
      <c r="B592" s="168"/>
    </row>
    <row r="593" spans="1:2" s="157" customFormat="1" ht="15.75">
      <c r="A593" s="165"/>
      <c r="B593" s="168"/>
    </row>
    <row r="594" spans="1:2" s="157" customFormat="1" ht="15.75">
      <c r="A594" s="165"/>
      <c r="B594" s="168"/>
    </row>
    <row r="595" spans="1:2" s="157" customFormat="1" ht="15.75">
      <c r="A595" s="165"/>
      <c r="B595" s="168"/>
    </row>
    <row r="596" spans="1:2" s="157" customFormat="1" ht="15.75">
      <c r="A596" s="165"/>
      <c r="B596" s="168"/>
    </row>
    <row r="597" spans="1:2" s="157" customFormat="1" ht="15.75">
      <c r="A597" s="165"/>
      <c r="B597" s="168"/>
    </row>
    <row r="598" spans="1:2" s="157" customFormat="1" ht="15.75">
      <c r="A598" s="165"/>
      <c r="B598" s="168"/>
    </row>
    <row r="599" spans="1:2" s="157" customFormat="1" ht="15.75">
      <c r="A599" s="165"/>
      <c r="B599" s="168"/>
    </row>
    <row r="600" spans="1:2" s="157" customFormat="1" ht="15.75">
      <c r="A600" s="165"/>
      <c r="B600" s="168"/>
    </row>
    <row r="601" spans="1:2" s="157" customFormat="1" ht="15.75">
      <c r="A601" s="165"/>
      <c r="B601" s="168"/>
    </row>
    <row r="602" spans="1:2" s="157" customFormat="1" ht="15.75">
      <c r="A602" s="165"/>
      <c r="B602" s="168"/>
    </row>
    <row r="603" spans="1:2" s="157" customFormat="1" ht="15.75">
      <c r="A603" s="165"/>
      <c r="B603" s="168"/>
    </row>
    <row r="604" spans="1:2" s="157" customFormat="1" ht="15.75">
      <c r="A604" s="165"/>
      <c r="B604" s="168"/>
    </row>
    <row r="605" spans="1:2" s="157" customFormat="1" ht="15.75">
      <c r="A605" s="165"/>
      <c r="B605" s="168"/>
    </row>
    <row r="606" spans="1:2" s="157" customFormat="1" ht="15.75">
      <c r="A606" s="165"/>
      <c r="B606" s="168"/>
    </row>
    <row r="607" spans="1:2" s="157" customFormat="1" ht="15.75">
      <c r="A607" s="165"/>
      <c r="B607" s="168"/>
    </row>
    <row r="608" spans="1:2" s="157" customFormat="1" ht="15.75">
      <c r="A608" s="165"/>
      <c r="B608" s="168"/>
    </row>
    <row r="609" spans="1:2" s="157" customFormat="1" ht="15.75">
      <c r="A609" s="165"/>
      <c r="B609" s="168"/>
    </row>
    <row r="610" spans="1:2" s="157" customFormat="1" ht="15.75">
      <c r="A610" s="165"/>
      <c r="B610" s="168"/>
    </row>
    <row r="611" spans="1:2" s="157" customFormat="1" ht="15.75">
      <c r="A611" s="165"/>
      <c r="B611" s="168"/>
    </row>
    <row r="612" spans="1:2" s="157" customFormat="1" ht="15.75">
      <c r="A612" s="165"/>
      <c r="B612" s="168"/>
    </row>
    <row r="613" spans="1:2" s="157" customFormat="1" ht="15.75">
      <c r="A613" s="165"/>
      <c r="B613" s="168"/>
    </row>
    <row r="614" spans="1:2" s="157" customFormat="1" ht="15.75">
      <c r="A614" s="165"/>
      <c r="B614" s="168"/>
    </row>
    <row r="615" spans="1:2" s="157" customFormat="1" ht="15.75">
      <c r="A615" s="165"/>
      <c r="B615" s="168"/>
    </row>
    <row r="616" spans="1:2" s="157" customFormat="1" ht="15.75">
      <c r="A616" s="165"/>
      <c r="B616" s="168"/>
    </row>
    <row r="617" spans="1:2" s="157" customFormat="1" ht="15.75">
      <c r="A617" s="165"/>
      <c r="B617" s="168"/>
    </row>
    <row r="618" spans="1:2" s="157" customFormat="1" ht="15.75">
      <c r="A618" s="165"/>
      <c r="B618" s="168"/>
    </row>
    <row r="619" spans="1:2" s="157" customFormat="1" ht="15.75">
      <c r="A619" s="165"/>
      <c r="B619" s="168"/>
    </row>
    <row r="620" spans="1:2" s="157" customFormat="1" ht="15.75">
      <c r="A620" s="165"/>
      <c r="B620" s="168"/>
    </row>
    <row r="621" spans="1:2" s="157" customFormat="1" ht="15.75">
      <c r="A621" s="165"/>
      <c r="B621" s="168"/>
    </row>
    <row r="622" spans="1:2" s="157" customFormat="1" ht="15.75">
      <c r="A622" s="165"/>
      <c r="B622" s="168"/>
    </row>
    <row r="623" spans="1:2" s="157" customFormat="1" ht="15.75">
      <c r="A623" s="165"/>
      <c r="B623" s="168"/>
    </row>
    <row r="624" spans="1:2" s="157" customFormat="1" ht="15.75">
      <c r="A624" s="165"/>
      <c r="B624" s="168"/>
    </row>
    <row r="625" spans="1:2" s="157" customFormat="1" ht="15.75">
      <c r="A625" s="165"/>
      <c r="B625" s="168"/>
    </row>
    <row r="626" spans="1:2" s="157" customFormat="1" ht="15.75">
      <c r="A626" s="165"/>
      <c r="B626" s="168"/>
    </row>
    <row r="627" spans="1:2" s="157" customFormat="1" ht="15.75">
      <c r="A627" s="165"/>
      <c r="B627" s="168"/>
    </row>
    <row r="628" spans="1:2" s="157" customFormat="1" ht="15.75">
      <c r="A628" s="165"/>
      <c r="B628" s="168"/>
    </row>
    <row r="629" spans="1:2" s="157" customFormat="1" ht="15.75">
      <c r="A629" s="165"/>
      <c r="B629" s="168"/>
    </row>
    <row r="630" spans="1:2" s="157" customFormat="1" ht="15.75">
      <c r="A630" s="165"/>
      <c r="B630" s="168"/>
    </row>
    <row r="631" spans="1:2" s="157" customFormat="1" ht="15.75">
      <c r="A631" s="165"/>
      <c r="B631" s="168"/>
    </row>
    <row r="632" spans="1:2" s="157" customFormat="1" ht="15.75">
      <c r="A632" s="165"/>
      <c r="B632" s="168"/>
    </row>
    <row r="633" spans="1:2" s="157" customFormat="1" ht="15.75">
      <c r="A633" s="165"/>
      <c r="B633" s="168"/>
    </row>
    <row r="634" spans="1:2" s="157" customFormat="1" ht="15.75">
      <c r="A634" s="165"/>
      <c r="B634" s="168"/>
    </row>
    <row r="635" spans="1:2" s="157" customFormat="1" ht="15.75">
      <c r="A635" s="165"/>
      <c r="B635" s="168"/>
    </row>
    <row r="636" spans="1:2" s="157" customFormat="1" ht="15.75">
      <c r="A636" s="165"/>
      <c r="B636" s="168"/>
    </row>
    <row r="637" spans="1:2" s="157" customFormat="1" ht="15.75">
      <c r="A637" s="165"/>
      <c r="B637" s="168"/>
    </row>
    <row r="638" spans="1:2" s="157" customFormat="1" ht="15.75">
      <c r="A638" s="165"/>
      <c r="B638" s="168"/>
    </row>
    <row r="639" spans="1:2" s="157" customFormat="1" ht="15.75">
      <c r="A639" s="165"/>
      <c r="B639" s="168"/>
    </row>
    <row r="640" spans="1:2" s="157" customFormat="1" ht="15.75">
      <c r="A640" s="165"/>
      <c r="B640" s="168"/>
    </row>
    <row r="641" spans="1:2" s="157" customFormat="1" ht="15.75">
      <c r="A641" s="165"/>
      <c r="B641" s="168"/>
    </row>
    <row r="642" spans="1:2" s="157" customFormat="1" ht="15.75">
      <c r="A642" s="165"/>
      <c r="B642" s="168"/>
    </row>
    <row r="643" spans="1:2" s="157" customFormat="1" ht="15.75">
      <c r="A643" s="165"/>
      <c r="B643" s="168"/>
    </row>
    <row r="644" spans="1:2" s="157" customFormat="1" ht="15.75">
      <c r="A644" s="165"/>
      <c r="B644" s="168"/>
    </row>
    <row r="645" spans="1:2" s="157" customFormat="1" ht="15.75">
      <c r="A645" s="165"/>
      <c r="B645" s="168"/>
    </row>
    <row r="646" spans="1:2" s="157" customFormat="1" ht="15.75">
      <c r="A646" s="165"/>
      <c r="B646" s="168"/>
    </row>
    <row r="647" spans="1:2" s="157" customFormat="1" ht="15.75">
      <c r="A647" s="165"/>
      <c r="B647" s="168"/>
    </row>
    <row r="648" spans="1:2" s="157" customFormat="1" ht="15.75">
      <c r="A648" s="165"/>
      <c r="B648" s="168"/>
    </row>
    <row r="649" spans="1:2" s="157" customFormat="1" ht="15.75">
      <c r="A649" s="165"/>
      <c r="B649" s="168"/>
    </row>
    <row r="650" spans="1:2" s="157" customFormat="1" ht="15.75">
      <c r="A650" s="165"/>
      <c r="B650" s="168"/>
    </row>
    <row r="651" spans="1:2" s="157" customFormat="1" ht="15.75">
      <c r="A651" s="165"/>
      <c r="B651" s="168"/>
    </row>
    <row r="652" spans="1:2" s="157" customFormat="1" ht="15.75">
      <c r="A652" s="165"/>
      <c r="B652" s="168"/>
    </row>
    <row r="653" spans="1:2" s="157" customFormat="1" ht="15.75">
      <c r="A653" s="165"/>
      <c r="B653" s="168"/>
    </row>
    <row r="654" spans="1:2" s="157" customFormat="1" ht="15.75">
      <c r="A654" s="165"/>
      <c r="B654" s="168"/>
    </row>
    <row r="655" spans="1:2" s="157" customFormat="1" ht="15.75">
      <c r="A655" s="165"/>
      <c r="B655" s="168"/>
    </row>
    <row r="656" spans="1:2" s="157" customFormat="1" ht="15.75">
      <c r="A656" s="165"/>
      <c r="B656" s="168"/>
    </row>
    <row r="657" spans="1:2" s="157" customFormat="1" ht="15.75">
      <c r="A657" s="165"/>
      <c r="B657" s="168"/>
    </row>
    <row r="658" spans="1:2" s="157" customFormat="1" ht="15.75">
      <c r="A658" s="165"/>
      <c r="B658" s="168"/>
    </row>
    <row r="659" spans="1:2" s="157" customFormat="1" ht="15.75">
      <c r="A659" s="165"/>
      <c r="B659" s="168"/>
    </row>
    <row r="660" spans="1:2" s="157" customFormat="1" ht="15.75">
      <c r="A660" s="165"/>
      <c r="B660" s="168"/>
    </row>
    <row r="661" spans="1:2" s="157" customFormat="1" ht="15.75">
      <c r="A661" s="165"/>
      <c r="B661" s="168"/>
    </row>
    <row r="662" spans="1:2" s="157" customFormat="1" ht="15.75">
      <c r="A662" s="165"/>
      <c r="B662" s="168"/>
    </row>
    <row r="663" spans="1:2" s="157" customFormat="1" ht="15.75">
      <c r="A663" s="165"/>
      <c r="B663" s="168"/>
    </row>
    <row r="664" spans="1:2" s="157" customFormat="1" ht="15.75">
      <c r="A664" s="165"/>
      <c r="B664" s="168"/>
    </row>
    <row r="665" spans="1:2" s="157" customFormat="1" ht="15.75">
      <c r="A665" s="165"/>
      <c r="B665" s="168"/>
    </row>
    <row r="666" spans="1:2" s="157" customFormat="1" ht="15.75">
      <c r="A666" s="165"/>
      <c r="B666" s="168"/>
    </row>
    <row r="667" spans="1:2" s="157" customFormat="1" ht="15.75">
      <c r="A667" s="165"/>
      <c r="B667" s="168"/>
    </row>
    <row r="668" spans="1:2" s="157" customFormat="1" ht="15.75">
      <c r="A668" s="165"/>
      <c r="B668" s="168"/>
    </row>
    <row r="669" spans="1:2" s="157" customFormat="1" ht="15.75">
      <c r="A669" s="165"/>
      <c r="B669" s="168"/>
    </row>
    <row r="670" spans="1:2" s="157" customFormat="1" ht="15.75">
      <c r="A670" s="165"/>
      <c r="B670" s="168"/>
    </row>
    <row r="671" spans="1:2" s="157" customFormat="1" ht="15.75">
      <c r="A671" s="165"/>
      <c r="B671" s="168"/>
    </row>
    <row r="672" spans="1:2" s="157" customFormat="1" ht="15.75">
      <c r="A672" s="165"/>
      <c r="B672" s="168"/>
    </row>
    <row r="673" spans="1:2" s="157" customFormat="1" ht="15.75">
      <c r="A673" s="165"/>
      <c r="B673" s="168"/>
    </row>
    <row r="674" spans="1:2" s="157" customFormat="1" ht="15.75">
      <c r="A674" s="165"/>
      <c r="B674" s="168"/>
    </row>
    <row r="675" spans="1:2" s="157" customFormat="1" ht="15.75">
      <c r="A675" s="165"/>
      <c r="B675" s="168"/>
    </row>
    <row r="676" spans="1:2" s="157" customFormat="1" ht="15.75">
      <c r="A676" s="165"/>
      <c r="B676" s="168"/>
    </row>
    <row r="677" spans="1:2" s="157" customFormat="1" ht="15.75">
      <c r="A677" s="165"/>
      <c r="B677" s="168"/>
    </row>
    <row r="678" spans="1:2" s="157" customFormat="1" ht="15.75">
      <c r="A678" s="165"/>
      <c r="B678" s="168"/>
    </row>
    <row r="679" spans="1:2" s="157" customFormat="1" ht="15.75">
      <c r="A679" s="165"/>
      <c r="B679" s="168"/>
    </row>
    <row r="680" spans="1:2" s="157" customFormat="1" ht="15.75">
      <c r="A680" s="165"/>
      <c r="B680" s="168"/>
    </row>
    <row r="681" spans="1:2" s="157" customFormat="1" ht="15.75">
      <c r="A681" s="165"/>
      <c r="B681" s="168"/>
    </row>
    <row r="682" spans="1:2" s="157" customFormat="1" ht="15.75">
      <c r="A682" s="165"/>
      <c r="B682" s="168"/>
    </row>
    <row r="683" spans="1:2" s="157" customFormat="1" ht="15.75">
      <c r="A683" s="165"/>
      <c r="B683" s="168"/>
    </row>
    <row r="684" spans="1:2" s="157" customFormat="1" ht="15.75">
      <c r="A684" s="165"/>
      <c r="B684" s="168"/>
    </row>
    <row r="685" spans="1:2" s="157" customFormat="1" ht="15.75">
      <c r="A685" s="165"/>
      <c r="B685" s="168"/>
    </row>
    <row r="686" spans="1:2" s="157" customFormat="1" ht="15.75">
      <c r="A686" s="165"/>
      <c r="B686" s="168"/>
    </row>
    <row r="687" spans="1:2" s="157" customFormat="1" ht="15.75">
      <c r="A687" s="165"/>
      <c r="B687" s="168"/>
    </row>
    <row r="688" spans="1:2" s="157" customFormat="1" ht="15.75">
      <c r="A688" s="165"/>
      <c r="B688" s="168"/>
    </row>
    <row r="689" spans="1:2" s="157" customFormat="1" ht="15.75">
      <c r="A689" s="165"/>
      <c r="B689" s="168"/>
    </row>
    <row r="690" spans="1:2" s="157" customFormat="1" ht="15.75">
      <c r="A690" s="165"/>
      <c r="B690" s="168"/>
    </row>
    <row r="691" spans="1:2" s="157" customFormat="1" ht="15.75">
      <c r="A691" s="165"/>
      <c r="B691" s="168"/>
    </row>
    <row r="692" spans="1:2" s="157" customFormat="1" ht="15.75">
      <c r="A692" s="165"/>
      <c r="B692" s="168"/>
    </row>
    <row r="693" spans="1:2" s="157" customFormat="1" ht="15.75">
      <c r="A693" s="165"/>
      <c r="B693" s="168"/>
    </row>
    <row r="694" spans="1:2" s="157" customFormat="1" ht="15.75">
      <c r="A694" s="165"/>
      <c r="B694" s="168"/>
    </row>
    <row r="695" spans="1:2" s="157" customFormat="1" ht="15.75">
      <c r="A695" s="165"/>
      <c r="B695" s="168"/>
    </row>
    <row r="696" spans="1:2" s="157" customFormat="1" ht="15.75">
      <c r="A696" s="165"/>
      <c r="B696" s="168"/>
    </row>
    <row r="697" spans="1:2" s="157" customFormat="1" ht="15.75">
      <c r="A697" s="165"/>
      <c r="B697" s="168"/>
    </row>
    <row r="698" spans="1:2" s="157" customFormat="1" ht="15.75">
      <c r="A698" s="165"/>
      <c r="B698" s="168"/>
    </row>
    <row r="699" spans="1:2" s="157" customFormat="1" ht="15.75">
      <c r="A699" s="165"/>
      <c r="B699" s="168"/>
    </row>
    <row r="700" spans="1:2" s="157" customFormat="1" ht="15.75">
      <c r="A700" s="165"/>
      <c r="B700" s="168"/>
    </row>
    <row r="701" spans="1:2" s="157" customFormat="1" ht="15.75">
      <c r="A701" s="165"/>
      <c r="B701" s="168"/>
    </row>
    <row r="702" spans="1:2" s="157" customFormat="1" ht="15.75">
      <c r="A702" s="165"/>
      <c r="B702" s="168"/>
    </row>
    <row r="703" spans="1:2" s="157" customFormat="1" ht="15.75">
      <c r="A703" s="165"/>
      <c r="B703" s="168"/>
    </row>
    <row r="704" spans="1:2" s="157" customFormat="1" ht="15.75">
      <c r="A704" s="165"/>
      <c r="B704" s="168"/>
    </row>
    <row r="705" spans="1:2" s="157" customFormat="1" ht="15.75">
      <c r="A705" s="165"/>
      <c r="B705" s="168"/>
    </row>
    <row r="706" spans="1:2" s="157" customFormat="1" ht="15.75">
      <c r="A706" s="165"/>
      <c r="B706" s="168"/>
    </row>
    <row r="707" spans="1:2" s="157" customFormat="1" ht="15.75">
      <c r="A707" s="165"/>
      <c r="B707" s="168"/>
    </row>
    <row r="708" spans="1:2" s="157" customFormat="1" ht="15.75">
      <c r="A708" s="165"/>
      <c r="B708" s="168"/>
    </row>
    <row r="709" spans="1:2" s="157" customFormat="1" ht="15.75">
      <c r="A709" s="165"/>
      <c r="B709" s="168"/>
    </row>
    <row r="710" spans="1:2" s="157" customFormat="1" ht="15.75">
      <c r="A710" s="165"/>
      <c r="B710" s="168"/>
    </row>
    <row r="711" spans="1:2" s="157" customFormat="1" ht="15.75">
      <c r="A711" s="165"/>
      <c r="B711" s="168"/>
    </row>
    <row r="712" spans="1:2" s="157" customFormat="1" ht="15.75">
      <c r="A712" s="165"/>
      <c r="B712" s="168"/>
    </row>
    <row r="713" spans="1:2" s="157" customFormat="1" ht="15.75">
      <c r="A713" s="165"/>
      <c r="B713" s="168"/>
    </row>
    <row r="714" spans="1:2" s="157" customFormat="1" ht="15.75">
      <c r="A714" s="165"/>
      <c r="B714" s="168"/>
    </row>
    <row r="715" spans="1:2" s="157" customFormat="1" ht="15.75">
      <c r="A715" s="165"/>
      <c r="B715" s="168"/>
    </row>
    <row r="716" spans="1:2" s="157" customFormat="1" ht="15.75">
      <c r="A716" s="165"/>
      <c r="B716" s="168"/>
    </row>
    <row r="717" spans="1:2" s="157" customFormat="1" ht="15.75">
      <c r="A717" s="165"/>
      <c r="B717" s="168"/>
    </row>
    <row r="718" spans="1:2" s="157" customFormat="1" ht="15.75">
      <c r="A718" s="165"/>
      <c r="B718" s="168"/>
    </row>
    <row r="719" spans="1:2" s="157" customFormat="1" ht="15.75">
      <c r="A719" s="165"/>
      <c r="B719" s="168"/>
    </row>
    <row r="720" spans="1:2" s="157" customFormat="1" ht="15.75">
      <c r="A720" s="165"/>
      <c r="B720" s="168"/>
    </row>
    <row r="721" spans="1:2" s="157" customFormat="1" ht="15.75">
      <c r="A721" s="165"/>
      <c r="B721" s="168"/>
    </row>
    <row r="722" spans="1:2" s="157" customFormat="1" ht="15.75">
      <c r="A722" s="165"/>
      <c r="B722" s="168"/>
    </row>
    <row r="723" spans="1:2" s="157" customFormat="1" ht="15.75">
      <c r="A723" s="165"/>
      <c r="B723" s="168"/>
    </row>
    <row r="724" spans="1:2" s="157" customFormat="1" ht="15.75">
      <c r="A724" s="165"/>
      <c r="B724" s="168"/>
    </row>
    <row r="725" spans="1:2" s="157" customFormat="1" ht="15.75">
      <c r="A725" s="165"/>
      <c r="B725" s="168"/>
    </row>
    <row r="726" spans="1:2" s="157" customFormat="1" ht="15.75">
      <c r="A726" s="165"/>
      <c r="B726" s="168"/>
    </row>
    <row r="727" spans="1:2" s="157" customFormat="1" ht="15.75">
      <c r="A727" s="165"/>
      <c r="B727" s="168"/>
    </row>
    <row r="728" spans="1:2" s="157" customFormat="1" ht="15.75">
      <c r="A728" s="165"/>
      <c r="B728" s="168"/>
    </row>
    <row r="729" spans="1:2" s="157" customFormat="1" ht="15.75">
      <c r="A729" s="165"/>
      <c r="B729" s="168"/>
    </row>
    <row r="730" spans="1:2" s="157" customFormat="1" ht="15.75">
      <c r="A730" s="165"/>
      <c r="B730" s="168"/>
    </row>
    <row r="731" spans="1:2" s="157" customFormat="1" ht="15.75">
      <c r="A731" s="165"/>
      <c r="B731" s="168"/>
    </row>
    <row r="732" spans="1:2" s="157" customFormat="1" ht="15.75">
      <c r="A732" s="165"/>
      <c r="B732" s="168"/>
    </row>
    <row r="733" spans="1:2" s="157" customFormat="1" ht="15.75">
      <c r="A733" s="165"/>
      <c r="B733" s="168"/>
    </row>
    <row r="734" spans="1:2" s="157" customFormat="1" ht="15.75">
      <c r="A734" s="165"/>
      <c r="B734" s="168"/>
    </row>
    <row r="735" spans="1:2" s="157" customFormat="1" ht="15.75">
      <c r="A735" s="165"/>
      <c r="B735" s="168"/>
    </row>
    <row r="736" spans="1:2" s="157" customFormat="1" ht="15.75">
      <c r="A736" s="165"/>
      <c r="B736" s="168"/>
    </row>
    <row r="737" spans="1:2" s="157" customFormat="1" ht="15.75">
      <c r="A737" s="165"/>
      <c r="B737" s="168"/>
    </row>
    <row r="738" spans="1:2" s="157" customFormat="1" ht="15.75">
      <c r="A738" s="165"/>
      <c r="B738" s="168"/>
    </row>
    <row r="739" spans="1:2" s="157" customFormat="1" ht="15.75">
      <c r="A739" s="165"/>
      <c r="B739" s="168"/>
    </row>
    <row r="740" spans="1:2" s="157" customFormat="1" ht="15.75">
      <c r="A740" s="165"/>
      <c r="B740" s="168"/>
    </row>
    <row r="741" spans="1:2" s="157" customFormat="1" ht="15.75">
      <c r="A741" s="165"/>
      <c r="B741" s="168"/>
    </row>
    <row r="742" spans="1:2" s="157" customFormat="1" ht="15.75">
      <c r="A742" s="165"/>
      <c r="B742" s="168"/>
    </row>
    <row r="743" spans="1:2" s="157" customFormat="1" ht="15.75">
      <c r="A743" s="165"/>
      <c r="B743" s="168"/>
    </row>
    <row r="744" spans="1:2" s="157" customFormat="1" ht="15.75">
      <c r="A744" s="165"/>
      <c r="B744" s="168"/>
    </row>
    <row r="745" spans="1:2" s="157" customFormat="1" ht="15.75">
      <c r="A745" s="165"/>
      <c r="B745" s="168"/>
    </row>
    <row r="746" spans="1:2" s="157" customFormat="1" ht="15.75">
      <c r="A746" s="165"/>
      <c r="B746" s="168"/>
    </row>
    <row r="747" spans="1:2" s="157" customFormat="1" ht="15.75">
      <c r="A747" s="165"/>
      <c r="B747" s="168"/>
    </row>
    <row r="748" spans="1:2" s="157" customFormat="1" ht="15.75">
      <c r="A748" s="165"/>
      <c r="B748" s="168"/>
    </row>
    <row r="749" spans="1:2" s="157" customFormat="1" ht="15.75">
      <c r="A749" s="165"/>
      <c r="B749" s="168"/>
    </row>
    <row r="750" spans="1:2" s="157" customFormat="1" ht="15.75">
      <c r="A750" s="165"/>
      <c r="B750" s="168"/>
    </row>
    <row r="751" spans="1:2" s="157" customFormat="1" ht="15.75">
      <c r="A751" s="165"/>
      <c r="B751" s="168"/>
    </row>
    <row r="752" spans="1:2" s="157" customFormat="1" ht="15.75">
      <c r="A752" s="165"/>
      <c r="B752" s="168"/>
    </row>
    <row r="753" spans="1:2" s="157" customFormat="1" ht="15.75">
      <c r="A753" s="165"/>
      <c r="B753" s="168"/>
    </row>
    <row r="754" spans="1:2" s="157" customFormat="1" ht="15.75">
      <c r="A754" s="165"/>
      <c r="B754" s="168"/>
    </row>
    <row r="755" spans="1:2" s="157" customFormat="1" ht="15.75">
      <c r="A755" s="165"/>
      <c r="B755" s="168"/>
    </row>
    <row r="756" spans="1:2" s="157" customFormat="1" ht="15.75">
      <c r="A756" s="165"/>
      <c r="B756" s="168"/>
    </row>
    <row r="757" spans="1:2" s="157" customFormat="1" ht="15.75">
      <c r="A757" s="165"/>
      <c r="B757" s="168"/>
    </row>
    <row r="758" spans="1:2" s="157" customFormat="1" ht="15.75">
      <c r="A758" s="165"/>
      <c r="B758" s="168"/>
    </row>
    <row r="759" spans="1:2" s="157" customFormat="1" ht="15.75">
      <c r="A759" s="165"/>
      <c r="B759" s="168"/>
    </row>
    <row r="760" spans="1:2" s="157" customFormat="1" ht="15.75">
      <c r="A760" s="165"/>
      <c r="B760" s="168"/>
    </row>
    <row r="761" spans="1:2" s="157" customFormat="1" ht="15.75">
      <c r="A761" s="165"/>
      <c r="B761" s="168"/>
    </row>
    <row r="762" spans="1:2" s="157" customFormat="1" ht="15.75">
      <c r="A762" s="165"/>
      <c r="B762" s="168"/>
    </row>
    <row r="763" spans="1:2" s="157" customFormat="1" ht="15.75">
      <c r="A763" s="165"/>
      <c r="B763" s="168"/>
    </row>
    <row r="764" spans="1:2" s="157" customFormat="1" ht="15.75">
      <c r="A764" s="165"/>
      <c r="B764" s="168"/>
    </row>
    <row r="765" spans="1:2" s="157" customFormat="1" ht="15.75">
      <c r="A765" s="165"/>
      <c r="B765" s="168"/>
    </row>
    <row r="766" spans="1:2" s="157" customFormat="1" ht="15.75">
      <c r="A766" s="165"/>
      <c r="B766" s="168"/>
    </row>
    <row r="767" spans="1:2" s="157" customFormat="1" ht="15.75">
      <c r="A767" s="165"/>
      <c r="B767" s="168"/>
    </row>
    <row r="768" spans="1:2" s="157" customFormat="1" ht="15.75">
      <c r="A768" s="165"/>
      <c r="B768" s="168"/>
    </row>
    <row r="769" spans="1:2" s="157" customFormat="1" ht="15.75">
      <c r="A769" s="165"/>
      <c r="B769" s="168"/>
    </row>
    <row r="770" spans="1:2" s="157" customFormat="1" ht="15.75">
      <c r="A770" s="165"/>
      <c r="B770" s="168"/>
    </row>
    <row r="771" spans="1:2" s="157" customFormat="1" ht="15.75">
      <c r="A771" s="165"/>
      <c r="B771" s="168"/>
    </row>
    <row r="772" spans="1:2" s="157" customFormat="1" ht="15.75">
      <c r="A772" s="165"/>
      <c r="B772" s="168"/>
    </row>
    <row r="773" spans="1:2" s="157" customFormat="1" ht="15.75">
      <c r="A773" s="165"/>
      <c r="B773" s="168"/>
    </row>
    <row r="774" spans="1:2" s="157" customFormat="1" ht="15.75">
      <c r="A774" s="165"/>
      <c r="B774" s="168"/>
    </row>
    <row r="775" spans="1:2" s="157" customFormat="1" ht="15.75">
      <c r="A775" s="165"/>
      <c r="B775" s="168"/>
    </row>
    <row r="776" spans="1:2" s="157" customFormat="1" ht="15.75">
      <c r="A776" s="165"/>
      <c r="B776" s="168"/>
    </row>
    <row r="777" spans="1:2" s="157" customFormat="1" ht="15.75">
      <c r="A777" s="165"/>
      <c r="B777" s="168"/>
    </row>
    <row r="778" spans="1:2" s="157" customFormat="1" ht="15.75">
      <c r="A778" s="165"/>
      <c r="B778" s="168"/>
    </row>
    <row r="779" spans="1:2" s="157" customFormat="1" ht="15.75">
      <c r="A779" s="165"/>
      <c r="B779" s="168"/>
    </row>
    <row r="780" spans="1:2" s="157" customFormat="1" ht="15.75">
      <c r="A780" s="165"/>
      <c r="B780" s="168"/>
    </row>
    <row r="781" spans="1:2" s="157" customFormat="1" ht="15.75">
      <c r="A781" s="165"/>
      <c r="B781" s="168"/>
    </row>
    <row r="782" spans="1:2" s="157" customFormat="1" ht="15.75">
      <c r="A782" s="165"/>
      <c r="B782" s="168"/>
    </row>
    <row r="783" spans="1:2" s="157" customFormat="1" ht="15.75">
      <c r="A783" s="165"/>
      <c r="B783" s="168"/>
    </row>
    <row r="784" spans="1:2" s="157" customFormat="1" ht="15.75">
      <c r="A784" s="165"/>
      <c r="B784" s="168"/>
    </row>
    <row r="785" spans="1:2" s="157" customFormat="1" ht="15.75">
      <c r="A785" s="165"/>
      <c r="B785" s="168"/>
    </row>
    <row r="786" spans="1:2" s="157" customFormat="1" ht="15.75">
      <c r="A786" s="165"/>
      <c r="B786" s="168"/>
    </row>
    <row r="787" spans="1:2" s="157" customFormat="1" ht="15.75">
      <c r="A787" s="165"/>
      <c r="B787" s="168"/>
    </row>
    <row r="788" spans="1:2" s="157" customFormat="1" ht="15.75">
      <c r="A788" s="165"/>
      <c r="B788" s="168"/>
    </row>
    <row r="789" spans="1:2" s="157" customFormat="1" ht="15.75">
      <c r="A789" s="165"/>
      <c r="B789" s="168"/>
    </row>
    <row r="790" spans="1:2" s="157" customFormat="1" ht="15.75">
      <c r="A790" s="165"/>
      <c r="B790" s="168"/>
    </row>
    <row r="791" spans="1:2" s="157" customFormat="1" ht="15.75">
      <c r="A791" s="165"/>
      <c r="B791" s="168"/>
    </row>
    <row r="792" spans="1:2" s="157" customFormat="1" ht="15.75">
      <c r="A792" s="165"/>
      <c r="B792" s="168"/>
    </row>
    <row r="793" spans="1:2" s="157" customFormat="1" ht="15.75">
      <c r="A793" s="165"/>
      <c r="B793" s="168"/>
    </row>
    <row r="794" spans="1:2" s="157" customFormat="1" ht="15.75">
      <c r="A794" s="165"/>
      <c r="B794" s="168"/>
    </row>
    <row r="795" spans="1:2" s="157" customFormat="1" ht="15.75">
      <c r="A795" s="165"/>
      <c r="B795" s="168"/>
    </row>
    <row r="796" spans="1:2" s="157" customFormat="1" ht="15.75">
      <c r="A796" s="165"/>
      <c r="B796" s="168"/>
    </row>
    <row r="797" spans="1:2" s="157" customFormat="1" ht="15.75">
      <c r="A797" s="165"/>
      <c r="B797" s="168"/>
    </row>
    <row r="798" spans="1:2" s="157" customFormat="1" ht="15.75">
      <c r="A798" s="165"/>
      <c r="B798" s="168"/>
    </row>
    <row r="799" spans="1:2" s="157" customFormat="1" ht="15.75">
      <c r="A799" s="165"/>
      <c r="B799" s="168"/>
    </row>
    <row r="800" spans="1:2" s="157" customFormat="1" ht="15.75">
      <c r="A800" s="165"/>
      <c r="B800" s="168"/>
    </row>
    <row r="801" spans="1:2" s="157" customFormat="1" ht="15.75">
      <c r="A801" s="165"/>
      <c r="B801" s="168"/>
    </row>
    <row r="802" spans="1:2" s="157" customFormat="1" ht="15.75">
      <c r="A802" s="165"/>
      <c r="B802" s="168"/>
    </row>
    <row r="803" spans="1:2" s="157" customFormat="1" ht="15.75">
      <c r="A803" s="165"/>
      <c r="B803" s="168"/>
    </row>
    <row r="804" spans="1:2" s="157" customFormat="1" ht="15.75">
      <c r="A804" s="165"/>
      <c r="B804" s="168"/>
    </row>
    <row r="805" spans="1:2" s="157" customFormat="1" ht="15.75">
      <c r="A805" s="165"/>
      <c r="B805" s="168"/>
    </row>
    <row r="806" spans="1:2" s="157" customFormat="1" ht="15.75">
      <c r="A806" s="165"/>
      <c r="B806" s="168"/>
    </row>
    <row r="807" spans="1:2" s="157" customFormat="1" ht="15.75">
      <c r="A807" s="165"/>
      <c r="B807" s="168"/>
    </row>
    <row r="808" spans="1:2" s="157" customFormat="1" ht="15.75">
      <c r="A808" s="165"/>
      <c r="B808" s="168"/>
    </row>
    <row r="809" spans="1:2" s="157" customFormat="1" ht="15.75">
      <c r="A809" s="165"/>
      <c r="B809" s="168"/>
    </row>
    <row r="810" spans="1:2" s="157" customFormat="1" ht="15.75">
      <c r="A810" s="165"/>
      <c r="B810" s="168"/>
    </row>
    <row r="811" spans="1:2" s="157" customFormat="1" ht="15.75">
      <c r="A811" s="165"/>
      <c r="B811" s="168"/>
    </row>
    <row r="812" spans="1:2" s="157" customFormat="1" ht="15.75">
      <c r="A812" s="165"/>
      <c r="B812" s="168"/>
    </row>
    <row r="813" spans="1:2" s="157" customFormat="1" ht="15.75">
      <c r="A813" s="165"/>
      <c r="B813" s="168"/>
    </row>
    <row r="814" spans="1:2" s="157" customFormat="1" ht="15.75">
      <c r="A814" s="165"/>
      <c r="B814" s="168"/>
    </row>
    <row r="815" spans="1:2" s="157" customFormat="1" ht="15.75">
      <c r="A815" s="165"/>
      <c r="B815" s="168"/>
    </row>
    <row r="816" spans="1:2" s="157" customFormat="1" ht="15.75">
      <c r="A816" s="165"/>
      <c r="B816" s="168"/>
    </row>
    <row r="817" spans="1:2" s="157" customFormat="1" ht="15.75">
      <c r="A817" s="165"/>
      <c r="B817" s="168"/>
    </row>
    <row r="818" spans="1:2" s="157" customFormat="1" ht="15.75">
      <c r="A818" s="165"/>
      <c r="B818" s="168"/>
    </row>
    <row r="819" spans="1:2" s="157" customFormat="1" ht="15.75">
      <c r="A819" s="165"/>
      <c r="B819" s="168"/>
    </row>
    <row r="820" spans="1:2" s="157" customFormat="1" ht="15.75">
      <c r="A820" s="165"/>
      <c r="B820" s="168"/>
    </row>
    <row r="821" spans="1:2" s="157" customFormat="1" ht="15.75">
      <c r="A821" s="165"/>
      <c r="B821" s="168"/>
    </row>
    <row r="822" spans="1:2" s="157" customFormat="1" ht="15.75">
      <c r="A822" s="165"/>
      <c r="B822" s="168"/>
    </row>
    <row r="823" spans="1:2" s="157" customFormat="1" ht="15.75">
      <c r="A823" s="165"/>
      <c r="B823" s="168"/>
    </row>
    <row r="824" spans="1:2" s="157" customFormat="1" ht="15.75">
      <c r="A824" s="165"/>
      <c r="B824" s="168"/>
    </row>
    <row r="825" spans="1:2" s="157" customFormat="1" ht="15.75">
      <c r="A825" s="165"/>
      <c r="B825" s="168"/>
    </row>
    <row r="826" spans="1:2" s="157" customFormat="1" ht="15.75">
      <c r="A826" s="165"/>
      <c r="B826" s="168"/>
    </row>
    <row r="827" spans="1:2" s="157" customFormat="1" ht="15.75">
      <c r="A827" s="165"/>
      <c r="B827" s="168"/>
    </row>
    <row r="828" spans="1:2" s="157" customFormat="1" ht="15.75">
      <c r="A828" s="165"/>
      <c r="B828" s="168"/>
    </row>
    <row r="829" spans="1:2" s="157" customFormat="1" ht="15.75">
      <c r="A829" s="165"/>
      <c r="B829" s="168"/>
    </row>
    <row r="830" spans="1:2" s="157" customFormat="1" ht="15.75">
      <c r="A830" s="165"/>
      <c r="B830" s="168"/>
    </row>
    <row r="831" spans="1:2" s="157" customFormat="1" ht="15.75">
      <c r="A831" s="165"/>
      <c r="B831" s="168"/>
    </row>
    <row r="832" spans="1:2" s="157" customFormat="1" ht="15.75">
      <c r="A832" s="165"/>
      <c r="B832" s="168"/>
    </row>
    <row r="833" spans="1:2" s="157" customFormat="1" ht="15.75">
      <c r="A833" s="165"/>
      <c r="B833" s="168"/>
    </row>
    <row r="834" spans="1:2" s="157" customFormat="1" ht="15.75">
      <c r="A834" s="165"/>
      <c r="B834" s="168"/>
    </row>
    <row r="835" spans="1:2" s="157" customFormat="1" ht="15.75">
      <c r="A835" s="165"/>
      <c r="B835" s="168"/>
    </row>
    <row r="836" spans="1:2" s="157" customFormat="1" ht="15.75">
      <c r="A836" s="165"/>
      <c r="B836" s="168"/>
    </row>
    <row r="837" spans="1:2" s="157" customFormat="1" ht="15.75">
      <c r="A837" s="165"/>
      <c r="B837" s="168"/>
    </row>
    <row r="838" spans="1:2" s="157" customFormat="1" ht="15.75">
      <c r="A838" s="165"/>
      <c r="B838" s="168"/>
    </row>
    <row r="839" spans="1:2" s="157" customFormat="1" ht="15.75">
      <c r="A839" s="165"/>
      <c r="B839" s="168"/>
    </row>
    <row r="840" spans="1:2" s="157" customFormat="1" ht="15.75">
      <c r="A840" s="165"/>
      <c r="B840" s="168"/>
    </row>
    <row r="841" spans="1:2" s="157" customFormat="1" ht="15.75">
      <c r="A841" s="165"/>
      <c r="B841" s="168"/>
    </row>
    <row r="842" spans="1:2" s="157" customFormat="1" ht="15.75">
      <c r="A842" s="165"/>
      <c r="B842" s="168"/>
    </row>
    <row r="843" spans="1:2" s="157" customFormat="1" ht="15.75">
      <c r="A843" s="165"/>
      <c r="B843" s="168"/>
    </row>
    <row r="844" spans="1:2" s="157" customFormat="1" ht="15.75">
      <c r="A844" s="165"/>
      <c r="B844" s="168"/>
    </row>
    <row r="845" spans="1:2" s="157" customFormat="1" ht="15.75">
      <c r="A845" s="165"/>
      <c r="B845" s="168"/>
    </row>
    <row r="846" spans="1:2" s="157" customFormat="1" ht="15.75">
      <c r="A846" s="165"/>
      <c r="B846" s="168"/>
    </row>
    <row r="847" spans="1:2" s="157" customFormat="1" ht="15.75">
      <c r="A847" s="165"/>
      <c r="B847" s="168"/>
    </row>
    <row r="848" spans="1:2" s="157" customFormat="1" ht="15.75">
      <c r="A848" s="165"/>
      <c r="B848" s="168"/>
    </row>
    <row r="849" spans="1:2" s="157" customFormat="1" ht="15.75">
      <c r="A849" s="165"/>
      <c r="B849" s="168"/>
    </row>
    <row r="850" spans="1:2" s="157" customFormat="1" ht="15.75">
      <c r="A850" s="165"/>
      <c r="B850" s="168"/>
    </row>
    <row r="851" spans="1:2" s="157" customFormat="1" ht="15.75">
      <c r="A851" s="165"/>
      <c r="B851" s="168"/>
    </row>
    <row r="852" spans="1:2" s="157" customFormat="1" ht="15.75">
      <c r="A852" s="165"/>
      <c r="B852" s="168"/>
    </row>
    <row r="853" spans="1:2" s="157" customFormat="1" ht="15.75">
      <c r="A853" s="165"/>
      <c r="B853" s="168"/>
    </row>
    <row r="854" spans="1:2" s="157" customFormat="1" ht="15.75">
      <c r="A854" s="165"/>
      <c r="B854" s="168"/>
    </row>
    <row r="855" spans="1:2" s="157" customFormat="1" ht="15.75">
      <c r="A855" s="165"/>
      <c r="B855" s="168"/>
    </row>
    <row r="856" spans="1:2" s="157" customFormat="1" ht="15.75">
      <c r="A856" s="165"/>
      <c r="B856" s="168"/>
    </row>
    <row r="857" spans="1:2" s="157" customFormat="1" ht="15.75">
      <c r="A857" s="165"/>
      <c r="B857" s="168"/>
    </row>
    <row r="858" spans="1:2" s="157" customFormat="1" ht="15.75">
      <c r="A858" s="165"/>
      <c r="B858" s="168"/>
    </row>
    <row r="859" spans="1:2" s="157" customFormat="1" ht="15.75">
      <c r="A859" s="165"/>
      <c r="B859" s="168"/>
    </row>
    <row r="860" spans="1:2" s="157" customFormat="1" ht="15.75">
      <c r="A860" s="165"/>
      <c r="B860" s="168"/>
    </row>
    <row r="861" spans="1:2" s="157" customFormat="1" ht="15.75">
      <c r="A861" s="165"/>
      <c r="B861" s="168"/>
    </row>
    <row r="862" spans="1:2" s="157" customFormat="1" ht="15.75">
      <c r="A862" s="165"/>
      <c r="B862" s="168"/>
    </row>
    <row r="863" spans="1:2" s="157" customFormat="1" ht="15.75">
      <c r="A863" s="165"/>
      <c r="B863" s="168"/>
    </row>
    <row r="864" spans="1:2" s="157" customFormat="1" ht="15.75">
      <c r="A864" s="165"/>
      <c r="B864" s="168"/>
    </row>
    <row r="865" spans="1:2" s="157" customFormat="1" ht="15.75">
      <c r="A865" s="165"/>
      <c r="B865" s="168"/>
    </row>
    <row r="866" spans="1:2" s="157" customFormat="1" ht="15.75">
      <c r="A866" s="165"/>
      <c r="B866" s="168"/>
    </row>
    <row r="867" spans="1:2" s="157" customFormat="1" ht="15.75">
      <c r="A867" s="165"/>
      <c r="B867" s="168"/>
    </row>
    <row r="868" spans="1:2" s="157" customFormat="1" ht="15.75">
      <c r="A868" s="165"/>
      <c r="B868" s="168"/>
    </row>
    <row r="869" spans="1:2" s="157" customFormat="1" ht="15.75">
      <c r="A869" s="165"/>
      <c r="B869" s="168"/>
    </row>
    <row r="870" spans="1:2" s="157" customFormat="1" ht="15.75">
      <c r="A870" s="165"/>
      <c r="B870" s="168"/>
    </row>
    <row r="871" spans="1:2" s="157" customFormat="1" ht="15.75">
      <c r="A871" s="165"/>
      <c r="B871" s="168"/>
    </row>
    <row r="872" spans="1:2" s="157" customFormat="1" ht="15.75">
      <c r="A872" s="165"/>
      <c r="B872" s="168"/>
    </row>
    <row r="873" spans="1:2" s="157" customFormat="1" ht="15.75">
      <c r="A873" s="165"/>
      <c r="B873" s="168"/>
    </row>
    <row r="874" spans="1:2" s="157" customFormat="1" ht="15.75">
      <c r="A874" s="165"/>
      <c r="B874" s="168"/>
    </row>
    <row r="875" spans="1:2" s="157" customFormat="1" ht="15.75">
      <c r="A875" s="165"/>
      <c r="B875" s="168"/>
    </row>
    <row r="876" spans="1:2" s="157" customFormat="1" ht="15.75">
      <c r="A876" s="165"/>
      <c r="B876" s="168"/>
    </row>
    <row r="877" spans="1:2" s="157" customFormat="1" ht="15.75">
      <c r="A877" s="165"/>
      <c r="B877" s="168"/>
    </row>
    <row r="878" spans="1:2" s="157" customFormat="1" ht="15.75">
      <c r="A878" s="165"/>
      <c r="B878" s="168"/>
    </row>
    <row r="879" spans="1:2" s="157" customFormat="1" ht="15.75">
      <c r="A879" s="165"/>
      <c r="B879" s="168"/>
    </row>
    <row r="880" spans="1:2" s="157" customFormat="1" ht="15.75">
      <c r="A880" s="165"/>
      <c r="B880" s="168"/>
    </row>
    <row r="881" spans="1:2" s="157" customFormat="1" ht="15.75">
      <c r="A881" s="165"/>
      <c r="B881" s="168"/>
    </row>
    <row r="882" spans="1:2" s="157" customFormat="1" ht="15.75">
      <c r="A882" s="165"/>
      <c r="B882" s="168"/>
    </row>
    <row r="883" spans="1:2" s="157" customFormat="1" ht="15.75">
      <c r="A883" s="165"/>
      <c r="B883" s="168"/>
    </row>
    <row r="884" spans="1:2" s="157" customFormat="1" ht="15.75">
      <c r="A884" s="165"/>
      <c r="B884" s="168"/>
    </row>
    <row r="885" spans="1:2" s="157" customFormat="1" ht="15.75">
      <c r="A885" s="165"/>
      <c r="B885" s="168"/>
    </row>
    <row r="886" spans="1:2" s="157" customFormat="1" ht="15.75">
      <c r="A886" s="165"/>
      <c r="B886" s="168"/>
    </row>
    <row r="887" spans="1:2" s="157" customFormat="1" ht="15.75">
      <c r="A887" s="165"/>
      <c r="B887" s="168"/>
    </row>
    <row r="888" spans="1:2" s="157" customFormat="1" ht="15.75">
      <c r="A888" s="165"/>
      <c r="B888" s="168"/>
    </row>
    <row r="889" spans="1:2" s="157" customFormat="1" ht="15.75">
      <c r="A889" s="165"/>
      <c r="B889" s="168"/>
    </row>
    <row r="890" spans="1:2" s="157" customFormat="1" ht="15.75">
      <c r="A890" s="165"/>
      <c r="B890" s="168"/>
    </row>
    <row r="891" spans="1:2" s="157" customFormat="1" ht="15.75">
      <c r="A891" s="165"/>
      <c r="B891" s="168"/>
    </row>
    <row r="892" spans="1:2" s="157" customFormat="1" ht="15.75">
      <c r="A892" s="165"/>
      <c r="B892" s="168"/>
    </row>
    <row r="893" spans="1:2" s="157" customFormat="1" ht="15.75">
      <c r="A893" s="165"/>
      <c r="B893" s="168"/>
    </row>
    <row r="894" spans="1:2" s="157" customFormat="1" ht="15.75">
      <c r="A894" s="165"/>
      <c r="B894" s="168"/>
    </row>
    <row r="895" spans="1:2" s="157" customFormat="1" ht="15.75">
      <c r="A895" s="165"/>
      <c r="B895" s="168"/>
    </row>
    <row r="896" spans="1:2" s="157" customFormat="1" ht="15.75">
      <c r="A896" s="165"/>
      <c r="B896" s="168"/>
    </row>
    <row r="897" spans="1:2" s="157" customFormat="1" ht="15.75">
      <c r="A897" s="165"/>
      <c r="B897" s="168"/>
    </row>
    <row r="898" spans="1:2" s="157" customFormat="1" ht="15.75">
      <c r="A898" s="165"/>
      <c r="B898" s="168"/>
    </row>
    <row r="899" spans="1:2" s="157" customFormat="1" ht="15.75">
      <c r="A899" s="165"/>
      <c r="B899" s="168"/>
    </row>
    <row r="900" spans="1:2" s="157" customFormat="1" ht="15.75">
      <c r="A900" s="165"/>
      <c r="B900" s="168"/>
    </row>
    <row r="901" spans="1:2" s="157" customFormat="1" ht="15.75">
      <c r="A901" s="165"/>
      <c r="B901" s="168"/>
    </row>
    <row r="902" spans="1:2" s="157" customFormat="1" ht="15.75">
      <c r="A902" s="165"/>
      <c r="B902" s="168"/>
    </row>
    <row r="903" spans="1:2" s="157" customFormat="1" ht="15.75">
      <c r="A903" s="165"/>
      <c r="B903" s="168"/>
    </row>
    <row r="904" spans="1:2" s="157" customFormat="1" ht="15.75">
      <c r="A904" s="165"/>
      <c r="B904" s="168"/>
    </row>
    <row r="905" spans="1:2" s="157" customFormat="1" ht="15.75">
      <c r="A905" s="165"/>
      <c r="B905" s="168"/>
    </row>
    <row r="906" spans="1:2" s="157" customFormat="1" ht="15.75">
      <c r="A906" s="165"/>
      <c r="B906" s="168"/>
    </row>
    <row r="907" spans="1:2" s="157" customFormat="1" ht="15.75">
      <c r="A907" s="165"/>
      <c r="B907" s="168"/>
    </row>
    <row r="908" spans="1:2" s="157" customFormat="1" ht="15.75">
      <c r="A908" s="165"/>
      <c r="B908" s="168"/>
    </row>
    <row r="909" spans="1:2" s="157" customFormat="1" ht="15.75">
      <c r="A909" s="165"/>
      <c r="B909" s="168"/>
    </row>
    <row r="910" spans="1:2" s="157" customFormat="1" ht="15.75">
      <c r="A910" s="165"/>
      <c r="B910" s="168"/>
    </row>
    <row r="911" spans="1:2" s="157" customFormat="1" ht="15.75">
      <c r="A911" s="165"/>
      <c r="B911" s="168"/>
    </row>
    <row r="912" spans="1:2" s="157" customFormat="1" ht="15.75">
      <c r="A912" s="165"/>
      <c r="B912" s="168"/>
    </row>
    <row r="913" spans="1:2" s="157" customFormat="1" ht="15.75">
      <c r="A913" s="165"/>
      <c r="B913" s="168"/>
    </row>
    <row r="914" spans="1:2" s="157" customFormat="1" ht="15.75">
      <c r="A914" s="165"/>
      <c r="B914" s="168"/>
    </row>
    <row r="915" spans="1:2" s="157" customFormat="1" ht="15.75">
      <c r="A915" s="165"/>
      <c r="B915" s="168"/>
    </row>
    <row r="916" spans="1:2" s="157" customFormat="1" ht="15.75">
      <c r="A916" s="165"/>
      <c r="B916" s="168"/>
    </row>
    <row r="917" spans="1:2" s="157" customFormat="1" ht="15.75">
      <c r="A917" s="165"/>
      <c r="B917" s="168"/>
    </row>
    <row r="918" spans="1:2" s="157" customFormat="1" ht="15.75">
      <c r="A918" s="165"/>
      <c r="B918" s="168"/>
    </row>
    <row r="919" spans="1:2" s="157" customFormat="1" ht="15.75">
      <c r="A919" s="165"/>
      <c r="B919" s="168"/>
    </row>
    <row r="920" spans="1:2" s="157" customFormat="1" ht="15.75">
      <c r="A920" s="165"/>
      <c r="B920" s="168"/>
    </row>
    <row r="921" spans="1:2" s="157" customFormat="1" ht="15.75">
      <c r="A921" s="165"/>
      <c r="B921" s="168"/>
    </row>
    <row r="922" spans="1:2" s="157" customFormat="1" ht="15.75">
      <c r="A922" s="165"/>
      <c r="B922" s="168"/>
    </row>
    <row r="923" spans="1:2" s="157" customFormat="1" ht="15.75">
      <c r="A923" s="165"/>
      <c r="B923" s="168"/>
    </row>
    <row r="924" spans="1:2" s="157" customFormat="1" ht="15.75">
      <c r="A924" s="165"/>
      <c r="B924" s="168"/>
    </row>
    <row r="925" spans="1:2" s="157" customFormat="1" ht="15.75">
      <c r="A925" s="165"/>
      <c r="B925" s="168"/>
    </row>
    <row r="926" spans="1:2" s="157" customFormat="1" ht="15.75">
      <c r="A926" s="165"/>
      <c r="B926" s="168"/>
    </row>
    <row r="927" spans="1:2" s="157" customFormat="1" ht="15.75">
      <c r="A927" s="165"/>
      <c r="B927" s="168"/>
    </row>
    <row r="928" spans="1:2" s="157" customFormat="1" ht="15.75">
      <c r="A928" s="165"/>
      <c r="B928" s="168"/>
    </row>
    <row r="929" spans="1:2" s="157" customFormat="1" ht="15.75">
      <c r="A929" s="165"/>
      <c r="B929" s="168"/>
    </row>
    <row r="930" spans="1:2" s="157" customFormat="1" ht="15.75">
      <c r="A930" s="165"/>
      <c r="B930" s="168"/>
    </row>
    <row r="931" spans="1:2" s="157" customFormat="1" ht="15.75">
      <c r="A931" s="165"/>
      <c r="B931" s="168"/>
    </row>
    <row r="932" spans="1:2" s="157" customFormat="1" ht="15.75">
      <c r="A932" s="165"/>
      <c r="B932" s="168"/>
    </row>
    <row r="933" spans="1:2" s="157" customFormat="1" ht="15.75">
      <c r="A933" s="165"/>
      <c r="B933" s="168"/>
    </row>
    <row r="934" spans="1:2" s="157" customFormat="1" ht="15.75">
      <c r="A934" s="165"/>
      <c r="B934" s="168"/>
    </row>
    <row r="935" spans="1:2" s="157" customFormat="1" ht="15.75">
      <c r="A935" s="165"/>
      <c r="B935" s="168"/>
    </row>
    <row r="936" spans="1:2" s="157" customFormat="1" ht="15.75">
      <c r="A936" s="165"/>
      <c r="B936" s="168"/>
    </row>
    <row r="937" spans="1:2" s="157" customFormat="1" ht="15.75">
      <c r="A937" s="165"/>
      <c r="B937" s="168"/>
    </row>
    <row r="938" spans="1:2" s="157" customFormat="1" ht="15.75">
      <c r="A938" s="165"/>
      <c r="B938" s="168"/>
    </row>
    <row r="939" spans="1:2" s="157" customFormat="1" ht="15.75">
      <c r="A939" s="165"/>
      <c r="B939" s="168"/>
    </row>
    <row r="940" spans="1:2" s="157" customFormat="1" ht="15.75">
      <c r="A940" s="165"/>
      <c r="B940" s="168"/>
    </row>
    <row r="941" spans="1:2" s="157" customFormat="1" ht="15.75">
      <c r="A941" s="165"/>
      <c r="B941" s="168"/>
    </row>
    <row r="942" spans="1:2" s="157" customFormat="1" ht="15.75">
      <c r="A942" s="165"/>
      <c r="B942" s="168"/>
    </row>
    <row r="943" spans="1:2" s="157" customFormat="1" ht="15.75">
      <c r="A943" s="165"/>
      <c r="B943" s="168"/>
    </row>
    <row r="944" spans="1:2" s="157" customFormat="1" ht="15.75">
      <c r="A944" s="165"/>
      <c r="B944" s="168"/>
    </row>
    <row r="945" spans="1:2" s="157" customFormat="1" ht="15.75">
      <c r="A945" s="165"/>
      <c r="B945" s="168"/>
    </row>
    <row r="946" spans="1:2" s="157" customFormat="1" ht="15.75">
      <c r="A946" s="165"/>
      <c r="B946" s="168"/>
    </row>
    <row r="947" spans="1:2" s="157" customFormat="1" ht="15.75">
      <c r="A947" s="165"/>
      <c r="B947" s="168"/>
    </row>
    <row r="948" spans="1:2" s="157" customFormat="1" ht="15.75">
      <c r="A948" s="165"/>
      <c r="B948" s="168"/>
    </row>
    <row r="949" spans="1:2" s="157" customFormat="1" ht="15.75">
      <c r="A949" s="165"/>
      <c r="B949" s="168"/>
    </row>
    <row r="950" spans="1:2" s="157" customFormat="1" ht="15.75">
      <c r="A950" s="165"/>
      <c r="B950" s="168"/>
    </row>
    <row r="951" spans="1:2" s="157" customFormat="1" ht="15.75">
      <c r="A951" s="165"/>
      <c r="B951" s="168"/>
    </row>
    <row r="952" spans="1:2" s="157" customFormat="1" ht="15.75">
      <c r="A952" s="165"/>
      <c r="B952" s="168"/>
    </row>
    <row r="953" spans="1:2" s="157" customFormat="1" ht="15.75">
      <c r="A953" s="165"/>
      <c r="B953" s="168"/>
    </row>
    <row r="954" spans="1:2" s="157" customFormat="1" ht="15.75">
      <c r="A954" s="165"/>
      <c r="B954" s="168"/>
    </row>
    <row r="955" spans="1:2" s="157" customFormat="1" ht="15.75">
      <c r="A955" s="165"/>
      <c r="B955" s="168"/>
    </row>
    <row r="956" spans="1:2" s="157" customFormat="1" ht="15.75">
      <c r="A956" s="165"/>
      <c r="B956" s="168"/>
    </row>
    <row r="957" spans="1:2" s="157" customFormat="1" ht="15.75">
      <c r="A957" s="165"/>
      <c r="B957" s="168"/>
    </row>
    <row r="958" spans="1:2" s="157" customFormat="1" ht="15.75">
      <c r="A958" s="165"/>
      <c r="B958" s="168"/>
    </row>
    <row r="959" spans="1:2" s="157" customFormat="1" ht="15.75">
      <c r="A959" s="165"/>
      <c r="B959" s="168"/>
    </row>
    <row r="960" spans="1:2" s="157" customFormat="1" ht="15.75">
      <c r="A960" s="165"/>
      <c r="B960" s="168"/>
    </row>
    <row r="961" spans="1:2" s="157" customFormat="1" ht="15.75">
      <c r="A961" s="165"/>
      <c r="B961" s="168"/>
    </row>
    <row r="962" spans="1:2" s="157" customFormat="1" ht="15.75">
      <c r="A962" s="165"/>
      <c r="B962" s="168"/>
    </row>
    <row r="963" spans="1:2" s="157" customFormat="1" ht="15.75">
      <c r="A963" s="165"/>
      <c r="B963" s="168"/>
    </row>
    <row r="964" spans="1:2" s="157" customFormat="1" ht="15.75">
      <c r="A964" s="165"/>
      <c r="B964" s="168"/>
    </row>
    <row r="965" spans="1:2" s="157" customFormat="1" ht="15.75">
      <c r="A965" s="165"/>
      <c r="B965" s="168"/>
    </row>
    <row r="966" spans="1:2" s="157" customFormat="1" ht="15.75">
      <c r="A966" s="165"/>
      <c r="B966" s="168"/>
    </row>
    <row r="967" spans="1:2" s="157" customFormat="1" ht="15.75">
      <c r="A967" s="165"/>
      <c r="B967" s="168"/>
    </row>
    <row r="968" spans="1:2" s="157" customFormat="1" ht="15.75">
      <c r="A968" s="165"/>
      <c r="B968" s="168"/>
    </row>
    <row r="969" spans="1:2" s="157" customFormat="1" ht="15.75">
      <c r="A969" s="165"/>
      <c r="B969" s="168"/>
    </row>
    <row r="970" spans="1:2" s="157" customFormat="1" ht="15.75">
      <c r="A970" s="165"/>
      <c r="B970" s="168"/>
    </row>
    <row r="971" spans="1:2" s="157" customFormat="1" ht="15.75">
      <c r="A971" s="165"/>
      <c r="B971" s="168"/>
    </row>
    <row r="972" spans="1:2" s="157" customFormat="1" ht="15.75">
      <c r="A972" s="165"/>
      <c r="B972" s="168"/>
    </row>
    <row r="973" spans="1:2" s="157" customFormat="1" ht="15.75">
      <c r="A973" s="165"/>
      <c r="B973" s="168"/>
    </row>
    <row r="974" spans="1:2" s="157" customFormat="1" ht="15.75">
      <c r="A974" s="165"/>
      <c r="B974" s="168"/>
    </row>
    <row r="975" spans="1:2" s="157" customFormat="1" ht="15.75">
      <c r="A975" s="165"/>
      <c r="B975" s="168"/>
    </row>
    <row r="976" spans="1:2" s="157" customFormat="1" ht="15.75">
      <c r="A976" s="165"/>
      <c r="B976" s="168"/>
    </row>
    <row r="977" spans="1:2" s="157" customFormat="1" ht="15.75">
      <c r="A977" s="165"/>
      <c r="B977" s="168"/>
    </row>
    <row r="978" spans="1:2" s="157" customFormat="1" ht="15.75">
      <c r="A978" s="165"/>
      <c r="B978" s="168"/>
    </row>
    <row r="979" spans="1:2" s="157" customFormat="1" ht="15.75">
      <c r="A979" s="165"/>
      <c r="B979" s="168"/>
    </row>
    <row r="980" spans="1:2" s="157" customFormat="1" ht="15.75">
      <c r="A980" s="165"/>
      <c r="B980" s="168"/>
    </row>
    <row r="981" spans="1:2" s="157" customFormat="1" ht="15.75">
      <c r="A981" s="165"/>
      <c r="B981" s="168"/>
    </row>
    <row r="982" spans="1:2" s="157" customFormat="1" ht="15.75">
      <c r="A982" s="165"/>
      <c r="B982" s="168"/>
    </row>
    <row r="983" spans="1:2" s="157" customFormat="1" ht="15.75">
      <c r="A983" s="165"/>
      <c r="B983" s="168"/>
    </row>
    <row r="984" spans="1:2" s="157" customFormat="1" ht="15.75">
      <c r="A984" s="165"/>
      <c r="B984" s="168"/>
    </row>
    <row r="985" spans="1:2" s="157" customFormat="1" ht="15.75">
      <c r="A985" s="165"/>
      <c r="B985" s="168"/>
    </row>
    <row r="986" spans="1:2" s="157" customFormat="1" ht="15.75">
      <c r="A986" s="165"/>
      <c r="B986" s="168"/>
    </row>
    <row r="987" spans="1:2" s="157" customFormat="1" ht="15.75">
      <c r="A987" s="165"/>
      <c r="B987" s="168"/>
    </row>
    <row r="988" spans="1:2" s="157" customFormat="1" ht="15.75">
      <c r="A988" s="165"/>
      <c r="B988" s="168"/>
    </row>
    <row r="989" spans="1:2" s="157" customFormat="1" ht="15.75">
      <c r="A989" s="165"/>
      <c r="B989" s="168"/>
    </row>
    <row r="990" spans="1:2" s="157" customFormat="1" ht="15.75">
      <c r="A990" s="165"/>
      <c r="B990" s="168"/>
    </row>
    <row r="991" spans="1:2" s="157" customFormat="1" ht="15.75">
      <c r="A991" s="165"/>
      <c r="B991" s="168"/>
    </row>
    <row r="992" spans="1:2" s="157" customFormat="1" ht="15.75">
      <c r="A992" s="165"/>
      <c r="B992" s="168"/>
    </row>
    <row r="993" spans="1:2" s="157" customFormat="1" ht="15.75">
      <c r="A993" s="165"/>
      <c r="B993" s="168"/>
    </row>
    <row r="994" spans="1:2" s="157" customFormat="1" ht="15.75">
      <c r="A994" s="165"/>
      <c r="B994" s="168"/>
    </row>
    <row r="995" spans="1:2" s="157" customFormat="1" ht="15.75">
      <c r="A995" s="165"/>
      <c r="B995" s="168"/>
    </row>
    <row r="996" spans="1:2" s="157" customFormat="1" ht="15.75">
      <c r="A996" s="165"/>
      <c r="B996" s="168"/>
    </row>
    <row r="997" spans="1:2" s="157" customFormat="1" ht="15.75">
      <c r="A997" s="165"/>
      <c r="B997" s="168"/>
    </row>
    <row r="998" spans="1:2" s="157" customFormat="1" ht="15.75">
      <c r="A998" s="165"/>
      <c r="B998" s="168"/>
    </row>
    <row r="999" spans="1:2" s="157" customFormat="1" ht="15.75">
      <c r="A999" s="165"/>
      <c r="B999" s="168"/>
    </row>
    <row r="1000" spans="1:2" s="157" customFormat="1" ht="15.75">
      <c r="A1000" s="165"/>
      <c r="B1000" s="168"/>
    </row>
    <row r="1001" spans="1:2" s="157" customFormat="1" ht="15.75">
      <c r="A1001" s="165"/>
      <c r="B1001" s="168"/>
    </row>
    <row r="1002" spans="1:2" s="157" customFormat="1" ht="15.75">
      <c r="A1002" s="165"/>
      <c r="B1002" s="168"/>
    </row>
    <row r="1003" spans="1:2" s="157" customFormat="1" ht="15.75">
      <c r="A1003" s="165"/>
      <c r="B1003" s="168"/>
    </row>
    <row r="1004" spans="1:2" s="157" customFormat="1" ht="15.75">
      <c r="A1004" s="165"/>
      <c r="B1004" s="168"/>
    </row>
    <row r="1005" spans="1:2" s="157" customFormat="1" ht="15.75">
      <c r="A1005" s="165"/>
      <c r="B1005" s="168"/>
    </row>
    <row r="1006" spans="1:2" s="157" customFormat="1" ht="15.75">
      <c r="A1006" s="165"/>
      <c r="B1006" s="168"/>
    </row>
    <row r="1007" spans="1:2" s="157" customFormat="1" ht="15.75">
      <c r="A1007" s="165"/>
      <c r="B1007" s="168"/>
    </row>
    <row r="1008" spans="1:2" s="157" customFormat="1" ht="15.75">
      <c r="A1008" s="165"/>
      <c r="B1008" s="168"/>
    </row>
    <row r="1009" spans="1:2" s="157" customFormat="1" ht="15.75">
      <c r="A1009" s="165"/>
      <c r="B1009" s="168"/>
    </row>
    <row r="1010" spans="1:2" s="157" customFormat="1" ht="15.75">
      <c r="A1010" s="165"/>
      <c r="B1010" s="168"/>
    </row>
    <row r="1011" spans="1:2" s="157" customFormat="1" ht="15.75">
      <c r="A1011" s="165"/>
      <c r="B1011" s="168"/>
    </row>
    <row r="1012" spans="1:2" s="157" customFormat="1" ht="15.75">
      <c r="A1012" s="165"/>
      <c r="B1012" s="168"/>
    </row>
    <row r="1013" spans="1:2" s="157" customFormat="1" ht="15.75">
      <c r="A1013" s="165"/>
      <c r="B1013" s="168"/>
    </row>
    <row r="1014" spans="1:2" s="157" customFormat="1" ht="15.75">
      <c r="A1014" s="165"/>
      <c r="B1014" s="168"/>
    </row>
    <row r="1015" spans="1:2" s="157" customFormat="1" ht="15.75">
      <c r="A1015" s="165"/>
      <c r="B1015" s="168"/>
    </row>
    <row r="1016" spans="1:2" s="157" customFormat="1" ht="15.75">
      <c r="A1016" s="165"/>
      <c r="B1016" s="168"/>
    </row>
    <row r="1017" spans="1:2" s="157" customFormat="1" ht="15.75">
      <c r="A1017" s="165"/>
      <c r="B1017" s="168"/>
    </row>
    <row r="1018" spans="1:2" s="157" customFormat="1" ht="15.75">
      <c r="A1018" s="165"/>
      <c r="B1018" s="168"/>
    </row>
    <row r="1019" spans="1:2" s="157" customFormat="1" ht="15.75">
      <c r="A1019" s="165"/>
      <c r="B1019" s="168"/>
    </row>
    <row r="1020" spans="1:2" s="157" customFormat="1" ht="15.75">
      <c r="A1020" s="165"/>
      <c r="B1020" s="168"/>
    </row>
    <row r="1021" spans="1:2" s="157" customFormat="1" ht="15.75">
      <c r="A1021" s="165"/>
      <c r="B1021" s="168"/>
    </row>
    <row r="1022" spans="1:2" s="157" customFormat="1" ht="15.75">
      <c r="A1022" s="165"/>
      <c r="B1022" s="168"/>
    </row>
    <row r="1023" spans="1:2" s="157" customFormat="1" ht="15.75">
      <c r="A1023" s="165"/>
      <c r="B1023" s="168"/>
    </row>
    <row r="1024" spans="1:2" s="157" customFormat="1" ht="15.75">
      <c r="A1024" s="165"/>
      <c r="B1024" s="168"/>
    </row>
    <row r="1025" spans="1:2" s="157" customFormat="1" ht="15.75">
      <c r="A1025" s="165"/>
      <c r="B1025" s="168"/>
    </row>
    <row r="1026" spans="1:2" s="157" customFormat="1" ht="15.75">
      <c r="A1026" s="165"/>
      <c r="B1026" s="168"/>
    </row>
    <row r="1027" spans="1:2" s="157" customFormat="1" ht="15.75">
      <c r="A1027" s="165"/>
      <c r="B1027" s="168"/>
    </row>
    <row r="1028" spans="1:2" s="157" customFormat="1" ht="15.75">
      <c r="A1028" s="165"/>
      <c r="B1028" s="168"/>
    </row>
    <row r="1029" spans="1:2" s="157" customFormat="1" ht="15.75">
      <c r="A1029" s="165"/>
      <c r="B1029" s="168"/>
    </row>
    <row r="1030" spans="1:2" s="157" customFormat="1" ht="15.75">
      <c r="A1030" s="165"/>
      <c r="B1030" s="168"/>
    </row>
    <row r="1031" spans="1:2" s="157" customFormat="1" ht="15.75">
      <c r="A1031" s="165"/>
      <c r="B1031" s="168"/>
    </row>
    <row r="1032" spans="1:2" s="157" customFormat="1" ht="15.75">
      <c r="A1032" s="165"/>
      <c r="B1032" s="168"/>
    </row>
    <row r="1033" spans="1:2" s="157" customFormat="1" ht="15.75">
      <c r="A1033" s="165"/>
      <c r="B1033" s="168"/>
    </row>
    <row r="1034" spans="1:2" s="157" customFormat="1" ht="15.75">
      <c r="A1034" s="165"/>
      <c r="B1034" s="168"/>
    </row>
    <row r="1035" spans="1:2" s="157" customFormat="1" ht="15.75">
      <c r="A1035" s="165"/>
      <c r="B1035" s="168"/>
    </row>
    <row r="1036" spans="1:2" s="157" customFormat="1" ht="15.75">
      <c r="A1036" s="165"/>
      <c r="B1036" s="168"/>
    </row>
    <row r="1037" spans="1:2" s="157" customFormat="1" ht="15.75">
      <c r="A1037" s="165"/>
      <c r="B1037" s="168"/>
    </row>
    <row r="1038" spans="1:2" s="157" customFormat="1" ht="15.75">
      <c r="A1038" s="165"/>
      <c r="B1038" s="168"/>
    </row>
    <row r="1039" spans="1:2" s="157" customFormat="1" ht="15.75">
      <c r="A1039" s="165"/>
      <c r="B1039" s="168"/>
    </row>
    <row r="1040" spans="1:2" s="157" customFormat="1" ht="15.75">
      <c r="A1040" s="165"/>
      <c r="B1040" s="168"/>
    </row>
    <row r="1041" spans="1:2" s="157" customFormat="1" ht="15.75">
      <c r="A1041" s="165"/>
      <c r="B1041" s="168"/>
    </row>
    <row r="1042" spans="1:2" s="157" customFormat="1" ht="15.75">
      <c r="A1042" s="165"/>
      <c r="B1042" s="168"/>
    </row>
    <row r="1043" spans="1:2" s="157" customFormat="1" ht="15.75">
      <c r="A1043" s="165"/>
      <c r="B1043" s="168"/>
    </row>
    <row r="1044" spans="1:2" s="157" customFormat="1" ht="15.75">
      <c r="A1044" s="165"/>
      <c r="B1044" s="168"/>
    </row>
    <row r="1045" spans="1:2" s="157" customFormat="1" ht="15.75">
      <c r="A1045" s="165"/>
      <c r="B1045" s="168"/>
    </row>
    <row r="1046" spans="1:2" s="157" customFormat="1" ht="15.75">
      <c r="A1046" s="165"/>
      <c r="B1046" s="168"/>
    </row>
    <row r="1047" spans="1:2" s="157" customFormat="1" ht="15.75">
      <c r="A1047" s="165"/>
      <c r="B1047" s="168"/>
    </row>
    <row r="1048" spans="1:2" s="157" customFormat="1" ht="15.75">
      <c r="A1048" s="165"/>
      <c r="B1048" s="168"/>
    </row>
    <row r="1049" spans="1:2" s="157" customFormat="1" ht="15.75">
      <c r="A1049" s="165"/>
      <c r="B1049" s="168"/>
    </row>
    <row r="1050" spans="1:2" s="157" customFormat="1" ht="15.75">
      <c r="A1050" s="165"/>
      <c r="B1050" s="168"/>
    </row>
    <row r="1051" spans="1:2" s="157" customFormat="1" ht="15.75">
      <c r="A1051" s="165"/>
      <c r="B1051" s="168"/>
    </row>
    <row r="1052" spans="1:2" s="157" customFormat="1" ht="15.75">
      <c r="A1052" s="165"/>
      <c r="B1052" s="168"/>
    </row>
    <row r="1053" spans="1:2" s="157" customFormat="1" ht="15.75">
      <c r="A1053" s="165"/>
      <c r="B1053" s="168"/>
    </row>
    <row r="1054" spans="1:2" s="157" customFormat="1" ht="15.75">
      <c r="A1054" s="165"/>
      <c r="B1054" s="168"/>
    </row>
    <row r="1055" spans="1:2" s="157" customFormat="1" ht="15.75">
      <c r="A1055" s="165"/>
      <c r="B1055" s="168"/>
    </row>
    <row r="1056" spans="1:2" s="157" customFormat="1" ht="15.75">
      <c r="A1056" s="165"/>
      <c r="B1056" s="168"/>
    </row>
    <row r="1057" spans="1:2" s="157" customFormat="1" ht="15.75">
      <c r="A1057" s="165"/>
      <c r="B1057" s="168"/>
    </row>
    <row r="1058" spans="1:2" s="157" customFormat="1" ht="15.75">
      <c r="A1058" s="165"/>
      <c r="B1058" s="168"/>
    </row>
    <row r="1059" spans="1:2" s="157" customFormat="1" ht="15.75">
      <c r="A1059" s="165"/>
      <c r="B1059" s="168"/>
    </row>
    <row r="1060" spans="1:2" s="157" customFormat="1" ht="15.75">
      <c r="A1060" s="165"/>
      <c r="B1060" s="168"/>
    </row>
    <row r="1061" spans="1:2" s="157" customFormat="1" ht="15.75">
      <c r="A1061" s="165"/>
      <c r="B1061" s="168"/>
    </row>
    <row r="1062" spans="1:2" s="157" customFormat="1" ht="15.75">
      <c r="A1062" s="165"/>
      <c r="B1062" s="168"/>
    </row>
    <row r="1063" spans="1:2" s="157" customFormat="1" ht="15.75">
      <c r="A1063" s="165"/>
      <c r="B1063" s="168"/>
    </row>
    <row r="1064" spans="1:2" s="157" customFormat="1" ht="15.75">
      <c r="A1064" s="165"/>
      <c r="B1064" s="168"/>
    </row>
    <row r="1065" spans="1:2" s="157" customFormat="1" ht="15.75">
      <c r="A1065" s="165"/>
      <c r="B1065" s="168"/>
    </row>
    <row r="1066" spans="1:2" s="157" customFormat="1" ht="15.75">
      <c r="A1066" s="165"/>
      <c r="B1066" s="168"/>
    </row>
    <row r="1067" spans="1:2" s="157" customFormat="1" ht="15.75">
      <c r="A1067" s="165"/>
      <c r="B1067" s="168"/>
    </row>
    <row r="1068" spans="1:2" s="157" customFormat="1" ht="15.75">
      <c r="A1068" s="165"/>
      <c r="B1068" s="168"/>
    </row>
    <row r="1069" spans="1:2" s="157" customFormat="1" ht="15.75">
      <c r="A1069" s="165"/>
      <c r="B1069" s="168"/>
    </row>
    <row r="1070" spans="1:2" s="157" customFormat="1" ht="15.75">
      <c r="A1070" s="165"/>
      <c r="B1070" s="168"/>
    </row>
    <row r="1071" spans="1:2" s="157" customFormat="1" ht="15.75">
      <c r="A1071" s="165"/>
      <c r="B1071" s="168"/>
    </row>
    <row r="1072" spans="1:2" s="157" customFormat="1" ht="15.75">
      <c r="A1072" s="165"/>
      <c r="B1072" s="168"/>
    </row>
    <row r="1073" spans="1:2" s="157" customFormat="1" ht="15.75">
      <c r="A1073" s="165"/>
      <c r="B1073" s="168"/>
    </row>
    <row r="1074" spans="1:2" s="157" customFormat="1" ht="15.75">
      <c r="A1074" s="165"/>
      <c r="B1074" s="168"/>
    </row>
    <row r="1075" spans="1:2" s="157" customFormat="1" ht="15.75">
      <c r="A1075" s="165"/>
      <c r="B1075" s="168"/>
    </row>
    <row r="1076" spans="1:2" s="157" customFormat="1" ht="15.75">
      <c r="A1076" s="165"/>
      <c r="B1076" s="168"/>
    </row>
    <row r="1077" spans="1:2" s="157" customFormat="1" ht="15.75">
      <c r="A1077" s="165"/>
      <c r="B1077" s="168"/>
    </row>
    <row r="1078" spans="1:2" s="157" customFormat="1" ht="15.75">
      <c r="A1078" s="165"/>
      <c r="B1078" s="168"/>
    </row>
    <row r="1079" spans="1:2" s="157" customFormat="1" ht="15.75">
      <c r="A1079" s="165"/>
      <c r="B1079" s="168"/>
    </row>
    <row r="1080" spans="1:2" s="157" customFormat="1" ht="15.75">
      <c r="A1080" s="165"/>
      <c r="B1080" s="168"/>
    </row>
    <row r="1081" spans="1:2" s="157" customFormat="1" ht="15.75">
      <c r="A1081" s="165"/>
      <c r="B1081" s="168"/>
    </row>
    <row r="1082" spans="1:2" s="157" customFormat="1" ht="15.75">
      <c r="A1082" s="165"/>
      <c r="B1082" s="168"/>
    </row>
    <row r="1083" spans="1:2" s="157" customFormat="1" ht="15.75">
      <c r="A1083" s="165"/>
      <c r="B1083" s="168"/>
    </row>
    <row r="1084" spans="1:2" s="157" customFormat="1" ht="15.75">
      <c r="A1084" s="165"/>
      <c r="B1084" s="168"/>
    </row>
    <row r="1085" spans="1:2" s="157" customFormat="1" ht="15.75">
      <c r="A1085" s="165"/>
      <c r="B1085" s="168"/>
    </row>
    <row r="1086" spans="1:2" s="157" customFormat="1" ht="15.75">
      <c r="A1086" s="165"/>
      <c r="B1086" s="168"/>
    </row>
    <row r="1087" spans="1:2" s="157" customFormat="1" ht="15.75">
      <c r="A1087" s="165"/>
      <c r="B1087" s="168"/>
    </row>
    <row r="1088" spans="1:2" s="157" customFormat="1" ht="15.75">
      <c r="A1088" s="165"/>
      <c r="B1088" s="168"/>
    </row>
    <row r="1089" spans="1:2" s="157" customFormat="1" ht="15.75">
      <c r="A1089" s="165"/>
      <c r="B1089" s="168"/>
    </row>
    <row r="1090" spans="1:2" s="157" customFormat="1" ht="15.75">
      <c r="A1090" s="165"/>
      <c r="B1090" s="168"/>
    </row>
    <row r="1091" spans="1:2" s="157" customFormat="1" ht="15.75">
      <c r="A1091" s="165"/>
      <c r="B1091" s="168"/>
    </row>
    <row r="1092" spans="1:2" s="157" customFormat="1" ht="15.75">
      <c r="A1092" s="165"/>
      <c r="B1092" s="168"/>
    </row>
    <row r="1093" spans="1:2" s="157" customFormat="1" ht="15.75">
      <c r="A1093" s="165"/>
      <c r="B1093" s="168"/>
    </row>
    <row r="1094" spans="1:2" s="157" customFormat="1" ht="15.75">
      <c r="A1094" s="165"/>
      <c r="B1094" s="168"/>
    </row>
    <row r="1095" spans="1:2" s="157" customFormat="1" ht="15.75">
      <c r="A1095" s="165"/>
      <c r="B1095" s="168"/>
    </row>
    <row r="1096" spans="1:2" s="157" customFormat="1" ht="15.75">
      <c r="A1096" s="165"/>
      <c r="B1096" s="168"/>
    </row>
    <row r="1097" spans="1:2" s="157" customFormat="1" ht="15.75">
      <c r="A1097" s="165"/>
      <c r="B1097" s="168"/>
    </row>
    <row r="1098" spans="1:2" s="157" customFormat="1" ht="15.75">
      <c r="A1098" s="165"/>
      <c r="B1098" s="168"/>
    </row>
    <row r="1099" spans="1:2" s="157" customFormat="1" ht="15.75">
      <c r="A1099" s="165"/>
      <c r="B1099" s="168"/>
    </row>
    <row r="1100" spans="1:2" s="157" customFormat="1" ht="15.75">
      <c r="A1100" s="165"/>
      <c r="B1100" s="168"/>
    </row>
    <row r="1101" spans="1:2" s="157" customFormat="1" ht="15.75">
      <c r="A1101" s="165"/>
      <c r="B1101" s="168"/>
    </row>
    <row r="1102" spans="1:2" s="157" customFormat="1" ht="15.75">
      <c r="A1102" s="165"/>
      <c r="B1102" s="168"/>
    </row>
    <row r="1103" spans="1:2" s="157" customFormat="1" ht="15.75">
      <c r="A1103" s="165"/>
      <c r="B1103" s="168"/>
    </row>
    <row r="1104" spans="1:2" s="157" customFormat="1" ht="15.75">
      <c r="A1104" s="165"/>
      <c r="B1104" s="168"/>
    </row>
    <row r="1105" spans="1:2" s="157" customFormat="1" ht="15.75">
      <c r="A1105" s="165"/>
      <c r="B1105" s="168"/>
    </row>
    <row r="1106" spans="1:2" s="157" customFormat="1" ht="15.75">
      <c r="A1106" s="165"/>
      <c r="B1106" s="168"/>
    </row>
    <row r="1107" spans="1:2" s="157" customFormat="1" ht="15.75">
      <c r="A1107" s="165"/>
      <c r="B1107" s="168"/>
    </row>
    <row r="1108" spans="1:2" s="157" customFormat="1" ht="15.75">
      <c r="A1108" s="165"/>
      <c r="B1108" s="168"/>
    </row>
    <row r="1109" spans="1:2" s="157" customFormat="1" ht="15.75">
      <c r="A1109" s="165"/>
      <c r="B1109" s="168"/>
    </row>
    <row r="1110" spans="1:2" s="157" customFormat="1" ht="15.75">
      <c r="A1110" s="165"/>
      <c r="B1110" s="168"/>
    </row>
    <row r="1111" spans="1:2" s="157" customFormat="1" ht="15.75">
      <c r="A1111" s="165"/>
      <c r="B1111" s="168"/>
    </row>
    <row r="1112" spans="1:2" s="157" customFormat="1" ht="15.75">
      <c r="A1112" s="165"/>
      <c r="B1112" s="168"/>
    </row>
    <row r="1113" spans="1:2" s="157" customFormat="1" ht="15.75">
      <c r="A1113" s="165"/>
      <c r="B1113" s="168"/>
    </row>
    <row r="1114" spans="1:2" s="157" customFormat="1" ht="15.75">
      <c r="A1114" s="165"/>
      <c r="B1114" s="168"/>
    </row>
    <row r="1115" spans="1:2" s="157" customFormat="1" ht="15.75">
      <c r="A1115" s="165"/>
      <c r="B1115" s="168"/>
    </row>
    <row r="1116" spans="1:2" s="157" customFormat="1" ht="15.75">
      <c r="A1116" s="165"/>
      <c r="B1116" s="168"/>
    </row>
    <row r="1117" spans="1:2" s="157" customFormat="1" ht="15.75">
      <c r="A1117" s="165"/>
      <c r="B1117" s="168"/>
    </row>
    <row r="1118" spans="1:2" s="157" customFormat="1" ht="15.75">
      <c r="A1118" s="165"/>
      <c r="B1118" s="168"/>
    </row>
    <row r="1119" spans="1:2" s="157" customFormat="1" ht="15.75">
      <c r="A1119" s="165"/>
      <c r="B1119" s="168"/>
    </row>
    <row r="1120" spans="1:2" s="157" customFormat="1" ht="15.75">
      <c r="A1120" s="165"/>
      <c r="B1120" s="168"/>
    </row>
    <row r="1121" spans="1:2" s="157" customFormat="1" ht="15.75">
      <c r="A1121" s="165"/>
      <c r="B1121" s="168"/>
    </row>
    <row r="1122" spans="1:2" s="157" customFormat="1" ht="15.75">
      <c r="A1122" s="165"/>
      <c r="B1122" s="168"/>
    </row>
    <row r="1123" spans="1:2" s="157" customFormat="1" ht="15.75">
      <c r="A1123" s="165"/>
      <c r="B1123" s="168"/>
    </row>
    <row r="1124" spans="1:2" s="157" customFormat="1" ht="15.75">
      <c r="A1124" s="165"/>
      <c r="B1124" s="168"/>
    </row>
    <row r="1125" spans="1:2" s="157" customFormat="1" ht="15.75">
      <c r="A1125" s="165"/>
      <c r="B1125" s="168"/>
    </row>
    <row r="1126" spans="1:2" s="157" customFormat="1" ht="15.75">
      <c r="A1126" s="165"/>
      <c r="B1126" s="168"/>
    </row>
    <row r="1127" spans="1:2" s="157" customFormat="1" ht="15.75">
      <c r="A1127" s="165"/>
      <c r="B1127" s="168"/>
    </row>
    <row r="1128" spans="1:2" s="157" customFormat="1" ht="15.75">
      <c r="A1128" s="165"/>
      <c r="B1128" s="168"/>
    </row>
    <row r="1129" spans="1:2" s="157" customFormat="1" ht="15.75">
      <c r="A1129" s="165"/>
      <c r="B1129" s="168"/>
    </row>
    <row r="1130" spans="1:2" s="157" customFormat="1" ht="15.75">
      <c r="A1130" s="165"/>
      <c r="B1130" s="168"/>
    </row>
    <row r="1131" spans="1:2" s="157" customFormat="1" ht="15.75">
      <c r="A1131" s="165"/>
      <c r="B1131" s="168"/>
    </row>
    <row r="1132" spans="1:2" s="157" customFormat="1" ht="15.75">
      <c r="A1132" s="165"/>
      <c r="B1132" s="168"/>
    </row>
    <row r="1133" spans="1:2" s="157" customFormat="1" ht="15.75">
      <c r="A1133" s="165"/>
      <c r="B1133" s="168"/>
    </row>
    <row r="1134" spans="1:2" s="157" customFormat="1" ht="15.75">
      <c r="A1134" s="165"/>
      <c r="B1134" s="168"/>
    </row>
    <row r="1135" spans="1:2" s="157" customFormat="1" ht="15.75">
      <c r="A1135" s="165"/>
      <c r="B1135" s="168"/>
    </row>
    <row r="1136" spans="1:2" s="157" customFormat="1" ht="15.75">
      <c r="A1136" s="165"/>
      <c r="B1136" s="168"/>
    </row>
    <row r="1137" spans="1:2" s="157" customFormat="1" ht="15.75">
      <c r="A1137" s="165"/>
      <c r="B1137" s="168"/>
    </row>
    <row r="1138" spans="1:2" s="157" customFormat="1" ht="15.75">
      <c r="A1138" s="165"/>
      <c r="B1138" s="168"/>
    </row>
    <row r="1139" spans="1:2" s="157" customFormat="1" ht="15.75">
      <c r="A1139" s="165"/>
      <c r="B1139" s="168"/>
    </row>
    <row r="1140" spans="1:2" s="157" customFormat="1" ht="15.75">
      <c r="A1140" s="165"/>
      <c r="B1140" s="168"/>
    </row>
    <row r="1141" spans="1:2" s="157" customFormat="1" ht="15.75">
      <c r="A1141" s="165"/>
      <c r="B1141" s="168"/>
    </row>
    <row r="1142" spans="1:2" s="157" customFormat="1" ht="15.75">
      <c r="A1142" s="165"/>
      <c r="B1142" s="168"/>
    </row>
    <row r="1143" spans="1:2" s="157" customFormat="1" ht="15.75">
      <c r="A1143" s="165"/>
      <c r="B1143" s="168"/>
    </row>
    <row r="1144" spans="1:2" s="157" customFormat="1" ht="15.75">
      <c r="A1144" s="165"/>
      <c r="B1144" s="168"/>
    </row>
    <row r="1145" spans="1:2" s="157" customFormat="1" ht="15.75">
      <c r="A1145" s="165"/>
      <c r="B1145" s="168"/>
    </row>
    <row r="1146" spans="1:2" s="157" customFormat="1" ht="15.75">
      <c r="A1146" s="165"/>
      <c r="B1146" s="168"/>
    </row>
    <row r="1147" spans="1:2" s="157" customFormat="1" ht="15.75">
      <c r="A1147" s="165"/>
      <c r="B1147" s="168"/>
    </row>
    <row r="1148" spans="1:2" s="157" customFormat="1" ht="15.75">
      <c r="A1148" s="165"/>
      <c r="B1148" s="168"/>
    </row>
    <row r="1149" spans="1:2" s="157" customFormat="1" ht="15.75">
      <c r="A1149" s="165"/>
      <c r="B1149" s="168"/>
    </row>
    <row r="1150" spans="1:2" s="157" customFormat="1" ht="15.75">
      <c r="A1150" s="165"/>
      <c r="B1150" s="168"/>
    </row>
    <row r="1151" spans="1:2" s="157" customFormat="1" ht="15.75">
      <c r="A1151" s="165"/>
      <c r="B1151" s="168"/>
    </row>
    <row r="1152" spans="1:2" s="157" customFormat="1" ht="15.75">
      <c r="A1152" s="165"/>
      <c r="B1152" s="168"/>
    </row>
    <row r="1153" spans="1:2" s="157" customFormat="1" ht="15.75">
      <c r="A1153" s="165"/>
      <c r="B1153" s="168"/>
    </row>
    <row r="1154" spans="1:2" s="157" customFormat="1" ht="15.75">
      <c r="A1154" s="165"/>
      <c r="B1154" s="168"/>
    </row>
    <row r="1155" spans="1:2" s="157" customFormat="1" ht="15.75">
      <c r="A1155" s="165"/>
      <c r="B1155" s="168"/>
    </row>
    <row r="1156" spans="1:2" s="157" customFormat="1" ht="15.75">
      <c r="A1156" s="165"/>
      <c r="B1156" s="168"/>
    </row>
    <row r="1157" spans="1:2" s="157" customFormat="1" ht="15.75">
      <c r="A1157" s="165"/>
      <c r="B1157" s="168"/>
    </row>
    <row r="1158" spans="1:2" s="157" customFormat="1" ht="15.75">
      <c r="A1158" s="165"/>
      <c r="B1158" s="168"/>
    </row>
    <row r="1159" spans="1:2" s="157" customFormat="1" ht="15.75">
      <c r="A1159" s="165"/>
      <c r="B1159" s="168"/>
    </row>
    <row r="1160" spans="1:2" s="157" customFormat="1" ht="15.75">
      <c r="A1160" s="165"/>
      <c r="B1160" s="168"/>
    </row>
    <row r="1161" spans="1:2" s="157" customFormat="1" ht="15.75">
      <c r="A1161" s="165"/>
      <c r="B1161" s="168"/>
    </row>
    <row r="1162" spans="1:2" s="157" customFormat="1" ht="15.75">
      <c r="A1162" s="165"/>
      <c r="B1162" s="168"/>
    </row>
    <row r="1163" spans="1:2" s="157" customFormat="1" ht="15.75">
      <c r="A1163" s="165"/>
      <c r="B1163" s="168"/>
    </row>
    <row r="1164" spans="1:2" s="157" customFormat="1" ht="15.75">
      <c r="A1164" s="165"/>
      <c r="B1164" s="168"/>
    </row>
    <row r="1165" spans="1:2" s="157" customFormat="1" ht="15.75">
      <c r="A1165" s="165"/>
      <c r="B1165" s="168"/>
    </row>
    <row r="1166" spans="1:2" s="157" customFormat="1" ht="15.75">
      <c r="A1166" s="165"/>
      <c r="B1166" s="168"/>
    </row>
    <row r="1167" spans="1:2" s="157" customFormat="1" ht="15.75">
      <c r="A1167" s="165"/>
      <c r="B1167" s="168"/>
    </row>
    <row r="1168" spans="1:2" s="157" customFormat="1" ht="15.75">
      <c r="A1168" s="165"/>
      <c r="B1168" s="168"/>
    </row>
    <row r="1169" spans="1:2" s="157" customFormat="1" ht="15.75">
      <c r="A1169" s="165"/>
      <c r="B1169" s="168"/>
    </row>
    <row r="1170" spans="1:2" s="157" customFormat="1" ht="15.75">
      <c r="A1170" s="165"/>
      <c r="B1170" s="168"/>
    </row>
    <row r="1171" spans="1:2" s="157" customFormat="1" ht="15.75">
      <c r="A1171" s="165"/>
      <c r="B1171" s="168"/>
    </row>
    <row r="1172" spans="1:2" s="157" customFormat="1" ht="15.75">
      <c r="A1172" s="165"/>
      <c r="B1172" s="168"/>
    </row>
    <row r="1173" spans="1:2" s="157" customFormat="1" ht="15.75">
      <c r="A1173" s="165"/>
      <c r="B1173" s="168"/>
    </row>
    <row r="1174" spans="1:2" s="157" customFormat="1" ht="15.75">
      <c r="A1174" s="165"/>
      <c r="B1174" s="168"/>
    </row>
    <row r="1175" spans="1:2" s="157" customFormat="1" ht="15.75">
      <c r="A1175" s="165"/>
      <c r="B1175" s="168"/>
    </row>
    <row r="1176" spans="1:2" s="157" customFormat="1" ht="15.75">
      <c r="A1176" s="165"/>
      <c r="B1176" s="168"/>
    </row>
    <row r="1177" spans="1:2" s="157" customFormat="1" ht="15.75">
      <c r="A1177" s="165"/>
      <c r="B1177" s="168"/>
    </row>
    <row r="1178" spans="1:2" s="157" customFormat="1" ht="15.75">
      <c r="A1178" s="165"/>
      <c r="B1178" s="168"/>
    </row>
    <row r="1179" spans="1:2" s="157" customFormat="1" ht="15.75">
      <c r="A1179" s="165"/>
      <c r="B1179" s="168"/>
    </row>
    <row r="1180" spans="1:2" s="157" customFormat="1" ht="15.75">
      <c r="A1180" s="165"/>
      <c r="B1180" s="168"/>
    </row>
    <row r="1181" spans="1:2" s="157" customFormat="1" ht="15.75">
      <c r="A1181" s="165"/>
      <c r="B1181" s="168"/>
    </row>
    <row r="1182" spans="1:2" s="157" customFormat="1" ht="15.75">
      <c r="A1182" s="165"/>
      <c r="B1182" s="168"/>
    </row>
    <row r="1183" spans="1:2" s="157" customFormat="1" ht="15.75">
      <c r="A1183" s="165"/>
      <c r="B1183" s="168"/>
    </row>
    <row r="1184" spans="1:2" s="157" customFormat="1" ht="15.75">
      <c r="A1184" s="165"/>
      <c r="B1184" s="168"/>
    </row>
    <row r="1185" spans="1:2" s="157" customFormat="1" ht="15.75">
      <c r="A1185" s="165"/>
      <c r="B1185" s="168"/>
    </row>
    <row r="1186" spans="1:2" s="157" customFormat="1" ht="15.75">
      <c r="A1186" s="165"/>
      <c r="B1186" s="168"/>
    </row>
    <row r="1187" spans="1:2" s="157" customFormat="1" ht="15.75">
      <c r="A1187" s="165"/>
      <c r="B1187" s="168"/>
    </row>
    <row r="1188" spans="1:2" s="157" customFormat="1" ht="15.75">
      <c r="A1188" s="165"/>
      <c r="B1188" s="168"/>
    </row>
    <row r="1189" spans="1:2" s="157" customFormat="1" ht="15.75">
      <c r="A1189" s="165"/>
      <c r="B1189" s="168"/>
    </row>
    <row r="1190" spans="1:2" s="157" customFormat="1" ht="15.75">
      <c r="A1190" s="165"/>
      <c r="B1190" s="168"/>
    </row>
    <row r="1191" spans="1:2" s="157" customFormat="1" ht="15.75">
      <c r="A1191" s="165"/>
      <c r="B1191" s="168"/>
    </row>
    <row r="1192" spans="1:2" s="157" customFormat="1" ht="15.75">
      <c r="A1192" s="165"/>
      <c r="B1192" s="168"/>
    </row>
    <row r="1193" spans="1:2" s="157" customFormat="1" ht="15.75">
      <c r="A1193" s="165"/>
      <c r="B1193" s="168"/>
    </row>
    <row r="1194" spans="1:2" s="157" customFormat="1" ht="15.75">
      <c r="A1194" s="165"/>
      <c r="B1194" s="168"/>
    </row>
    <row r="1195" spans="1:2" s="157" customFormat="1" ht="15.75">
      <c r="A1195" s="165"/>
      <c r="B1195" s="168"/>
    </row>
    <row r="1196" spans="1:2" s="157" customFormat="1" ht="15.75">
      <c r="A1196" s="165"/>
      <c r="B1196" s="168"/>
    </row>
    <row r="1197" spans="1:2" s="157" customFormat="1" ht="15.75">
      <c r="A1197" s="165"/>
      <c r="B1197" s="168"/>
    </row>
    <row r="1198" spans="1:2" s="157" customFormat="1" ht="15.75">
      <c r="A1198" s="165"/>
      <c r="B1198" s="168"/>
    </row>
    <row r="1199" spans="1:2" s="157" customFormat="1" ht="15.75">
      <c r="A1199" s="165"/>
      <c r="B1199" s="168"/>
    </row>
    <row r="1200" spans="1:2" s="157" customFormat="1" ht="15.75">
      <c r="A1200" s="165"/>
      <c r="B1200" s="168"/>
    </row>
    <row r="1201" spans="1:2" s="157" customFormat="1" ht="15.75">
      <c r="A1201" s="165"/>
      <c r="B1201" s="168"/>
    </row>
    <row r="1202" spans="1:2" s="157" customFormat="1" ht="15.75">
      <c r="A1202" s="165"/>
      <c r="B1202" s="168"/>
    </row>
    <row r="1203" spans="1:2" s="157" customFormat="1" ht="15.75">
      <c r="A1203" s="165"/>
      <c r="B1203" s="168"/>
    </row>
    <row r="1204" spans="1:2" s="157" customFormat="1" ht="15.75">
      <c r="A1204" s="165"/>
      <c r="B1204" s="168"/>
    </row>
    <row r="1205" spans="1:2" s="157" customFormat="1" ht="15.75">
      <c r="A1205" s="165"/>
      <c r="B1205" s="168"/>
    </row>
    <row r="1206" spans="1:2" s="157" customFormat="1" ht="15.75">
      <c r="A1206" s="165"/>
      <c r="B1206" s="168"/>
    </row>
    <row r="1207" spans="1:2" s="157" customFormat="1" ht="15.75">
      <c r="A1207" s="165"/>
      <c r="B1207" s="168"/>
    </row>
    <row r="1208" spans="1:2" s="157" customFormat="1" ht="15.75">
      <c r="A1208" s="165"/>
      <c r="B1208" s="168"/>
    </row>
    <row r="1209" spans="1:2" s="157" customFormat="1" ht="15.75">
      <c r="A1209" s="165"/>
      <c r="B1209" s="168"/>
    </row>
    <row r="1210" spans="1:2" s="157" customFormat="1" ht="15.75">
      <c r="A1210" s="165"/>
      <c r="B1210" s="168"/>
    </row>
    <row r="1211" spans="1:2" s="157" customFormat="1" ht="15.75">
      <c r="A1211" s="165"/>
      <c r="B1211" s="168"/>
    </row>
    <row r="1212" spans="1:2" s="157" customFormat="1" ht="15.75">
      <c r="A1212" s="165"/>
      <c r="B1212" s="168"/>
    </row>
    <row r="1213" spans="1:2" s="157" customFormat="1" ht="15.75">
      <c r="A1213" s="165"/>
      <c r="B1213" s="168"/>
    </row>
    <row r="1214" spans="1:2" s="157" customFormat="1" ht="15.75">
      <c r="A1214" s="165"/>
      <c r="B1214" s="168"/>
    </row>
    <row r="1215" spans="1:2" s="157" customFormat="1" ht="15.75">
      <c r="A1215" s="165"/>
      <c r="B1215" s="168"/>
    </row>
    <row r="1216" spans="1:2" s="157" customFormat="1" ht="15.75">
      <c r="A1216" s="165"/>
      <c r="B1216" s="168"/>
    </row>
    <row r="1217" spans="1:2" s="157" customFormat="1" ht="15.75">
      <c r="A1217" s="165"/>
      <c r="B1217" s="168"/>
    </row>
    <row r="1218" spans="1:2" s="157" customFormat="1" ht="15.75">
      <c r="A1218" s="165"/>
      <c r="B1218" s="168"/>
    </row>
    <row r="1219" spans="1:2" s="157" customFormat="1" ht="15.75">
      <c r="A1219" s="165"/>
      <c r="B1219" s="168"/>
    </row>
    <row r="1220" spans="1:2" s="157" customFormat="1" ht="15.75">
      <c r="A1220" s="165"/>
      <c r="B1220" s="168"/>
    </row>
    <row r="1221" spans="1:2" s="157" customFormat="1" ht="15.75">
      <c r="A1221" s="165"/>
      <c r="B1221" s="168"/>
    </row>
    <row r="1222" spans="1:2" s="157" customFormat="1" ht="15.75">
      <c r="A1222" s="165"/>
      <c r="B1222" s="168"/>
    </row>
    <row r="1223" spans="1:2" s="157" customFormat="1" ht="15.75">
      <c r="A1223" s="165"/>
      <c r="B1223" s="168"/>
    </row>
    <row r="1224" spans="1:2" s="157" customFormat="1" ht="15.75">
      <c r="A1224" s="165"/>
      <c r="B1224" s="168"/>
    </row>
    <row r="1225" spans="1:2" s="157" customFormat="1" ht="15.75">
      <c r="A1225" s="165"/>
      <c r="B1225" s="168"/>
    </row>
    <row r="1226" spans="1:2" s="157" customFormat="1" ht="15.75">
      <c r="A1226" s="165"/>
      <c r="B1226" s="168"/>
    </row>
    <row r="1227" spans="1:2" s="157" customFormat="1" ht="15.75">
      <c r="A1227" s="165"/>
      <c r="B1227" s="168"/>
    </row>
    <row r="1228" spans="1:2" s="157" customFormat="1" ht="15.75">
      <c r="A1228" s="165"/>
      <c r="B1228" s="168"/>
    </row>
    <row r="1229" spans="1:2" s="157" customFormat="1" ht="15.75">
      <c r="A1229" s="165"/>
      <c r="B1229" s="168"/>
    </row>
    <row r="1230" spans="1:2" s="157" customFormat="1" ht="15.75">
      <c r="A1230" s="165"/>
      <c r="B1230" s="168"/>
    </row>
    <row r="1231" spans="1:2" s="157" customFormat="1" ht="15.75">
      <c r="A1231" s="165"/>
      <c r="B1231" s="168"/>
    </row>
    <row r="1232" spans="1:2" s="157" customFormat="1" ht="15.75">
      <c r="A1232" s="165"/>
      <c r="B1232" s="168"/>
    </row>
    <row r="1233" spans="1:2" s="157" customFormat="1" ht="15.75">
      <c r="A1233" s="165"/>
      <c r="B1233" s="168"/>
    </row>
    <row r="1234" spans="1:2" s="157" customFormat="1" ht="15.75">
      <c r="A1234" s="165"/>
      <c r="B1234" s="168"/>
    </row>
    <row r="1235" spans="1:2" s="157" customFormat="1" ht="15.75">
      <c r="A1235" s="165"/>
      <c r="B1235" s="168"/>
    </row>
    <row r="1236" spans="1:2" s="157" customFormat="1" ht="15.75">
      <c r="A1236" s="165"/>
      <c r="B1236" s="168"/>
    </row>
    <row r="1237" spans="1:2" s="157" customFormat="1" ht="15.75">
      <c r="A1237" s="165"/>
      <c r="B1237" s="168"/>
    </row>
    <row r="1238" spans="1:2" s="157" customFormat="1" ht="15.75">
      <c r="A1238" s="165"/>
      <c r="B1238" s="168"/>
    </row>
    <row r="1239" spans="1:2" s="157" customFormat="1" ht="15.75">
      <c r="A1239" s="165"/>
      <c r="B1239" s="168"/>
    </row>
    <row r="1240" spans="1:2" s="157" customFormat="1" ht="15.75">
      <c r="A1240" s="165"/>
      <c r="B1240" s="168"/>
    </row>
    <row r="1241" spans="1:2" s="157" customFormat="1" ht="15.75">
      <c r="A1241" s="165"/>
      <c r="B1241" s="168"/>
    </row>
    <row r="1242" spans="1:2" s="157" customFormat="1" ht="15.75">
      <c r="A1242" s="165"/>
      <c r="B1242" s="168"/>
    </row>
    <row r="1243" spans="1:2" s="157" customFormat="1" ht="15.75">
      <c r="A1243" s="165"/>
      <c r="B1243" s="168"/>
    </row>
    <row r="1244" spans="1:2" s="157" customFormat="1" ht="15.75">
      <c r="A1244" s="165"/>
      <c r="B1244" s="168"/>
    </row>
    <row r="1245" spans="1:2" s="157" customFormat="1" ht="15.75">
      <c r="A1245" s="165"/>
      <c r="B1245" s="168"/>
    </row>
    <row r="1246" spans="1:2" s="157" customFormat="1" ht="15.75">
      <c r="A1246" s="165"/>
      <c r="B1246" s="168"/>
    </row>
    <row r="1247" spans="1:2" s="157" customFormat="1" ht="15.75">
      <c r="A1247" s="165"/>
      <c r="B1247" s="168"/>
    </row>
    <row r="1248" spans="1:2" s="157" customFormat="1" ht="15.75">
      <c r="A1248" s="165"/>
      <c r="B1248" s="168"/>
    </row>
    <row r="1249" spans="1:2" s="157" customFormat="1" ht="15.75">
      <c r="A1249" s="165"/>
      <c r="B1249" s="168"/>
    </row>
    <row r="1250" spans="1:2" s="157" customFormat="1" ht="15.75">
      <c r="A1250" s="165"/>
      <c r="B1250" s="168"/>
    </row>
    <row r="1251" spans="1:2" s="157" customFormat="1" ht="15.75">
      <c r="A1251" s="165"/>
      <c r="B1251" s="168"/>
    </row>
    <row r="1252" spans="1:2" s="157" customFormat="1" ht="15.75">
      <c r="A1252" s="165"/>
      <c r="B1252" s="168"/>
    </row>
    <row r="1253" spans="1:2" s="157" customFormat="1" ht="15.75">
      <c r="A1253" s="165"/>
      <c r="B1253" s="168"/>
    </row>
    <row r="1254" spans="1:2" s="157" customFormat="1" ht="15.75">
      <c r="A1254" s="165"/>
      <c r="B1254" s="168"/>
    </row>
    <row r="1255" spans="1:2" s="157" customFormat="1" ht="15.75">
      <c r="A1255" s="165"/>
      <c r="B1255" s="168"/>
    </row>
    <row r="1256" spans="1:2" s="157" customFormat="1" ht="15.75">
      <c r="A1256" s="165"/>
      <c r="B1256" s="168"/>
    </row>
    <row r="1257" spans="1:2" s="157" customFormat="1" ht="15.75">
      <c r="A1257" s="165"/>
      <c r="B1257" s="168"/>
    </row>
    <row r="1258" spans="1:2" s="157" customFormat="1" ht="15.75">
      <c r="A1258" s="165"/>
      <c r="B1258" s="168"/>
    </row>
    <row r="1259" spans="1:2" s="157" customFormat="1" ht="15.75">
      <c r="A1259" s="165"/>
      <c r="B1259" s="168"/>
    </row>
    <row r="1260" spans="1:2" s="157" customFormat="1" ht="15.75">
      <c r="A1260" s="165"/>
      <c r="B1260" s="168"/>
    </row>
    <row r="1261" spans="1:2" s="157" customFormat="1" ht="15.75">
      <c r="A1261" s="165"/>
      <c r="B1261" s="168"/>
    </row>
    <row r="1262" spans="1:2" s="157" customFormat="1" ht="15.75">
      <c r="A1262" s="165"/>
      <c r="B1262" s="168"/>
    </row>
    <row r="1263" spans="1:2" s="157" customFormat="1" ht="15.75">
      <c r="A1263" s="165"/>
      <c r="B1263" s="168"/>
    </row>
    <row r="1264" spans="1:2" s="157" customFormat="1" ht="15.75">
      <c r="A1264" s="165"/>
      <c r="B1264" s="168"/>
    </row>
    <row r="1265" spans="1:2" s="157" customFormat="1" ht="15.75">
      <c r="A1265" s="165"/>
      <c r="B1265" s="168"/>
    </row>
    <row r="1266" spans="1:2" s="157" customFormat="1" ht="15.75">
      <c r="A1266" s="165"/>
      <c r="B1266" s="168"/>
    </row>
    <row r="1267" spans="1:2" s="157" customFormat="1" ht="15.75">
      <c r="A1267" s="165"/>
      <c r="B1267" s="168"/>
    </row>
    <row r="1268" spans="1:2" s="157" customFormat="1" ht="15.75">
      <c r="A1268" s="165"/>
      <c r="B1268" s="168"/>
    </row>
    <row r="1269" spans="1:2" s="157" customFormat="1" ht="15.75">
      <c r="A1269" s="165"/>
      <c r="B1269" s="168"/>
    </row>
    <row r="1270" spans="1:2" s="157" customFormat="1" ht="15.75">
      <c r="A1270" s="165"/>
      <c r="B1270" s="168"/>
    </row>
    <row r="1271" spans="1:2" s="157" customFormat="1" ht="15.75">
      <c r="A1271" s="165"/>
      <c r="B1271" s="168"/>
    </row>
    <row r="1272" spans="1:2" s="157" customFormat="1" ht="15.75">
      <c r="A1272" s="165"/>
      <c r="B1272" s="168"/>
    </row>
    <row r="1273" spans="1:2" s="157" customFormat="1" ht="15.75">
      <c r="A1273" s="165"/>
      <c r="B1273" s="168"/>
    </row>
    <row r="1274" spans="1:2" s="157" customFormat="1" ht="15.75">
      <c r="A1274" s="165"/>
      <c r="B1274" s="168"/>
    </row>
    <row r="1275" spans="1:2" s="157" customFormat="1" ht="15.75">
      <c r="A1275" s="165"/>
      <c r="B1275" s="168"/>
    </row>
    <row r="1276" spans="1:2" s="157" customFormat="1" ht="15.75">
      <c r="A1276" s="165"/>
      <c r="B1276" s="168"/>
    </row>
    <row r="1277" spans="1:2" s="157" customFormat="1" ht="15.75">
      <c r="A1277" s="165"/>
      <c r="B1277" s="168"/>
    </row>
    <row r="1278" spans="1:2" s="157" customFormat="1" ht="15.75">
      <c r="A1278" s="165"/>
      <c r="B1278" s="168"/>
    </row>
    <row r="1279" spans="1:2" s="157" customFormat="1" ht="15.75">
      <c r="A1279" s="165"/>
      <c r="B1279" s="168"/>
    </row>
    <row r="1280" spans="1:2" s="157" customFormat="1" ht="15.75">
      <c r="A1280" s="165"/>
      <c r="B1280" s="168"/>
    </row>
    <row r="1281" spans="1:2" s="157" customFormat="1" ht="15.75">
      <c r="A1281" s="165"/>
      <c r="B1281" s="168"/>
    </row>
    <row r="1282" spans="1:2" s="157" customFormat="1" ht="15.75">
      <c r="A1282" s="165"/>
      <c r="B1282" s="168"/>
    </row>
    <row r="1283" spans="1:2" s="157" customFormat="1" ht="15.75">
      <c r="A1283" s="165"/>
      <c r="B1283" s="168"/>
    </row>
    <row r="1284" spans="1:2" s="157" customFormat="1" ht="15.75">
      <c r="A1284" s="165"/>
      <c r="B1284" s="168"/>
    </row>
    <row r="1285" spans="1:2" s="157" customFormat="1" ht="15.75">
      <c r="A1285" s="165"/>
      <c r="B1285" s="168"/>
    </row>
    <row r="1286" spans="1:2" s="157" customFormat="1" ht="15.75">
      <c r="A1286" s="165"/>
      <c r="B1286" s="168"/>
    </row>
    <row r="1287" spans="1:2" s="157" customFormat="1" ht="15.75">
      <c r="A1287" s="165"/>
      <c r="B1287" s="168"/>
    </row>
    <row r="1288" spans="1:2" s="157" customFormat="1" ht="15.75">
      <c r="A1288" s="165"/>
      <c r="B1288" s="168"/>
    </row>
    <row r="1289" spans="1:2" s="157" customFormat="1" ht="15.75">
      <c r="A1289" s="165"/>
      <c r="B1289" s="168"/>
    </row>
    <row r="1290" spans="1:2" s="157" customFormat="1" ht="15.75">
      <c r="A1290" s="165"/>
      <c r="B1290" s="168"/>
    </row>
    <row r="1291" spans="1:2" s="157" customFormat="1" ht="15.75">
      <c r="A1291" s="165"/>
      <c r="B1291" s="168"/>
    </row>
    <row r="1292" spans="1:2" s="157" customFormat="1" ht="15.75">
      <c r="A1292" s="165"/>
      <c r="B1292" s="168"/>
    </row>
    <row r="1293" spans="1:2" s="157" customFormat="1" ht="15.75">
      <c r="A1293" s="165"/>
      <c r="B1293" s="168"/>
    </row>
    <row r="1294" spans="1:2" s="157" customFormat="1" ht="15.75">
      <c r="A1294" s="165"/>
      <c r="B1294" s="168"/>
    </row>
    <row r="1295" spans="1:2" s="157" customFormat="1" ht="15.75">
      <c r="A1295" s="165"/>
      <c r="B1295" s="168"/>
    </row>
    <row r="1296" spans="1:2" s="157" customFormat="1" ht="15.75">
      <c r="A1296" s="165"/>
      <c r="B1296" s="168"/>
    </row>
    <row r="1297" spans="1:2" s="157" customFormat="1" ht="15.75">
      <c r="A1297" s="165"/>
      <c r="B1297" s="168"/>
    </row>
    <row r="1298" spans="1:2" s="157" customFormat="1" ht="15.75">
      <c r="A1298" s="165"/>
      <c r="B1298" s="168"/>
    </row>
    <row r="1299" spans="1:2" s="157" customFormat="1" ht="15.75">
      <c r="A1299" s="165"/>
      <c r="B1299" s="168"/>
    </row>
    <row r="1300" spans="1:2" s="157" customFormat="1" ht="15.75">
      <c r="A1300" s="165"/>
      <c r="B1300" s="168"/>
    </row>
    <row r="1301" spans="1:2" s="157" customFormat="1" ht="15.75">
      <c r="A1301" s="165"/>
      <c r="B1301" s="168"/>
    </row>
    <row r="1302" spans="1:2" s="157" customFormat="1" ht="15.75">
      <c r="A1302" s="165"/>
      <c r="B1302" s="168"/>
    </row>
    <row r="1303" spans="1:2" s="157" customFormat="1" ht="15.75">
      <c r="A1303" s="165"/>
      <c r="B1303" s="168"/>
    </row>
    <row r="1304" spans="1:2" s="157" customFormat="1" ht="15.75">
      <c r="A1304" s="165"/>
      <c r="B1304" s="168"/>
    </row>
    <row r="1305" spans="1:2" s="157" customFormat="1" ht="15.75">
      <c r="A1305" s="165"/>
      <c r="B1305" s="168"/>
    </row>
    <row r="1306" spans="1:2" s="157" customFormat="1" ht="15.75">
      <c r="A1306" s="165"/>
      <c r="B1306" s="168"/>
    </row>
    <row r="1307" spans="1:2" s="157" customFormat="1" ht="15.75">
      <c r="A1307" s="165"/>
      <c r="B1307" s="168"/>
    </row>
    <row r="1308" spans="1:2" s="157" customFormat="1" ht="15.75">
      <c r="A1308" s="165"/>
      <c r="B1308" s="168"/>
    </row>
    <row r="1309" spans="1:2" s="157" customFormat="1" ht="15.75">
      <c r="A1309" s="165"/>
      <c r="B1309" s="168"/>
    </row>
    <row r="1310" spans="1:2" s="157" customFormat="1" ht="15.75">
      <c r="A1310" s="165"/>
      <c r="B1310" s="168"/>
    </row>
    <row r="1311" spans="1:2" s="157" customFormat="1" ht="15.75">
      <c r="A1311" s="165"/>
      <c r="B1311" s="168"/>
    </row>
    <row r="1312" spans="1:2" s="157" customFormat="1" ht="15.75">
      <c r="A1312" s="165"/>
      <c r="B1312" s="168"/>
    </row>
    <row r="1313" spans="1:2" s="157" customFormat="1" ht="15.75">
      <c r="A1313" s="165"/>
      <c r="B1313" s="168"/>
    </row>
    <row r="1314" spans="1:2" s="157" customFormat="1" ht="15.75">
      <c r="A1314" s="165"/>
      <c r="B1314" s="168"/>
    </row>
    <row r="1315" spans="1:2" s="157" customFormat="1" ht="15.75">
      <c r="A1315" s="165"/>
      <c r="B1315" s="168"/>
    </row>
    <row r="1316" spans="1:2" s="157" customFormat="1" ht="15.75">
      <c r="A1316" s="165"/>
      <c r="B1316" s="168"/>
    </row>
    <row r="1317" spans="1:2" s="157" customFormat="1" ht="15.75">
      <c r="A1317" s="165"/>
      <c r="B1317" s="168"/>
    </row>
    <row r="1318" spans="1:2" s="157" customFormat="1" ht="15.75">
      <c r="A1318" s="165"/>
      <c r="B1318" s="168"/>
    </row>
    <row r="1319" spans="1:2" s="157" customFormat="1" ht="15.75">
      <c r="A1319" s="165"/>
      <c r="B1319" s="168"/>
    </row>
    <row r="1320" spans="1:2" s="157" customFormat="1" ht="15.75">
      <c r="A1320" s="165"/>
      <c r="B1320" s="168"/>
    </row>
    <row r="1321" spans="1:2" s="157" customFormat="1" ht="15.75">
      <c r="A1321" s="165"/>
      <c r="B1321" s="168"/>
    </row>
    <row r="1322" spans="1:2" s="157" customFormat="1" ht="15.75">
      <c r="A1322" s="165"/>
      <c r="B1322" s="168"/>
    </row>
    <row r="1323" spans="1:2" s="157" customFormat="1" ht="15.75">
      <c r="A1323" s="165"/>
      <c r="B1323" s="168"/>
    </row>
    <row r="1324" spans="1:2" s="157" customFormat="1" ht="15.75">
      <c r="A1324" s="165"/>
      <c r="B1324" s="168"/>
    </row>
    <row r="1325" spans="1:2" s="157" customFormat="1" ht="15.75">
      <c r="A1325" s="165"/>
      <c r="B1325" s="168"/>
    </row>
    <row r="1326" spans="1:2" s="157" customFormat="1" ht="15.75">
      <c r="A1326" s="165"/>
      <c r="B1326" s="168"/>
    </row>
    <row r="1327" spans="1:2" s="157" customFormat="1" ht="15.75">
      <c r="A1327" s="165"/>
      <c r="B1327" s="168"/>
    </row>
    <row r="1328" spans="1:2" s="157" customFormat="1" ht="15.75">
      <c r="A1328" s="165"/>
      <c r="B1328" s="168"/>
    </row>
    <row r="1329" spans="1:2" s="157" customFormat="1" ht="15.75">
      <c r="A1329" s="165"/>
      <c r="B1329" s="168"/>
    </row>
    <row r="1330" spans="1:2" s="157" customFormat="1" ht="15.75">
      <c r="A1330" s="165"/>
      <c r="B1330" s="168"/>
    </row>
    <row r="1331" spans="1:2" s="157" customFormat="1" ht="15.75">
      <c r="A1331" s="165"/>
      <c r="B1331" s="168"/>
    </row>
    <row r="1332" spans="1:2" s="157" customFormat="1" ht="15.75">
      <c r="A1332" s="165"/>
      <c r="B1332" s="168"/>
    </row>
    <row r="1333" spans="1:2" s="157" customFormat="1" ht="15.75">
      <c r="A1333" s="165"/>
      <c r="B1333" s="168"/>
    </row>
    <row r="1334" spans="1:2" s="157" customFormat="1" ht="15.75">
      <c r="A1334" s="165"/>
      <c r="B1334" s="168"/>
    </row>
    <row r="1335" spans="1:2" s="157" customFormat="1" ht="15.75">
      <c r="A1335" s="165"/>
      <c r="B1335" s="168"/>
    </row>
    <row r="1336" spans="1:2" s="157" customFormat="1" ht="15.75">
      <c r="A1336" s="165"/>
      <c r="B1336" s="168"/>
    </row>
    <row r="1337" spans="1:2" s="157" customFormat="1" ht="15.75">
      <c r="A1337" s="165"/>
      <c r="B1337" s="168"/>
    </row>
    <row r="1338" spans="1:2" s="157" customFormat="1" ht="15.75">
      <c r="A1338" s="165"/>
      <c r="B1338" s="168"/>
    </row>
    <row r="1339" spans="1:2" s="157" customFormat="1" ht="15.75">
      <c r="A1339" s="165"/>
      <c r="B1339" s="168"/>
    </row>
    <row r="1340" spans="1:2" s="157" customFormat="1" ht="15.75">
      <c r="A1340" s="165"/>
      <c r="B1340" s="168"/>
    </row>
    <row r="1341" spans="1:2" s="157" customFormat="1" ht="15.75">
      <c r="A1341" s="165"/>
      <c r="B1341" s="168"/>
    </row>
    <row r="1342" spans="1:2" s="157" customFormat="1" ht="15.75">
      <c r="A1342" s="165"/>
      <c r="B1342" s="168"/>
    </row>
    <row r="1343" spans="1:2" s="157" customFormat="1" ht="15.75">
      <c r="A1343" s="165"/>
      <c r="B1343" s="168"/>
    </row>
    <row r="1344" spans="1:2" s="157" customFormat="1" ht="15.75">
      <c r="A1344" s="165"/>
      <c r="B1344" s="168"/>
    </row>
    <row r="1345" spans="1:2" s="157" customFormat="1" ht="15.75">
      <c r="A1345" s="165"/>
      <c r="B1345" s="168"/>
    </row>
    <row r="1346" spans="1:2" s="157" customFormat="1" ht="15.75">
      <c r="A1346" s="165"/>
      <c r="B1346" s="168"/>
    </row>
    <row r="1347" spans="1:2" s="157" customFormat="1" ht="15.75">
      <c r="A1347" s="165"/>
      <c r="B1347" s="168"/>
    </row>
    <row r="1348" spans="1:2" s="157" customFormat="1" ht="15.75">
      <c r="A1348" s="165"/>
      <c r="B1348" s="168"/>
    </row>
    <row r="1349" spans="1:2" s="157" customFormat="1" ht="15.75">
      <c r="A1349" s="165"/>
      <c r="B1349" s="168"/>
    </row>
    <row r="1350" spans="1:2" s="157" customFormat="1" ht="15.75">
      <c r="A1350" s="165"/>
      <c r="B1350" s="168"/>
    </row>
    <row r="1351" spans="1:2" s="157" customFormat="1" ht="15.75">
      <c r="A1351" s="165"/>
      <c r="B1351" s="168"/>
    </row>
    <row r="1352" spans="1:2" s="157" customFormat="1" ht="15.75">
      <c r="A1352" s="165"/>
      <c r="B1352" s="168"/>
    </row>
    <row r="1353" spans="1:2" s="157" customFormat="1" ht="15.75">
      <c r="A1353" s="165"/>
      <c r="B1353" s="168"/>
    </row>
    <row r="1354" spans="1:2" s="157" customFormat="1" ht="15.75">
      <c r="A1354" s="165"/>
      <c r="B1354" s="168"/>
    </row>
    <row r="1355" spans="1:2" s="157" customFormat="1" ht="15.75">
      <c r="A1355" s="165"/>
      <c r="B1355" s="168"/>
    </row>
    <row r="1356" spans="1:2" s="157" customFormat="1" ht="15.75">
      <c r="A1356" s="165"/>
      <c r="B1356" s="168"/>
    </row>
    <row r="1357" spans="1:2" s="157" customFormat="1" ht="15.75">
      <c r="A1357" s="165"/>
      <c r="B1357" s="168"/>
    </row>
    <row r="1358" spans="1:2" s="157" customFormat="1" ht="15.75">
      <c r="A1358" s="165"/>
      <c r="B1358" s="168"/>
    </row>
    <row r="1359" spans="1:2" s="157" customFormat="1" ht="15.75">
      <c r="A1359" s="165"/>
      <c r="B1359" s="168"/>
    </row>
    <row r="1360" spans="1:2" s="157" customFormat="1" ht="15.75">
      <c r="A1360" s="165"/>
      <c r="B1360" s="168"/>
    </row>
    <row r="1361" spans="1:2" s="157" customFormat="1" ht="15.75">
      <c r="A1361" s="165"/>
      <c r="B1361" s="168"/>
    </row>
    <row r="1362" spans="1:2" s="157" customFormat="1" ht="15.75">
      <c r="A1362" s="165"/>
      <c r="B1362" s="168"/>
    </row>
    <row r="1363" spans="1:2" s="157" customFormat="1" ht="15.75">
      <c r="A1363" s="165"/>
      <c r="B1363" s="168"/>
    </row>
    <row r="1364" spans="1:2" s="157" customFormat="1" ht="15.75">
      <c r="A1364" s="165"/>
      <c r="B1364" s="168"/>
    </row>
    <row r="1365" spans="1:2" s="157" customFormat="1" ht="15.75">
      <c r="A1365" s="165"/>
      <c r="B1365" s="168"/>
    </row>
    <row r="1366" spans="1:2" s="157" customFormat="1" ht="15.75">
      <c r="A1366" s="165"/>
      <c r="B1366" s="168"/>
    </row>
    <row r="1367" spans="1:2" s="157" customFormat="1" ht="15.75">
      <c r="A1367" s="165"/>
      <c r="B1367" s="168"/>
    </row>
    <row r="1368" spans="1:2" s="157" customFormat="1" ht="15.75">
      <c r="A1368" s="165"/>
      <c r="B1368" s="168"/>
    </row>
    <row r="1369" spans="1:2" s="157" customFormat="1" ht="15.75">
      <c r="A1369" s="165"/>
      <c r="B1369" s="168"/>
    </row>
    <row r="1370" spans="1:2" s="157" customFormat="1" ht="15.75">
      <c r="A1370" s="165"/>
      <c r="B1370" s="168"/>
    </row>
    <row r="1371" spans="1:2" s="157" customFormat="1" ht="15.75">
      <c r="A1371" s="165"/>
      <c r="B1371" s="168"/>
    </row>
    <row r="1372" spans="1:2" s="157" customFormat="1" ht="15.75">
      <c r="A1372" s="165"/>
      <c r="B1372" s="168"/>
    </row>
    <row r="1373" spans="1:2" s="157" customFormat="1" ht="15.75">
      <c r="A1373" s="165"/>
      <c r="B1373" s="168"/>
    </row>
    <row r="1374" spans="1:2" s="157" customFormat="1" ht="15.75">
      <c r="A1374" s="165"/>
      <c r="B1374" s="168"/>
    </row>
    <row r="1375" spans="1:2" s="157" customFormat="1" ht="15.75">
      <c r="A1375" s="165"/>
      <c r="B1375" s="168"/>
    </row>
    <row r="1376" spans="1:2" s="157" customFormat="1" ht="15.75">
      <c r="A1376" s="165"/>
      <c r="B1376" s="168"/>
    </row>
    <row r="1377" spans="1:2" s="157" customFormat="1" ht="15.75">
      <c r="A1377" s="165"/>
      <c r="B1377" s="168"/>
    </row>
    <row r="1378" spans="1:2" s="157" customFormat="1" ht="15.75">
      <c r="A1378" s="165"/>
      <c r="B1378" s="168"/>
    </row>
    <row r="1379" spans="1:2" s="157" customFormat="1" ht="15.75">
      <c r="A1379" s="165"/>
      <c r="B1379" s="168"/>
    </row>
    <row r="1380" spans="1:2" s="157" customFormat="1" ht="15.75">
      <c r="A1380" s="165"/>
      <c r="B1380" s="168"/>
    </row>
    <row r="1381" spans="1:2" s="157" customFormat="1" ht="15.75">
      <c r="A1381" s="165"/>
      <c r="B1381" s="168"/>
    </row>
    <row r="1382" spans="1:2" s="157" customFormat="1" ht="15.75">
      <c r="A1382" s="165"/>
      <c r="B1382" s="168"/>
    </row>
    <row r="1383" spans="1:2" s="157" customFormat="1" ht="15.75">
      <c r="A1383" s="165"/>
      <c r="B1383" s="168"/>
    </row>
    <row r="1384" spans="1:2" s="157" customFormat="1" ht="15.75">
      <c r="A1384" s="165"/>
      <c r="B1384" s="168"/>
    </row>
    <row r="1385" spans="1:2" s="157" customFormat="1" ht="15.75">
      <c r="A1385" s="165"/>
      <c r="B1385" s="168"/>
    </row>
    <row r="1386" spans="1:2" s="157" customFormat="1" ht="15.75">
      <c r="A1386" s="165"/>
      <c r="B1386" s="168"/>
    </row>
    <row r="1387" spans="1:2" s="157" customFormat="1" ht="15.75">
      <c r="A1387" s="165"/>
      <c r="B1387" s="168"/>
    </row>
    <row r="1388" spans="1:2" s="157" customFormat="1" ht="15.75">
      <c r="A1388" s="165"/>
      <c r="B1388" s="168"/>
    </row>
    <row r="1389" spans="1:2" s="157" customFormat="1" ht="15.75">
      <c r="A1389" s="165"/>
      <c r="B1389" s="168"/>
    </row>
    <row r="1390" spans="1:2" s="157" customFormat="1" ht="15.75">
      <c r="A1390" s="165"/>
      <c r="B1390" s="168"/>
    </row>
    <row r="1391" spans="1:2" s="157" customFormat="1" ht="15.75">
      <c r="A1391" s="165"/>
      <c r="B1391" s="168"/>
    </row>
    <row r="1392" spans="1:2" s="157" customFormat="1" ht="15.75">
      <c r="A1392" s="165"/>
      <c r="B1392" s="168"/>
    </row>
    <row r="1393" spans="1:2" s="157" customFormat="1" ht="15.75">
      <c r="A1393" s="165"/>
      <c r="B1393" s="168"/>
    </row>
    <row r="1394" spans="1:2" s="157" customFormat="1" ht="15.75">
      <c r="A1394" s="165"/>
      <c r="B1394" s="168"/>
    </row>
    <row r="1395" spans="1:2" s="157" customFormat="1" ht="15.75">
      <c r="A1395" s="165"/>
      <c r="B1395" s="168"/>
    </row>
    <row r="1396" spans="1:2" s="157" customFormat="1" ht="15.75">
      <c r="A1396" s="165"/>
      <c r="B1396" s="168"/>
    </row>
    <row r="1397" spans="1:2" s="157" customFormat="1" ht="15.75">
      <c r="A1397" s="165"/>
      <c r="B1397" s="168"/>
    </row>
    <row r="1398" spans="1:2" s="157" customFormat="1" ht="15.75">
      <c r="A1398" s="165"/>
      <c r="B1398" s="168"/>
    </row>
    <row r="1399" spans="1:2" s="157" customFormat="1" ht="15.75">
      <c r="A1399" s="165"/>
      <c r="B1399" s="168"/>
    </row>
    <row r="1400" spans="1:2" s="157" customFormat="1" ht="15.75">
      <c r="A1400" s="165"/>
      <c r="B1400" s="168"/>
    </row>
    <row r="1401" spans="1:2" s="157" customFormat="1" ht="15.75">
      <c r="A1401" s="165"/>
      <c r="B1401" s="168"/>
    </row>
    <row r="1402" spans="1:2" s="157" customFormat="1" ht="15.75">
      <c r="A1402" s="165"/>
      <c r="B1402" s="168"/>
    </row>
    <row r="1403" spans="1:2" s="157" customFormat="1" ht="15.75">
      <c r="A1403" s="165"/>
      <c r="B1403" s="168"/>
    </row>
    <row r="1404" spans="1:2" s="157" customFormat="1" ht="15.75">
      <c r="A1404" s="165"/>
      <c r="B1404" s="168"/>
    </row>
    <row r="1405" spans="1:2" s="157" customFormat="1" ht="15.75">
      <c r="A1405" s="165"/>
      <c r="B1405" s="168"/>
    </row>
    <row r="1406" spans="1:2" s="157" customFormat="1" ht="15.75">
      <c r="A1406" s="165"/>
      <c r="B1406" s="168"/>
    </row>
    <row r="1407" spans="1:2" s="157" customFormat="1" ht="15.75">
      <c r="A1407" s="165"/>
      <c r="B1407" s="168"/>
    </row>
    <row r="1408" spans="1:2" s="157" customFormat="1" ht="15.75">
      <c r="A1408" s="165"/>
      <c r="B1408" s="168"/>
    </row>
    <row r="1409" spans="1:2" s="157" customFormat="1" ht="15.75">
      <c r="A1409" s="165"/>
      <c r="B1409" s="168"/>
    </row>
    <row r="1410" spans="1:2" s="157" customFormat="1" ht="15.75">
      <c r="A1410" s="165"/>
      <c r="B1410" s="168"/>
    </row>
    <row r="1411" spans="1:2" s="157" customFormat="1" ht="15.75">
      <c r="A1411" s="165"/>
      <c r="B1411" s="168"/>
    </row>
    <row r="1412" spans="1:2" s="157" customFormat="1" ht="15.75">
      <c r="A1412" s="165"/>
      <c r="B1412" s="168"/>
    </row>
    <row r="1413" spans="1:2" s="157" customFormat="1" ht="15.75">
      <c r="A1413" s="165"/>
      <c r="B1413" s="168"/>
    </row>
    <row r="1414" spans="1:2" s="157" customFormat="1" ht="15.75">
      <c r="A1414" s="165"/>
      <c r="B1414" s="168"/>
    </row>
    <row r="1415" spans="1:2" s="157" customFormat="1" ht="15.75">
      <c r="A1415" s="165"/>
      <c r="B1415" s="168"/>
    </row>
    <row r="1416" spans="1:2" s="157" customFormat="1" ht="15.75">
      <c r="A1416" s="165"/>
      <c r="B1416" s="168"/>
    </row>
    <row r="1417" spans="1:2" s="157" customFormat="1" ht="15.75">
      <c r="A1417" s="165"/>
      <c r="B1417" s="168"/>
    </row>
    <row r="1418" spans="1:2" s="157" customFormat="1" ht="15.75">
      <c r="A1418" s="165"/>
      <c r="B1418" s="168"/>
    </row>
    <row r="1419" spans="1:2" s="157" customFormat="1" ht="15.75">
      <c r="A1419" s="165"/>
      <c r="B1419" s="168"/>
    </row>
    <row r="1420" spans="1:2" s="157" customFormat="1" ht="15.75">
      <c r="A1420" s="165"/>
      <c r="B1420" s="168"/>
    </row>
    <row r="1421" spans="1:2" s="157" customFormat="1" ht="15.75">
      <c r="A1421" s="165"/>
      <c r="B1421" s="168"/>
    </row>
    <row r="1422" spans="1:2" s="157" customFormat="1" ht="15.75">
      <c r="A1422" s="165"/>
      <c r="B1422" s="168"/>
    </row>
    <row r="1423" spans="1:2" s="157" customFormat="1" ht="15.75">
      <c r="A1423" s="165"/>
      <c r="B1423" s="168"/>
    </row>
    <row r="1424" spans="1:2" s="157" customFormat="1" ht="15.75">
      <c r="A1424" s="165"/>
      <c r="B1424" s="168"/>
    </row>
    <row r="1425" spans="1:2" s="157" customFormat="1" ht="15.75">
      <c r="A1425" s="165"/>
      <c r="B1425" s="168"/>
    </row>
    <row r="1426" spans="1:2" s="157" customFormat="1" ht="15.75">
      <c r="A1426" s="165"/>
      <c r="B1426" s="168"/>
    </row>
    <row r="1427" spans="1:2" s="157" customFormat="1" ht="15.75">
      <c r="A1427" s="165"/>
      <c r="B1427" s="168"/>
    </row>
    <row r="1428" spans="1:2" s="157" customFormat="1" ht="15.75">
      <c r="A1428" s="165"/>
      <c r="B1428" s="168"/>
    </row>
    <row r="1429" spans="1:2" s="157" customFormat="1" ht="15.75">
      <c r="A1429" s="165"/>
      <c r="B1429" s="168"/>
    </row>
    <row r="1430" spans="1:2" s="157" customFormat="1" ht="15.75">
      <c r="A1430" s="165"/>
      <c r="B1430" s="168"/>
    </row>
    <row r="1431" spans="1:2" s="157" customFormat="1" ht="15.75">
      <c r="A1431" s="165"/>
      <c r="B1431" s="168"/>
    </row>
    <row r="1432" spans="1:2" s="157" customFormat="1" ht="15.75">
      <c r="A1432" s="165"/>
      <c r="B1432" s="168"/>
    </row>
    <row r="1433" spans="1:2" s="157" customFormat="1" ht="15.75">
      <c r="A1433" s="165"/>
      <c r="B1433" s="168"/>
    </row>
    <row r="1434" spans="1:2" s="157" customFormat="1" ht="15.75">
      <c r="A1434" s="165"/>
      <c r="B1434" s="168"/>
    </row>
    <row r="1435" spans="1:2" s="157" customFormat="1" ht="15.75">
      <c r="A1435" s="165"/>
      <c r="B1435" s="168"/>
    </row>
    <row r="1436" spans="1:2" s="157" customFormat="1" ht="15.75">
      <c r="A1436" s="165"/>
      <c r="B1436" s="168"/>
    </row>
    <row r="1437" spans="1:2" s="157" customFormat="1" ht="15.75">
      <c r="A1437" s="165"/>
      <c r="B1437" s="168"/>
    </row>
    <row r="1438" spans="1:2" s="157" customFormat="1" ht="15.75">
      <c r="A1438" s="165"/>
      <c r="B1438" s="168"/>
    </row>
    <row r="1439" spans="1:2" s="157" customFormat="1" ht="15.75">
      <c r="A1439" s="165"/>
      <c r="B1439" s="168"/>
    </row>
    <row r="1440" spans="1:2" s="157" customFormat="1" ht="15.75">
      <c r="A1440" s="165"/>
      <c r="B1440" s="168"/>
    </row>
    <row r="1441" spans="1:2" s="157" customFormat="1" ht="15.75">
      <c r="A1441" s="165"/>
      <c r="B1441" s="168"/>
    </row>
    <row r="1442" spans="1:2" s="157" customFormat="1" ht="15.75">
      <c r="A1442" s="165"/>
      <c r="B1442" s="168"/>
    </row>
    <row r="1443" spans="1:2" s="157" customFormat="1" ht="15.75">
      <c r="A1443" s="165"/>
      <c r="B1443" s="168"/>
    </row>
    <row r="1444" spans="1:2" s="157" customFormat="1" ht="15.75">
      <c r="A1444" s="165"/>
      <c r="B1444" s="168"/>
    </row>
    <row r="1445" spans="1:2" s="157" customFormat="1" ht="15.75">
      <c r="A1445" s="165"/>
      <c r="B1445" s="168"/>
    </row>
    <row r="1446" spans="1:2" s="157" customFormat="1" ht="15.75">
      <c r="A1446" s="165"/>
      <c r="B1446" s="168"/>
    </row>
    <row r="1447" spans="1:2" s="157" customFormat="1" ht="15.75">
      <c r="A1447" s="165"/>
      <c r="B1447" s="168"/>
    </row>
    <row r="1448" spans="1:2" s="157" customFormat="1" ht="15.75">
      <c r="A1448" s="165"/>
      <c r="B1448" s="168"/>
    </row>
    <row r="1449" spans="1:2" s="157" customFormat="1" ht="15.75">
      <c r="A1449" s="165"/>
      <c r="B1449" s="168"/>
    </row>
    <row r="1450" spans="1:2" s="157" customFormat="1" ht="15.75">
      <c r="A1450" s="165"/>
      <c r="B1450" s="168"/>
    </row>
    <row r="1451" spans="1:2" s="157" customFormat="1" ht="15.75">
      <c r="A1451" s="165"/>
      <c r="B1451" s="168"/>
    </row>
    <row r="1452" spans="1:2" s="157" customFormat="1" ht="15.75">
      <c r="A1452" s="165"/>
      <c r="B1452" s="168"/>
    </row>
    <row r="1453" spans="1:2" s="157" customFormat="1" ht="15.75">
      <c r="A1453" s="165"/>
      <c r="B1453" s="168"/>
    </row>
    <row r="1454" spans="1:2" s="157" customFormat="1" ht="15.75">
      <c r="A1454" s="165"/>
      <c r="B1454" s="168"/>
    </row>
    <row r="1455" spans="1:2" s="157" customFormat="1" ht="15.75">
      <c r="A1455" s="165"/>
      <c r="B1455" s="168"/>
    </row>
    <row r="1456" spans="1:2" s="157" customFormat="1" ht="15.75">
      <c r="A1456" s="165"/>
      <c r="B1456" s="168"/>
    </row>
    <row r="1457" spans="1:2" s="157" customFormat="1" ht="15.75">
      <c r="A1457" s="165"/>
      <c r="B1457" s="168"/>
    </row>
    <row r="1458" spans="1:2" s="157" customFormat="1" ht="15.75">
      <c r="A1458" s="165"/>
      <c r="B1458" s="168"/>
    </row>
    <row r="1459" spans="1:2" s="157" customFormat="1" ht="15.75">
      <c r="A1459" s="165"/>
      <c r="B1459" s="168"/>
    </row>
    <row r="1460" spans="1:2" s="157" customFormat="1" ht="15.75">
      <c r="A1460" s="165"/>
      <c r="B1460" s="168"/>
    </row>
    <row r="1461" spans="1:2" s="157" customFormat="1" ht="15.75">
      <c r="A1461" s="165"/>
      <c r="B1461" s="168"/>
    </row>
    <row r="1462" spans="1:2" s="157" customFormat="1" ht="15.75">
      <c r="A1462" s="165"/>
      <c r="B1462" s="168"/>
    </row>
    <row r="1463" spans="1:2" s="157" customFormat="1" ht="15.75">
      <c r="A1463" s="165"/>
      <c r="B1463" s="168"/>
    </row>
    <row r="1464" spans="1:2" s="157" customFormat="1" ht="15.75">
      <c r="A1464" s="165"/>
      <c r="B1464" s="168"/>
    </row>
    <row r="1465" spans="1:2" s="157" customFormat="1" ht="15.75">
      <c r="A1465" s="165"/>
      <c r="B1465" s="168"/>
    </row>
    <row r="1466" spans="1:2" s="157" customFormat="1" ht="15.75">
      <c r="A1466" s="165"/>
      <c r="B1466" s="168"/>
    </row>
    <row r="1467" spans="1:2" s="157" customFormat="1" ht="15.75">
      <c r="A1467" s="165"/>
      <c r="B1467" s="168"/>
    </row>
    <row r="1468" spans="1:2" s="157" customFormat="1" ht="15.75">
      <c r="A1468" s="165"/>
      <c r="B1468" s="168"/>
    </row>
    <row r="1469" spans="1:2" s="157" customFormat="1" ht="15.75">
      <c r="A1469" s="165"/>
      <c r="B1469" s="168"/>
    </row>
    <row r="1470" spans="1:2" s="157" customFormat="1" ht="15.75">
      <c r="A1470" s="165"/>
      <c r="B1470" s="168"/>
    </row>
    <row r="1471" spans="1:2" s="157" customFormat="1" ht="15.75">
      <c r="A1471" s="165"/>
      <c r="B1471" s="168"/>
    </row>
    <row r="1472" spans="1:2" s="157" customFormat="1" ht="15.75">
      <c r="A1472" s="165"/>
      <c r="B1472" s="168"/>
    </row>
    <row r="1473" spans="1:2" s="157" customFormat="1" ht="15.75">
      <c r="A1473" s="165"/>
      <c r="B1473" s="168"/>
    </row>
    <row r="1474" spans="1:2" s="157" customFormat="1" ht="15.75">
      <c r="A1474" s="165"/>
      <c r="B1474" s="168"/>
    </row>
    <row r="1475" spans="1:2" s="157" customFormat="1" ht="15.75">
      <c r="A1475" s="165"/>
      <c r="B1475" s="168"/>
    </row>
    <row r="1476" spans="1:2" s="157" customFormat="1" ht="15.75">
      <c r="A1476" s="165"/>
      <c r="B1476" s="168"/>
    </row>
    <row r="1477" spans="1:2" s="157" customFormat="1" ht="15.75">
      <c r="A1477" s="165"/>
      <c r="B1477" s="168"/>
    </row>
    <row r="1478" spans="1:2" s="157" customFormat="1" ht="15.75">
      <c r="A1478" s="165"/>
      <c r="B1478" s="168"/>
    </row>
    <row r="1479" spans="1:2" s="157" customFormat="1" ht="15.75">
      <c r="A1479" s="165"/>
      <c r="B1479" s="168"/>
    </row>
    <row r="1480" spans="1:2" s="157" customFormat="1" ht="15.75">
      <c r="A1480" s="165"/>
      <c r="B1480" s="168"/>
    </row>
    <row r="1481" spans="1:2" s="157" customFormat="1" ht="15.75">
      <c r="A1481" s="165"/>
      <c r="B1481" s="168"/>
    </row>
    <row r="1482" spans="1:2" s="157" customFormat="1" ht="15.75">
      <c r="A1482" s="165"/>
      <c r="B1482" s="168"/>
    </row>
    <row r="1483" spans="1:2" s="157" customFormat="1" ht="15.75">
      <c r="A1483" s="165"/>
      <c r="B1483" s="168"/>
    </row>
    <row r="1484" spans="1:2" s="157" customFormat="1" ht="15.75">
      <c r="A1484" s="165"/>
      <c r="B1484" s="168"/>
    </row>
    <row r="1485" spans="1:2" s="157" customFormat="1" ht="15.75">
      <c r="A1485" s="165"/>
      <c r="B1485" s="168"/>
    </row>
    <row r="1486" spans="1:2" s="157" customFormat="1" ht="15.75">
      <c r="A1486" s="165"/>
      <c r="B1486" s="168"/>
    </row>
    <row r="1487" spans="1:2" s="157" customFormat="1" ht="15.75">
      <c r="A1487" s="165"/>
      <c r="B1487" s="168"/>
    </row>
    <row r="1488" spans="1:2" s="157" customFormat="1" ht="15.75">
      <c r="A1488" s="165"/>
      <c r="B1488" s="168"/>
    </row>
    <row r="1489" spans="1:2" s="157" customFormat="1" ht="15.75">
      <c r="A1489" s="165"/>
      <c r="B1489" s="168"/>
    </row>
    <row r="1490" spans="1:2" s="157" customFormat="1" ht="15.75">
      <c r="A1490" s="165"/>
      <c r="B1490" s="168"/>
    </row>
    <row r="1491" spans="1:2" s="157" customFormat="1" ht="15.75">
      <c r="A1491" s="165"/>
      <c r="B1491" s="168"/>
    </row>
    <row r="1492" spans="1:2" s="157" customFormat="1" ht="15.75">
      <c r="A1492" s="165"/>
      <c r="B1492" s="168"/>
    </row>
    <row r="1493" spans="1:2" s="157" customFormat="1" ht="15.75">
      <c r="A1493" s="165"/>
      <c r="B1493" s="168"/>
    </row>
    <row r="1494" spans="1:2" s="157" customFormat="1" ht="15.75">
      <c r="A1494" s="165"/>
      <c r="B1494" s="168"/>
    </row>
    <row r="1495" spans="1:2" s="157" customFormat="1" ht="15.75">
      <c r="A1495" s="165"/>
      <c r="B1495" s="168"/>
    </row>
    <row r="1496" spans="1:2" s="157" customFormat="1" ht="15.75">
      <c r="A1496" s="165"/>
      <c r="B1496" s="168"/>
    </row>
    <row r="1497" spans="1:2" s="157" customFormat="1" ht="15.75">
      <c r="A1497" s="165"/>
      <c r="B1497" s="168"/>
    </row>
    <row r="1498" spans="1:2" s="157" customFormat="1" ht="15.75">
      <c r="A1498" s="165"/>
      <c r="B1498" s="168"/>
    </row>
    <row r="1499" spans="1:2" s="157" customFormat="1" ht="15.75">
      <c r="A1499" s="165"/>
      <c r="B1499" s="168"/>
    </row>
    <row r="1500" spans="1:2" s="157" customFormat="1" ht="15.75">
      <c r="A1500" s="165"/>
      <c r="B1500" s="168"/>
    </row>
    <row r="1501" spans="1:2" s="157" customFormat="1" ht="15.75">
      <c r="A1501" s="165"/>
      <c r="B1501" s="168"/>
    </row>
    <row r="1502" spans="1:2" s="157" customFormat="1" ht="15.75">
      <c r="A1502" s="165"/>
      <c r="B1502" s="168"/>
    </row>
    <row r="1503" spans="1:2" s="157" customFormat="1" ht="15.75">
      <c r="A1503" s="165"/>
      <c r="B1503" s="168"/>
    </row>
    <row r="1504" spans="1:2" s="157" customFormat="1" ht="15.75">
      <c r="A1504" s="165"/>
      <c r="B1504" s="168"/>
    </row>
    <row r="1505" spans="1:2" s="157" customFormat="1" ht="15.75">
      <c r="A1505" s="165"/>
      <c r="B1505" s="168"/>
    </row>
    <row r="1506" spans="1:2" s="157" customFormat="1" ht="15.75">
      <c r="A1506" s="165"/>
      <c r="B1506" s="168"/>
    </row>
    <row r="1507" spans="1:2" s="157" customFormat="1" ht="15.75">
      <c r="A1507" s="165"/>
      <c r="B1507" s="168"/>
    </row>
    <row r="1508" spans="1:2" s="157" customFormat="1" ht="15.75">
      <c r="A1508" s="165"/>
      <c r="B1508" s="168"/>
    </row>
    <row r="1509" spans="1:2" s="157" customFormat="1" ht="15.75">
      <c r="A1509" s="165"/>
      <c r="B1509" s="168"/>
    </row>
    <row r="1510" spans="1:2" s="157" customFormat="1" ht="15.75">
      <c r="A1510" s="165"/>
      <c r="B1510" s="168"/>
    </row>
    <row r="1511" spans="1:2" s="157" customFormat="1" ht="15.75">
      <c r="A1511" s="165"/>
      <c r="B1511" s="168"/>
    </row>
    <row r="1512" spans="1:2" s="157" customFormat="1" ht="15.75">
      <c r="A1512" s="165"/>
      <c r="B1512" s="168"/>
    </row>
    <row r="1513" spans="1:2" s="157" customFormat="1" ht="15.75">
      <c r="A1513" s="165"/>
      <c r="B1513" s="168"/>
    </row>
    <row r="1514" spans="1:2" s="157" customFormat="1" ht="15.75">
      <c r="A1514" s="165"/>
      <c r="B1514" s="168"/>
    </row>
    <row r="1515" spans="1:2" s="157" customFormat="1" ht="15.75">
      <c r="A1515" s="165"/>
      <c r="B1515" s="168"/>
    </row>
    <row r="1516" spans="1:2" s="157" customFormat="1" ht="15.75">
      <c r="A1516" s="165"/>
      <c r="B1516" s="168"/>
    </row>
    <row r="1517" spans="1:2" s="157" customFormat="1" ht="15.75">
      <c r="A1517" s="165"/>
      <c r="B1517" s="168"/>
    </row>
    <row r="1518" spans="1:2" s="157" customFormat="1" ht="15.75">
      <c r="A1518" s="165"/>
      <c r="B1518" s="168"/>
    </row>
    <row r="1519" spans="1:2" s="157" customFormat="1" ht="15.75">
      <c r="A1519" s="165"/>
      <c r="B1519" s="168"/>
    </row>
    <row r="1520" spans="1:2" s="157" customFormat="1" ht="15.75">
      <c r="A1520" s="165"/>
      <c r="B1520" s="168"/>
    </row>
    <row r="1521" spans="1:2" s="157" customFormat="1" ht="15.75">
      <c r="A1521" s="165"/>
      <c r="B1521" s="168"/>
    </row>
    <row r="1522" spans="1:2" s="157" customFormat="1" ht="15.75">
      <c r="A1522" s="165"/>
      <c r="B1522" s="168"/>
    </row>
    <row r="1523" spans="1:2" s="157" customFormat="1" ht="15.75">
      <c r="A1523" s="165"/>
      <c r="B1523" s="168"/>
    </row>
    <row r="1524" spans="1:2" s="157" customFormat="1" ht="15.75">
      <c r="A1524" s="165"/>
      <c r="B1524" s="168"/>
    </row>
    <row r="1525" spans="1:2" s="157" customFormat="1" ht="15.75">
      <c r="A1525" s="165"/>
      <c r="B1525" s="168"/>
    </row>
    <row r="1526" spans="1:2" s="157" customFormat="1" ht="15.75">
      <c r="A1526" s="165"/>
      <c r="B1526" s="168"/>
    </row>
    <row r="1527" spans="1:2" s="157" customFormat="1" ht="15.75">
      <c r="A1527" s="165"/>
      <c r="B1527" s="168"/>
    </row>
    <row r="1528" spans="1:2" s="157" customFormat="1" ht="15.75">
      <c r="A1528" s="165"/>
      <c r="B1528" s="168"/>
    </row>
    <row r="1529" spans="1:2" s="157" customFormat="1" ht="15.75">
      <c r="A1529" s="165"/>
      <c r="B1529" s="168"/>
    </row>
    <row r="1530" spans="1:2" s="157" customFormat="1" ht="15.75">
      <c r="A1530" s="165"/>
      <c r="B1530" s="168"/>
    </row>
    <row r="1531" spans="1:2" s="157" customFormat="1" ht="15.75">
      <c r="A1531" s="165"/>
      <c r="B1531" s="168"/>
    </row>
    <row r="1532" spans="1:2" s="157" customFormat="1" ht="15.75">
      <c r="A1532" s="165"/>
      <c r="B1532" s="168"/>
    </row>
    <row r="1533" spans="1:2" s="157" customFormat="1" ht="15.75">
      <c r="A1533" s="165"/>
      <c r="B1533" s="168"/>
    </row>
    <row r="1534" spans="1:2" s="157" customFormat="1" ht="15.75">
      <c r="A1534" s="165"/>
      <c r="B1534" s="168"/>
    </row>
    <row r="1535" spans="1:2" s="157" customFormat="1" ht="15.75">
      <c r="A1535" s="165"/>
      <c r="B1535" s="168"/>
    </row>
    <row r="1536" spans="1:2" s="157" customFormat="1" ht="15.75">
      <c r="A1536" s="165"/>
      <c r="B1536" s="168"/>
    </row>
    <row r="1537" spans="1:2" s="157" customFormat="1" ht="15.75">
      <c r="A1537" s="165"/>
      <c r="B1537" s="168"/>
    </row>
    <row r="1538" spans="1:2" s="157" customFormat="1" ht="15.75">
      <c r="A1538" s="165"/>
      <c r="B1538" s="168"/>
    </row>
    <row r="1539" spans="1:2" s="157" customFormat="1" ht="15.75">
      <c r="A1539" s="165"/>
      <c r="B1539" s="168"/>
    </row>
    <row r="1540" spans="1:2" s="157" customFormat="1" ht="15.75">
      <c r="A1540" s="165"/>
      <c r="B1540" s="168"/>
    </row>
    <row r="1541" spans="1:2" s="157" customFormat="1" ht="15.75">
      <c r="A1541" s="165"/>
      <c r="B1541" s="168"/>
    </row>
    <row r="1542" spans="1:2" s="157" customFormat="1" ht="15.75">
      <c r="A1542" s="165"/>
      <c r="B1542" s="168"/>
    </row>
    <row r="1543" spans="1:2" s="157" customFormat="1" ht="15.75">
      <c r="A1543" s="165"/>
      <c r="B1543" s="168"/>
    </row>
    <row r="1544" spans="1:2" s="157" customFormat="1" ht="15.75">
      <c r="A1544" s="165"/>
      <c r="B1544" s="168"/>
    </row>
    <row r="1545" spans="1:2" s="157" customFormat="1" ht="15.75">
      <c r="A1545" s="165"/>
      <c r="B1545" s="168"/>
    </row>
    <row r="1546" spans="1:2" s="157" customFormat="1" ht="15.75">
      <c r="A1546" s="165"/>
      <c r="B1546" s="168"/>
    </row>
    <row r="1547" spans="1:2" s="157" customFormat="1" ht="15.75">
      <c r="A1547" s="165"/>
      <c r="B1547" s="168"/>
    </row>
    <row r="1548" spans="1:2" s="157" customFormat="1" ht="15.75">
      <c r="A1548" s="165"/>
      <c r="B1548" s="168"/>
    </row>
    <row r="1549" spans="1:2" s="157" customFormat="1" ht="15.75">
      <c r="A1549" s="165"/>
      <c r="B1549" s="168"/>
    </row>
    <row r="1550" spans="1:2" s="157" customFormat="1" ht="15.75">
      <c r="A1550" s="165"/>
      <c r="B1550" s="168"/>
    </row>
    <row r="1551" spans="1:2" s="157" customFormat="1" ht="15.75">
      <c r="A1551" s="165"/>
      <c r="B1551" s="168"/>
    </row>
    <row r="1552" spans="1:2" s="157" customFormat="1" ht="15.75">
      <c r="A1552" s="165"/>
      <c r="B1552" s="168"/>
    </row>
    <row r="1553" spans="1:2" s="157" customFormat="1" ht="15.75">
      <c r="A1553" s="165"/>
      <c r="B1553" s="168"/>
    </row>
    <row r="1554" spans="1:2" s="157" customFormat="1" ht="15.75">
      <c r="A1554" s="165"/>
      <c r="B1554" s="168"/>
    </row>
    <row r="1555" spans="1:2" s="157" customFormat="1" ht="15.75">
      <c r="A1555" s="165"/>
      <c r="B1555" s="168"/>
    </row>
    <row r="1556" spans="1:2" s="157" customFormat="1" ht="15.75">
      <c r="A1556" s="165"/>
      <c r="B1556" s="168"/>
    </row>
    <row r="1557" spans="1:2" s="157" customFormat="1" ht="15.75">
      <c r="A1557" s="165"/>
      <c r="B1557" s="168"/>
    </row>
    <row r="1558" spans="1:2" s="157" customFormat="1" ht="15.75">
      <c r="A1558" s="165"/>
      <c r="B1558" s="168"/>
    </row>
    <row r="1559" spans="1:2" s="157" customFormat="1" ht="15.75">
      <c r="A1559" s="165"/>
      <c r="B1559" s="168"/>
    </row>
    <row r="1560" spans="1:2" s="157" customFormat="1" ht="15.75">
      <c r="A1560" s="165"/>
      <c r="B1560" s="168"/>
    </row>
    <row r="1561" spans="1:2" s="157" customFormat="1" ht="15.75">
      <c r="A1561" s="165"/>
      <c r="B1561" s="168"/>
    </row>
    <row r="1562" spans="1:2" s="157" customFormat="1" ht="15.75">
      <c r="A1562" s="165"/>
      <c r="B1562" s="168"/>
    </row>
    <row r="1563" spans="1:2" s="157" customFormat="1" ht="15.75">
      <c r="A1563" s="165"/>
      <c r="B1563" s="168"/>
    </row>
    <row r="1564" spans="1:2" s="157" customFormat="1" ht="15.75">
      <c r="A1564" s="165"/>
      <c r="B1564" s="168"/>
    </row>
    <row r="1565" spans="1:2" s="157" customFormat="1" ht="15.75">
      <c r="A1565" s="165"/>
      <c r="B1565" s="168"/>
    </row>
    <row r="1566" spans="1:2" s="157" customFormat="1" ht="15.75">
      <c r="A1566" s="165"/>
      <c r="B1566" s="168"/>
    </row>
    <row r="1567" spans="1:2" s="157" customFormat="1" ht="15.75">
      <c r="A1567" s="165"/>
      <c r="B1567" s="168"/>
    </row>
    <row r="1568" spans="1:2" s="157" customFormat="1" ht="15.75">
      <c r="A1568" s="165"/>
      <c r="B1568" s="168"/>
    </row>
    <row r="1569" spans="1:2" s="157" customFormat="1" ht="15.75">
      <c r="A1569" s="165"/>
      <c r="B1569" s="168"/>
    </row>
    <row r="1570" spans="1:2" s="157" customFormat="1" ht="15.75">
      <c r="A1570" s="165"/>
      <c r="B1570" s="168"/>
    </row>
    <row r="1571" spans="1:2" s="157" customFormat="1" ht="15.75">
      <c r="A1571" s="165"/>
      <c r="B1571" s="168"/>
    </row>
    <row r="1572" spans="1:2" s="157" customFormat="1" ht="15.75">
      <c r="A1572" s="165"/>
      <c r="B1572" s="168"/>
    </row>
    <row r="1573" spans="1:2" s="157" customFormat="1" ht="15.75">
      <c r="A1573" s="165"/>
      <c r="B1573" s="168"/>
    </row>
    <row r="1574" spans="1:2" s="157" customFormat="1" ht="15.75">
      <c r="A1574" s="165"/>
      <c r="B1574" s="168"/>
    </row>
    <row r="1575" spans="1:2" s="157" customFormat="1" ht="15.75">
      <c r="A1575" s="165"/>
      <c r="B1575" s="168"/>
    </row>
    <row r="1576" spans="1:2" s="157" customFormat="1" ht="15.75">
      <c r="A1576" s="165"/>
      <c r="B1576" s="168"/>
    </row>
    <row r="1577" spans="1:2" s="157" customFormat="1" ht="15.75">
      <c r="A1577" s="165"/>
      <c r="B1577" s="168"/>
    </row>
    <row r="1578" spans="1:2" s="157" customFormat="1" ht="15.75">
      <c r="A1578" s="165"/>
      <c r="B1578" s="168"/>
    </row>
    <row r="1579" spans="1:2" s="157" customFormat="1" ht="15.75">
      <c r="A1579" s="165"/>
      <c r="B1579" s="168"/>
    </row>
    <row r="1580" spans="1:2" s="157" customFormat="1" ht="15.75">
      <c r="A1580" s="165"/>
      <c r="B1580" s="168"/>
    </row>
    <row r="1581" spans="1:2" s="157" customFormat="1" ht="15.75">
      <c r="A1581" s="165"/>
      <c r="B1581" s="168"/>
    </row>
    <row r="1582" spans="1:2" s="157" customFormat="1" ht="15.75">
      <c r="A1582" s="165"/>
      <c r="B1582" s="168"/>
    </row>
    <row r="1583" spans="1:2" s="157" customFormat="1" ht="15.75">
      <c r="A1583" s="165"/>
      <c r="B1583" s="168"/>
    </row>
    <row r="1584" spans="1:2" s="157" customFormat="1" ht="15.75">
      <c r="A1584" s="165"/>
      <c r="B1584" s="168"/>
    </row>
    <row r="1585" spans="1:2" s="157" customFormat="1" ht="15.75">
      <c r="A1585" s="165"/>
      <c r="B1585" s="168"/>
    </row>
    <row r="1586" spans="1:2" s="157" customFormat="1" ht="15.75">
      <c r="A1586" s="165"/>
      <c r="B1586" s="168"/>
    </row>
    <row r="1587" spans="1:2" s="157" customFormat="1" ht="15.75">
      <c r="A1587" s="165"/>
      <c r="B1587" s="168"/>
    </row>
    <row r="1588" spans="1:2" s="157" customFormat="1" ht="15.75">
      <c r="A1588" s="165"/>
      <c r="B1588" s="168"/>
    </row>
    <row r="1589" spans="1:2" s="157" customFormat="1" ht="15.75">
      <c r="A1589" s="165"/>
      <c r="B1589" s="168"/>
    </row>
    <row r="1590" spans="1:2" s="157" customFormat="1" ht="15.75">
      <c r="A1590" s="165"/>
      <c r="B1590" s="168"/>
    </row>
    <row r="1591" spans="1:2" s="157" customFormat="1" ht="15.75">
      <c r="A1591" s="165"/>
      <c r="B1591" s="168"/>
    </row>
    <row r="1592" spans="1:2" s="157" customFormat="1" ht="15.75">
      <c r="A1592" s="165"/>
      <c r="B1592" s="168"/>
    </row>
    <row r="1593" spans="1:2" s="157" customFormat="1" ht="15.75">
      <c r="A1593" s="165"/>
      <c r="B1593" s="168"/>
    </row>
    <row r="1594" spans="1:2" s="157" customFormat="1" ht="15.75">
      <c r="A1594" s="165"/>
      <c r="B1594" s="168"/>
    </row>
    <row r="1595" spans="1:2" s="157" customFormat="1" ht="15.75">
      <c r="A1595" s="165"/>
      <c r="B1595" s="168"/>
    </row>
    <row r="1596" spans="1:2" s="157" customFormat="1" ht="15.75">
      <c r="A1596" s="165"/>
      <c r="B1596" s="168"/>
    </row>
    <row r="1597" spans="1:2" s="157" customFormat="1" ht="15.75">
      <c r="A1597" s="165"/>
      <c r="B1597" s="168"/>
    </row>
    <row r="1598" spans="1:2" s="157" customFormat="1" ht="15.75">
      <c r="A1598" s="165"/>
      <c r="B1598" s="168"/>
    </row>
    <row r="1599" spans="1:2" s="157" customFormat="1" ht="15.75">
      <c r="A1599" s="165"/>
      <c r="B1599" s="168"/>
    </row>
    <row r="1600" spans="1:2" s="157" customFormat="1" ht="15.75">
      <c r="A1600" s="165"/>
      <c r="B1600" s="168"/>
    </row>
    <row r="1601" spans="1:2" s="157" customFormat="1" ht="15.75">
      <c r="A1601" s="165"/>
      <c r="B1601" s="168"/>
    </row>
    <row r="1602" spans="1:2" s="157" customFormat="1" ht="15.75">
      <c r="A1602" s="165"/>
      <c r="B1602" s="168"/>
    </row>
    <row r="1603" spans="1:2" s="157" customFormat="1" ht="15.75">
      <c r="A1603" s="165"/>
      <c r="B1603" s="168"/>
    </row>
    <row r="1604" spans="1:2" s="157" customFormat="1" ht="15.75">
      <c r="A1604" s="165"/>
      <c r="B1604" s="168"/>
    </row>
    <row r="1605" spans="1:2" s="157" customFormat="1" ht="15.75">
      <c r="A1605" s="165"/>
      <c r="B1605" s="168"/>
    </row>
    <row r="1606" spans="1:2" s="157" customFormat="1" ht="15.75">
      <c r="A1606" s="165"/>
      <c r="B1606" s="168"/>
    </row>
    <row r="1607" spans="1:2" s="157" customFormat="1" ht="15.75">
      <c r="A1607" s="165"/>
      <c r="B1607" s="168"/>
    </row>
    <row r="1608" spans="1:2" s="157" customFormat="1" ht="15.75">
      <c r="A1608" s="165"/>
      <c r="B1608" s="168"/>
    </row>
    <row r="1609" spans="1:2" s="157" customFormat="1" ht="15.75">
      <c r="A1609" s="165"/>
      <c r="B1609" s="168"/>
    </row>
    <row r="1610" spans="1:2" s="157" customFormat="1" ht="15.75">
      <c r="A1610" s="165"/>
      <c r="B1610" s="168"/>
    </row>
    <row r="1611" spans="1:2" s="157" customFormat="1" ht="15.75">
      <c r="A1611" s="165"/>
      <c r="B1611" s="168"/>
    </row>
    <row r="1612" spans="1:2" s="157" customFormat="1" ht="15.75">
      <c r="A1612" s="165"/>
      <c r="B1612" s="168"/>
    </row>
    <row r="1613" spans="1:2" s="157" customFormat="1" ht="15.75">
      <c r="A1613" s="165"/>
      <c r="B1613" s="168"/>
    </row>
    <row r="1614" spans="1:2" s="157" customFormat="1" ht="15.75">
      <c r="A1614" s="165"/>
      <c r="B1614" s="168"/>
    </row>
    <row r="1615" spans="1:2" s="157" customFormat="1" ht="15.75">
      <c r="A1615" s="165"/>
      <c r="B1615" s="168"/>
    </row>
    <row r="1616" spans="1:2" s="157" customFormat="1" ht="15.75">
      <c r="A1616" s="165"/>
      <c r="B1616" s="168"/>
    </row>
    <row r="1617" spans="1:2" s="157" customFormat="1" ht="15.75">
      <c r="A1617" s="165"/>
      <c r="B1617" s="168"/>
    </row>
    <row r="1618" spans="1:2" s="157" customFormat="1" ht="15.75">
      <c r="A1618" s="165"/>
      <c r="B1618" s="168"/>
    </row>
    <row r="1619" spans="1:2" s="157" customFormat="1" ht="15.75">
      <c r="A1619" s="165"/>
      <c r="B1619" s="168"/>
    </row>
    <row r="1620" spans="1:2" s="157" customFormat="1" ht="15.75">
      <c r="A1620" s="165"/>
      <c r="B1620" s="168"/>
    </row>
    <row r="1621" spans="1:2" s="157" customFormat="1" ht="15.75">
      <c r="A1621" s="165"/>
      <c r="B1621" s="168"/>
    </row>
    <row r="1622" spans="1:2" s="157" customFormat="1" ht="15.75">
      <c r="A1622" s="165"/>
      <c r="B1622" s="168"/>
    </row>
    <row r="1623" spans="1:2" s="157" customFormat="1" ht="15.75">
      <c r="A1623" s="165"/>
      <c r="B1623" s="168"/>
    </row>
    <row r="1624" spans="1:2" s="157" customFormat="1" ht="15.75">
      <c r="A1624" s="165"/>
      <c r="B1624" s="168"/>
    </row>
    <row r="1625" spans="1:2" s="157" customFormat="1" ht="15.75">
      <c r="A1625" s="165"/>
      <c r="B1625" s="168"/>
    </row>
    <row r="1626" spans="1:2" s="157" customFormat="1" ht="15.75">
      <c r="A1626" s="165"/>
      <c r="B1626" s="168"/>
    </row>
    <row r="1627" spans="1:2" s="157" customFormat="1" ht="15.75">
      <c r="A1627" s="165"/>
      <c r="B1627" s="168"/>
    </row>
    <row r="1628" spans="1:2" s="157" customFormat="1" ht="15.75">
      <c r="A1628" s="165"/>
      <c r="B1628" s="168"/>
    </row>
    <row r="1629" spans="1:2" s="157" customFormat="1" ht="15.75">
      <c r="A1629" s="165"/>
      <c r="B1629" s="168"/>
    </row>
    <row r="1630" spans="1:2" s="157" customFormat="1" ht="15.75">
      <c r="A1630" s="165"/>
      <c r="B1630" s="168"/>
    </row>
    <row r="1631" spans="1:2" s="157" customFormat="1" ht="15.75">
      <c r="A1631" s="165"/>
      <c r="B1631" s="168"/>
    </row>
    <row r="1632" spans="1:2" s="157" customFormat="1" ht="15.75">
      <c r="A1632" s="165"/>
      <c r="B1632" s="168"/>
    </row>
    <row r="1633" spans="1:2" s="157" customFormat="1" ht="15.75">
      <c r="A1633" s="165"/>
      <c r="B1633" s="168"/>
    </row>
    <row r="1634" spans="1:2" s="157" customFormat="1" ht="15.75">
      <c r="A1634" s="165"/>
      <c r="B1634" s="168"/>
    </row>
    <row r="1635" spans="1:2" s="157" customFormat="1" ht="15.75">
      <c r="A1635" s="165"/>
      <c r="B1635" s="168"/>
    </row>
    <row r="1636" spans="1:2" s="157" customFormat="1" ht="15.75">
      <c r="A1636" s="165"/>
      <c r="B1636" s="168"/>
    </row>
    <row r="1637" spans="1:2" s="157" customFormat="1" ht="15.75">
      <c r="A1637" s="165"/>
      <c r="B1637" s="168"/>
    </row>
    <row r="1638" spans="1:2" s="157" customFormat="1" ht="15.75">
      <c r="A1638" s="165"/>
      <c r="B1638" s="168"/>
    </row>
    <row r="1639" spans="1:2" s="157" customFormat="1" ht="15.75">
      <c r="A1639" s="165"/>
      <c r="B1639" s="168"/>
    </row>
    <row r="1640" spans="1:2" s="157" customFormat="1" ht="15.75">
      <c r="A1640" s="165"/>
      <c r="B1640" s="168"/>
    </row>
    <row r="1641" spans="1:2" s="157" customFormat="1" ht="15.75">
      <c r="A1641" s="165"/>
      <c r="B1641" s="168"/>
    </row>
    <row r="1642" spans="1:2" s="157" customFormat="1" ht="15.75">
      <c r="A1642" s="165"/>
      <c r="B1642" s="168"/>
    </row>
    <row r="1643" spans="1:2" s="157" customFormat="1" ht="15.75">
      <c r="A1643" s="165"/>
      <c r="B1643" s="168"/>
    </row>
    <row r="1644" spans="1:2" s="157" customFormat="1" ht="15.75">
      <c r="A1644" s="165"/>
      <c r="B1644" s="168"/>
    </row>
    <row r="1645" spans="1:2" s="157" customFormat="1" ht="15.75">
      <c r="A1645" s="165"/>
      <c r="B1645" s="168"/>
    </row>
    <row r="1646" spans="1:2" s="157" customFormat="1" ht="15.75">
      <c r="A1646" s="165"/>
      <c r="B1646" s="168"/>
    </row>
    <row r="1647" spans="1:2" s="157" customFormat="1" ht="15.75">
      <c r="A1647" s="165"/>
      <c r="B1647" s="168"/>
    </row>
    <row r="1648" spans="1:2" s="157" customFormat="1" ht="15.75">
      <c r="A1648" s="165"/>
      <c r="B1648" s="168"/>
    </row>
    <row r="1649" spans="1:2" s="157" customFormat="1" ht="15.75">
      <c r="A1649" s="165"/>
      <c r="B1649" s="168"/>
    </row>
    <row r="1650" spans="1:2" s="157" customFormat="1" ht="15.75">
      <c r="A1650" s="165"/>
      <c r="B1650" s="168"/>
    </row>
    <row r="1651" spans="1:2" s="157" customFormat="1" ht="15.75">
      <c r="A1651" s="165"/>
      <c r="B1651" s="168"/>
    </row>
    <row r="1652" spans="1:2" s="157" customFormat="1" ht="15.75">
      <c r="A1652" s="165"/>
      <c r="B1652" s="168"/>
    </row>
    <row r="1653" spans="1:2" s="157" customFormat="1" ht="15.75">
      <c r="A1653" s="165"/>
      <c r="B1653" s="168"/>
    </row>
    <row r="1654" spans="1:2" s="157" customFormat="1" ht="15.75">
      <c r="A1654" s="165"/>
      <c r="B1654" s="168"/>
    </row>
    <row r="1655" spans="1:2" s="157" customFormat="1" ht="15.75">
      <c r="A1655" s="165"/>
      <c r="B1655" s="168"/>
    </row>
    <row r="1656" spans="1:2" s="157" customFormat="1" ht="15.75">
      <c r="A1656" s="165"/>
      <c r="B1656" s="168"/>
    </row>
    <row r="1657" spans="1:2" s="157" customFormat="1" ht="15.75">
      <c r="A1657" s="165"/>
      <c r="B1657" s="168"/>
    </row>
    <row r="1658" spans="1:2" s="157" customFormat="1" ht="15.75">
      <c r="A1658" s="165"/>
      <c r="B1658" s="168"/>
    </row>
    <row r="1659" spans="1:2" s="157" customFormat="1" ht="15.75">
      <c r="A1659" s="165"/>
      <c r="B1659" s="168"/>
    </row>
    <row r="1660" spans="1:2" s="157" customFormat="1" ht="15.75">
      <c r="A1660" s="165"/>
      <c r="B1660" s="168"/>
    </row>
    <row r="1661" spans="1:2" s="157" customFormat="1" ht="15.75">
      <c r="A1661" s="165"/>
      <c r="B1661" s="168"/>
    </row>
    <row r="1662" spans="1:2" s="157" customFormat="1" ht="15.75">
      <c r="A1662" s="165"/>
      <c r="B1662" s="168"/>
    </row>
    <row r="1663" spans="1:2" s="157" customFormat="1" ht="15.75">
      <c r="A1663" s="165"/>
      <c r="B1663" s="168"/>
    </row>
    <row r="1664" spans="1:2" s="157" customFormat="1" ht="15.75">
      <c r="A1664" s="165"/>
      <c r="B1664" s="168"/>
    </row>
    <row r="1665" spans="1:2" s="157" customFormat="1" ht="15.75">
      <c r="A1665" s="165"/>
      <c r="B1665" s="168"/>
    </row>
    <row r="1666" spans="1:2" s="157" customFormat="1" ht="15.75">
      <c r="A1666" s="165"/>
      <c r="B1666" s="168"/>
    </row>
    <row r="1667" spans="1:2" s="157" customFormat="1" ht="15.75">
      <c r="A1667" s="165"/>
      <c r="B1667" s="168"/>
    </row>
    <row r="1668" spans="1:2" s="157" customFormat="1" ht="15.75">
      <c r="A1668" s="165"/>
      <c r="B1668" s="168"/>
    </row>
    <row r="1669" spans="1:2" s="157" customFormat="1" ht="15.75">
      <c r="A1669" s="165"/>
      <c r="B1669" s="168"/>
    </row>
    <row r="1670" spans="1:2" s="157" customFormat="1" ht="15.75">
      <c r="A1670" s="165"/>
      <c r="B1670" s="168"/>
    </row>
    <row r="1671" spans="1:2" s="157" customFormat="1" ht="15.75">
      <c r="A1671" s="165"/>
      <c r="B1671" s="168"/>
    </row>
    <row r="1672" spans="1:2" s="157" customFormat="1" ht="15.75">
      <c r="A1672" s="165"/>
      <c r="B1672" s="168"/>
    </row>
    <row r="1673" spans="1:2" s="157" customFormat="1" ht="15.75">
      <c r="A1673" s="165"/>
      <c r="B1673" s="168"/>
    </row>
    <row r="1674" spans="1:2" s="157" customFormat="1" ht="15.75">
      <c r="A1674" s="165"/>
      <c r="B1674" s="168"/>
    </row>
    <row r="1675" spans="1:2" s="157" customFormat="1" ht="15.75">
      <c r="A1675" s="165"/>
      <c r="B1675" s="168"/>
    </row>
    <row r="1676" spans="1:2" s="157" customFormat="1" ht="15.75">
      <c r="A1676" s="165"/>
      <c r="B1676" s="168"/>
    </row>
    <row r="1677" spans="1:2" s="157" customFormat="1" ht="15.75">
      <c r="A1677" s="165"/>
      <c r="B1677" s="168"/>
    </row>
    <row r="1678" spans="1:2" s="157" customFormat="1" ht="15.75">
      <c r="A1678" s="165"/>
      <c r="B1678" s="168"/>
    </row>
    <row r="1679" spans="1:2" s="157" customFormat="1" ht="15.75">
      <c r="A1679" s="165"/>
      <c r="B1679" s="168"/>
    </row>
    <row r="1680" spans="1:2" s="157" customFormat="1" ht="15.75">
      <c r="A1680" s="165"/>
      <c r="B1680" s="168"/>
    </row>
    <row r="1681" spans="1:2" s="157" customFormat="1" ht="15.75">
      <c r="A1681" s="165"/>
      <c r="B1681" s="168"/>
    </row>
    <row r="1682" spans="1:2" s="157" customFormat="1" ht="15.75">
      <c r="A1682" s="165"/>
      <c r="B1682" s="168"/>
    </row>
    <row r="1683" spans="1:2" s="157" customFormat="1" ht="15.75">
      <c r="A1683" s="165"/>
      <c r="B1683" s="168"/>
    </row>
    <row r="1684" spans="1:2" s="157" customFormat="1" ht="15.75">
      <c r="A1684" s="165"/>
      <c r="B1684" s="168"/>
    </row>
    <row r="1685" spans="1:2" s="157" customFormat="1" ht="15.75">
      <c r="A1685" s="165"/>
      <c r="B1685" s="168"/>
    </row>
    <row r="1686" spans="1:2" s="157" customFormat="1" ht="15.75">
      <c r="A1686" s="165"/>
      <c r="B1686" s="168"/>
    </row>
    <row r="1687" spans="1:2" s="157" customFormat="1" ht="15.75">
      <c r="A1687" s="165"/>
      <c r="B1687" s="168"/>
    </row>
    <row r="1688" spans="1:2" s="157" customFormat="1" ht="15.75">
      <c r="A1688" s="165"/>
      <c r="B1688" s="168"/>
    </row>
    <row r="1689" spans="1:2" s="157" customFormat="1" ht="15.75">
      <c r="A1689" s="165"/>
      <c r="B1689" s="168"/>
    </row>
    <row r="1690" spans="1:2" s="157" customFormat="1" ht="15.75">
      <c r="A1690" s="165"/>
      <c r="B1690" s="168"/>
    </row>
    <row r="1691" spans="1:2" s="157" customFormat="1" ht="15.75">
      <c r="A1691" s="165"/>
      <c r="B1691" s="168"/>
    </row>
    <row r="1692" spans="1:2" s="157" customFormat="1" ht="15.75">
      <c r="A1692" s="165"/>
      <c r="B1692" s="168"/>
    </row>
    <row r="1693" spans="1:2" s="157" customFormat="1" ht="15.75">
      <c r="A1693" s="165"/>
      <c r="B1693" s="168"/>
    </row>
    <row r="1694" spans="1:2" s="157" customFormat="1" ht="15.75">
      <c r="A1694" s="165"/>
      <c r="B1694" s="168"/>
    </row>
    <row r="1695" spans="1:2" s="157" customFormat="1" ht="15.75">
      <c r="A1695" s="165"/>
      <c r="B1695" s="168"/>
    </row>
    <row r="1696" spans="1:2" s="157" customFormat="1" ht="15.75">
      <c r="A1696" s="165"/>
      <c r="B1696" s="168"/>
    </row>
    <row r="1697" spans="1:2" s="157" customFormat="1" ht="15.75">
      <c r="A1697" s="165"/>
      <c r="B1697" s="168"/>
    </row>
    <row r="1698" spans="1:2" s="157" customFormat="1" ht="15.75">
      <c r="A1698" s="165"/>
      <c r="B1698" s="168"/>
    </row>
    <row r="1699" spans="1:2" s="157" customFormat="1" ht="15.75">
      <c r="A1699" s="165"/>
      <c r="B1699" s="168"/>
    </row>
    <row r="1700" spans="1:2" s="157" customFormat="1" ht="15.75">
      <c r="A1700" s="165"/>
      <c r="B1700" s="168"/>
    </row>
    <row r="1701" spans="1:2" s="157" customFormat="1" ht="15.75">
      <c r="A1701" s="165"/>
      <c r="B1701" s="168"/>
    </row>
    <row r="1702" spans="1:2" s="157" customFormat="1" ht="15.75">
      <c r="A1702" s="165"/>
      <c r="B1702" s="168"/>
    </row>
    <row r="1703" spans="1:2" s="157" customFormat="1" ht="15.75">
      <c r="A1703" s="165"/>
      <c r="B1703" s="168"/>
    </row>
    <row r="1704" spans="1:2" s="157" customFormat="1" ht="15.75">
      <c r="A1704" s="165"/>
      <c r="B1704" s="168"/>
    </row>
    <row r="1705" spans="1:2" s="157" customFormat="1" ht="15.75">
      <c r="A1705" s="165"/>
      <c r="B1705" s="168"/>
    </row>
    <row r="1706" spans="1:2" s="157" customFormat="1" ht="15.75">
      <c r="A1706" s="165"/>
      <c r="B1706" s="168"/>
    </row>
    <row r="1707" spans="1:2" s="157" customFormat="1" ht="15.75">
      <c r="A1707" s="165"/>
      <c r="B1707" s="168"/>
    </row>
    <row r="1708" spans="1:2" s="157" customFormat="1" ht="15.75">
      <c r="A1708" s="165"/>
      <c r="B1708" s="168"/>
    </row>
    <row r="1709" spans="1:2" s="157" customFormat="1" ht="15.75">
      <c r="A1709" s="165"/>
      <c r="B1709" s="168"/>
    </row>
    <row r="1710" spans="1:2" s="157" customFormat="1" ht="15.75">
      <c r="A1710" s="165"/>
      <c r="B1710" s="168"/>
    </row>
    <row r="1711" spans="1:2" s="157" customFormat="1" ht="15.75">
      <c r="A1711" s="165"/>
      <c r="B1711" s="168"/>
    </row>
    <row r="1712" spans="1:2" s="157" customFormat="1" ht="15.75">
      <c r="A1712" s="165"/>
      <c r="B1712" s="168"/>
    </row>
    <row r="1713" spans="1:2" s="157" customFormat="1" ht="15.75">
      <c r="A1713" s="165"/>
      <c r="B1713" s="168"/>
    </row>
    <row r="1714" spans="1:2" s="157" customFormat="1" ht="15.75">
      <c r="A1714" s="165"/>
      <c r="B1714" s="168"/>
    </row>
    <row r="1715" spans="1:2" s="157" customFormat="1" ht="15.75">
      <c r="A1715" s="165"/>
      <c r="B1715" s="168"/>
    </row>
    <row r="1716" spans="1:2" s="157" customFormat="1" ht="15.75">
      <c r="A1716" s="165"/>
      <c r="B1716" s="168"/>
    </row>
    <row r="1717" spans="1:2" s="157" customFormat="1" ht="15.75">
      <c r="A1717" s="165"/>
      <c r="B1717" s="168"/>
    </row>
    <row r="1718" spans="1:2" s="157" customFormat="1" ht="15.75">
      <c r="A1718" s="165"/>
      <c r="B1718" s="168"/>
    </row>
    <row r="1719" spans="1:2" s="157" customFormat="1" ht="15.75">
      <c r="A1719" s="165"/>
      <c r="B1719" s="168"/>
    </row>
    <row r="1720" spans="1:2" s="157" customFormat="1" ht="15.75">
      <c r="A1720" s="165"/>
      <c r="B1720" s="168"/>
    </row>
    <row r="1721" spans="1:2" s="157" customFormat="1" ht="15.75">
      <c r="A1721" s="165"/>
      <c r="B1721" s="168"/>
    </row>
    <row r="1722" spans="1:2" s="157" customFormat="1" ht="15.75">
      <c r="A1722" s="165"/>
      <c r="B1722" s="168"/>
    </row>
    <row r="1723" spans="1:2" s="157" customFormat="1" ht="15.75">
      <c r="A1723" s="165"/>
      <c r="B1723" s="168"/>
    </row>
    <row r="1724" spans="1:2" s="157" customFormat="1" ht="15.75">
      <c r="A1724" s="165"/>
      <c r="B1724" s="168"/>
    </row>
    <row r="1725" spans="1:2" s="157" customFormat="1" ht="15.75">
      <c r="A1725" s="165"/>
      <c r="B1725" s="168"/>
    </row>
    <row r="1726" spans="1:2" s="157" customFormat="1" ht="15.75">
      <c r="A1726" s="165"/>
      <c r="B1726" s="168"/>
    </row>
    <row r="1727" spans="1:2" s="157" customFormat="1" ht="15.75">
      <c r="A1727" s="165"/>
      <c r="B1727" s="168"/>
    </row>
    <row r="1728" spans="1:2" s="157" customFormat="1" ht="15.75">
      <c r="A1728" s="165"/>
      <c r="B1728" s="168"/>
    </row>
    <row r="1729" spans="1:2" s="157" customFormat="1" ht="15.75">
      <c r="A1729" s="165"/>
      <c r="B1729" s="168"/>
    </row>
    <row r="1730" spans="1:2" s="157" customFormat="1" ht="15.75">
      <c r="A1730" s="165"/>
      <c r="B1730" s="168"/>
    </row>
    <row r="1731" spans="1:2" s="157" customFormat="1" ht="15.75">
      <c r="A1731" s="165"/>
      <c r="B1731" s="168"/>
    </row>
    <row r="1732" spans="1:2" s="157" customFormat="1" ht="15.75">
      <c r="A1732" s="165"/>
      <c r="B1732" s="168"/>
    </row>
    <row r="1733" spans="1:2" s="157" customFormat="1" ht="15.75">
      <c r="A1733" s="165"/>
      <c r="B1733" s="168"/>
    </row>
    <row r="1734" spans="1:2" s="157" customFormat="1" ht="15.75">
      <c r="A1734" s="165"/>
      <c r="B1734" s="168"/>
    </row>
    <row r="1735" spans="1:2" s="157" customFormat="1" ht="15.75">
      <c r="A1735" s="165"/>
      <c r="B1735" s="168"/>
    </row>
    <row r="1736" spans="1:2" s="157" customFormat="1" ht="15.75">
      <c r="A1736" s="165"/>
      <c r="B1736" s="168"/>
    </row>
    <row r="1737" spans="1:2" s="157" customFormat="1" ht="15.75">
      <c r="A1737" s="165"/>
      <c r="B1737" s="168"/>
    </row>
    <row r="1738" spans="1:2" s="157" customFormat="1" ht="15.75">
      <c r="A1738" s="165"/>
      <c r="B1738" s="168"/>
    </row>
    <row r="1739" spans="1:2" s="157" customFormat="1" ht="15.75">
      <c r="A1739" s="165"/>
      <c r="B1739" s="168"/>
    </row>
    <row r="1740" spans="1:2" s="157" customFormat="1" ht="15.75">
      <c r="A1740" s="165"/>
      <c r="B1740" s="168"/>
    </row>
    <row r="1741" spans="1:2" s="157" customFormat="1" ht="15.75">
      <c r="A1741" s="165"/>
      <c r="B1741" s="168"/>
    </row>
    <row r="1742" spans="1:2" s="157" customFormat="1" ht="15.75">
      <c r="A1742" s="165"/>
      <c r="B1742" s="168"/>
    </row>
    <row r="1743" spans="1:2" s="157" customFormat="1" ht="15.75">
      <c r="A1743" s="165"/>
      <c r="B1743" s="168"/>
    </row>
    <row r="1744" spans="1:2" s="157" customFormat="1" ht="15.75">
      <c r="A1744" s="165"/>
      <c r="B1744" s="168"/>
    </row>
    <row r="1745" spans="1:2" s="157" customFormat="1" ht="15.75">
      <c r="A1745" s="165"/>
      <c r="B1745" s="168"/>
    </row>
    <row r="1746" spans="1:2" s="157" customFormat="1" ht="15.75">
      <c r="A1746" s="165"/>
      <c r="B1746" s="168"/>
    </row>
    <row r="1747" spans="1:2" s="157" customFormat="1" ht="15.75">
      <c r="A1747" s="165"/>
      <c r="B1747" s="168"/>
    </row>
    <row r="1748" spans="1:2" s="157" customFormat="1" ht="15.75">
      <c r="A1748" s="165"/>
      <c r="B1748" s="168"/>
    </row>
    <row r="1749" spans="1:2" s="157" customFormat="1" ht="15.75">
      <c r="A1749" s="165"/>
      <c r="B1749" s="168"/>
    </row>
    <row r="1750" spans="1:2" s="157" customFormat="1" ht="15.75">
      <c r="A1750" s="165"/>
      <c r="B1750" s="168"/>
    </row>
    <row r="1751" spans="1:2" s="157" customFormat="1" ht="15.75">
      <c r="A1751" s="165"/>
      <c r="B1751" s="168"/>
    </row>
    <row r="1752" spans="1:2" s="157" customFormat="1" ht="15.75">
      <c r="A1752" s="165"/>
      <c r="B1752" s="168"/>
    </row>
    <row r="1753" spans="1:2" s="157" customFormat="1" ht="15.75">
      <c r="A1753" s="165"/>
      <c r="B1753" s="168"/>
    </row>
    <row r="1754" spans="1:2" s="157" customFormat="1" ht="15.75">
      <c r="A1754" s="165"/>
      <c r="B1754" s="168"/>
    </row>
    <row r="1755" spans="1:2" s="157" customFormat="1" ht="15.75">
      <c r="A1755" s="165"/>
      <c r="B1755" s="168"/>
    </row>
    <row r="1756" spans="1:2" s="157" customFormat="1" ht="15.75">
      <c r="A1756" s="165"/>
      <c r="B1756" s="168"/>
    </row>
    <row r="1757" spans="1:2" s="157" customFormat="1" ht="15.75">
      <c r="A1757" s="165"/>
      <c r="B1757" s="168"/>
    </row>
    <row r="1758" spans="1:2" s="157" customFormat="1" ht="15.75">
      <c r="A1758" s="165"/>
      <c r="B1758" s="168"/>
    </row>
    <row r="1759" spans="1:2" s="157" customFormat="1" ht="15.75">
      <c r="A1759" s="165"/>
      <c r="B1759" s="168"/>
    </row>
    <row r="1760" spans="1:2" s="157" customFormat="1" ht="15.75">
      <c r="A1760" s="165"/>
      <c r="B1760" s="168"/>
    </row>
    <row r="1761" spans="1:2" s="157" customFormat="1" ht="15.75">
      <c r="A1761" s="165"/>
      <c r="B1761" s="168"/>
    </row>
    <row r="1762" spans="1:2" s="157" customFormat="1" ht="15.75">
      <c r="A1762" s="165"/>
      <c r="B1762" s="168"/>
    </row>
    <row r="1763" spans="1:2" s="157" customFormat="1" ht="15.75">
      <c r="A1763" s="165"/>
      <c r="B1763" s="168"/>
    </row>
    <row r="1764" spans="1:2" s="157" customFormat="1" ht="15.75">
      <c r="A1764" s="165"/>
      <c r="B1764" s="168"/>
    </row>
    <row r="1765" spans="1:2" s="157" customFormat="1" ht="15.75">
      <c r="A1765" s="165"/>
      <c r="B1765" s="168"/>
    </row>
    <row r="1766" spans="1:2" s="157" customFormat="1" ht="15.75">
      <c r="A1766" s="165"/>
      <c r="B1766" s="168"/>
    </row>
    <row r="1767" spans="1:2" s="157" customFormat="1" ht="15.75">
      <c r="A1767" s="165"/>
      <c r="B1767" s="168"/>
    </row>
    <row r="1768" spans="1:2" s="157" customFormat="1" ht="15.75">
      <c r="A1768" s="165"/>
      <c r="B1768" s="168"/>
    </row>
    <row r="1769" spans="1:2" s="157" customFormat="1" ht="15.75">
      <c r="A1769" s="165"/>
      <c r="B1769" s="168"/>
    </row>
    <row r="1770" spans="1:2" s="157" customFormat="1" ht="15.75">
      <c r="A1770" s="165"/>
      <c r="B1770" s="168"/>
    </row>
    <row r="1771" spans="1:2" s="157" customFormat="1" ht="15.75">
      <c r="A1771" s="165"/>
      <c r="B1771" s="168"/>
    </row>
    <row r="1772" spans="1:2" s="157" customFormat="1" ht="15.75">
      <c r="A1772" s="165"/>
      <c r="B1772" s="168"/>
    </row>
    <row r="1773" spans="1:2" s="157" customFormat="1" ht="15.75">
      <c r="A1773" s="165"/>
      <c r="B1773" s="168"/>
    </row>
    <row r="1774" spans="1:2" s="157" customFormat="1" ht="15.75">
      <c r="A1774" s="165"/>
      <c r="B1774" s="168"/>
    </row>
    <row r="1775" spans="1:2" s="157" customFormat="1" ht="15.75">
      <c r="A1775" s="165"/>
      <c r="B1775" s="168"/>
    </row>
    <row r="1776" spans="1:2" s="157" customFormat="1" ht="15.75">
      <c r="A1776" s="165"/>
      <c r="B1776" s="168"/>
    </row>
    <row r="1777" spans="1:2" s="157" customFormat="1" ht="15.75">
      <c r="A1777" s="165"/>
      <c r="B1777" s="168"/>
    </row>
    <row r="1778" spans="1:2" s="157" customFormat="1" ht="15.75">
      <c r="A1778" s="165"/>
      <c r="B1778" s="168"/>
    </row>
    <row r="1779" spans="1:2" s="157" customFormat="1" ht="15.75">
      <c r="A1779" s="165"/>
      <c r="B1779" s="168"/>
    </row>
    <row r="1780" spans="1:2" s="157" customFormat="1" ht="15.75">
      <c r="A1780" s="165"/>
      <c r="B1780" s="168"/>
    </row>
    <row r="1781" spans="1:2" s="157" customFormat="1" ht="15.75">
      <c r="A1781" s="165"/>
      <c r="B1781" s="168"/>
    </row>
    <row r="1782" spans="1:2" s="157" customFormat="1" ht="15.75">
      <c r="A1782" s="165"/>
      <c r="B1782" s="168"/>
    </row>
    <row r="1783" spans="1:2" s="157" customFormat="1" ht="15.75">
      <c r="A1783" s="165"/>
      <c r="B1783" s="168"/>
    </row>
    <row r="1784" spans="1:2" s="157" customFormat="1" ht="15.75">
      <c r="A1784" s="165"/>
      <c r="B1784" s="168"/>
    </row>
    <row r="1785" spans="1:2" s="157" customFormat="1" ht="15.75">
      <c r="A1785" s="165"/>
      <c r="B1785" s="168"/>
    </row>
    <row r="1786" spans="1:2" s="157" customFormat="1" ht="15.75">
      <c r="A1786" s="165"/>
      <c r="B1786" s="168"/>
    </row>
    <row r="1787" spans="1:2" s="157" customFormat="1" ht="15.75">
      <c r="A1787" s="165"/>
      <c r="B1787" s="168"/>
    </row>
    <row r="1788" spans="1:2" s="157" customFormat="1" ht="15.75">
      <c r="A1788" s="165"/>
      <c r="B1788" s="168"/>
    </row>
    <row r="1789" spans="1:2" s="157" customFormat="1" ht="15.75">
      <c r="A1789" s="165"/>
      <c r="B1789" s="168"/>
    </row>
    <row r="1790" spans="1:2" s="157" customFormat="1" ht="15.75">
      <c r="A1790" s="165"/>
      <c r="B1790" s="168"/>
    </row>
    <row r="1791" spans="1:2" s="157" customFormat="1" ht="15.75">
      <c r="A1791" s="165"/>
      <c r="B1791" s="168"/>
    </row>
    <row r="1792" spans="1:2" s="157" customFormat="1" ht="15.75">
      <c r="A1792" s="165"/>
      <c r="B1792" s="168"/>
    </row>
    <row r="1793" spans="1:2" s="157" customFormat="1" ht="15.75">
      <c r="A1793" s="165"/>
      <c r="B1793" s="168"/>
    </row>
    <row r="1794" spans="1:2" s="157" customFormat="1" ht="15.75">
      <c r="A1794" s="165"/>
      <c r="B1794" s="168"/>
    </row>
    <row r="1795" spans="1:2" s="157" customFormat="1" ht="15.75">
      <c r="A1795" s="165"/>
      <c r="B1795" s="168"/>
    </row>
    <row r="1796" spans="1:2" s="157" customFormat="1" ht="15.75">
      <c r="A1796" s="165"/>
      <c r="B1796" s="168"/>
    </row>
    <row r="1797" spans="1:2" s="157" customFormat="1" ht="15.75">
      <c r="A1797" s="165"/>
      <c r="B1797" s="168"/>
    </row>
    <row r="1798" spans="1:2" s="157" customFormat="1" ht="15.75">
      <c r="A1798" s="165"/>
      <c r="B1798" s="168"/>
    </row>
    <row r="1799" spans="1:2" s="157" customFormat="1" ht="15.75">
      <c r="A1799" s="165"/>
      <c r="B1799" s="168"/>
    </row>
    <row r="1800" spans="1:2" s="157" customFormat="1" ht="15.75">
      <c r="A1800" s="165"/>
      <c r="B1800" s="168"/>
    </row>
    <row r="1801" spans="1:2" s="157" customFormat="1" ht="15.75">
      <c r="A1801" s="165"/>
      <c r="B1801" s="168"/>
    </row>
    <row r="1802" spans="1:2" s="157" customFormat="1" ht="15.75">
      <c r="A1802" s="165"/>
      <c r="B1802" s="168"/>
    </row>
    <row r="1803" spans="1:2" s="157" customFormat="1" ht="15.75">
      <c r="A1803" s="165"/>
      <c r="B1803" s="168"/>
    </row>
    <row r="1804" spans="1:2" s="157" customFormat="1" ht="15.75">
      <c r="A1804" s="165"/>
      <c r="B1804" s="168"/>
    </row>
    <row r="1805" spans="1:2" s="157" customFormat="1" ht="15.75">
      <c r="A1805" s="165"/>
      <c r="B1805" s="168"/>
    </row>
    <row r="1806" spans="1:2" s="157" customFormat="1" ht="15.75">
      <c r="A1806" s="165"/>
      <c r="B1806" s="168"/>
    </row>
    <row r="1807" spans="1:2" s="157" customFormat="1" ht="15.75">
      <c r="A1807" s="165"/>
      <c r="B1807" s="168"/>
    </row>
    <row r="1808" spans="1:2" s="157" customFormat="1" ht="15.75">
      <c r="A1808" s="165"/>
      <c r="B1808" s="168"/>
    </row>
    <row r="1809" spans="1:2" s="157" customFormat="1" ht="15.75">
      <c r="A1809" s="165"/>
      <c r="B1809" s="168"/>
    </row>
    <row r="1810" spans="1:2" s="157" customFormat="1" ht="15.75">
      <c r="A1810" s="165"/>
      <c r="B1810" s="168"/>
    </row>
    <row r="1811" spans="1:2" s="157" customFormat="1" ht="15.75">
      <c r="A1811" s="165"/>
      <c r="B1811" s="168"/>
    </row>
    <row r="1812" spans="1:2" s="157" customFormat="1" ht="15.75">
      <c r="A1812" s="165"/>
      <c r="B1812" s="168"/>
    </row>
    <row r="1813" spans="1:2" s="157" customFormat="1" ht="15.75">
      <c r="A1813" s="165"/>
      <c r="B1813" s="168"/>
    </row>
    <row r="1814" spans="1:2" s="157" customFormat="1" ht="15.75">
      <c r="A1814" s="165"/>
      <c r="B1814" s="168"/>
    </row>
    <row r="1815" spans="1:2" s="157" customFormat="1" ht="15.75">
      <c r="A1815" s="165"/>
      <c r="B1815" s="168"/>
    </row>
    <row r="1816" spans="1:2" s="157" customFormat="1" ht="15.75">
      <c r="A1816" s="165"/>
      <c r="B1816" s="168"/>
    </row>
    <row r="1817" spans="1:2" s="157" customFormat="1" ht="15.75">
      <c r="A1817" s="165"/>
      <c r="B1817" s="168"/>
    </row>
    <row r="1818" spans="1:2" s="157" customFormat="1" ht="15.75">
      <c r="A1818" s="165"/>
      <c r="B1818" s="168"/>
    </row>
    <row r="1819" spans="1:2" s="157" customFormat="1" ht="15.75">
      <c r="A1819" s="165"/>
      <c r="B1819" s="168"/>
    </row>
    <row r="1820" spans="1:2" s="157" customFormat="1" ht="15.75">
      <c r="A1820" s="165"/>
      <c r="B1820" s="168"/>
    </row>
    <row r="1821" spans="1:2" s="157" customFormat="1" ht="15.75">
      <c r="A1821" s="165"/>
      <c r="B1821" s="168"/>
    </row>
    <row r="1822" spans="1:2" s="157" customFormat="1" ht="15.75">
      <c r="A1822" s="165"/>
      <c r="B1822" s="168"/>
    </row>
    <row r="1823" spans="1:2" s="157" customFormat="1" ht="15.75">
      <c r="A1823" s="165"/>
      <c r="B1823" s="168"/>
    </row>
    <row r="1824" spans="1:2" s="157" customFormat="1" ht="15.75">
      <c r="A1824" s="165"/>
      <c r="B1824" s="168"/>
    </row>
    <row r="1825" spans="1:2" s="157" customFormat="1" ht="15.75">
      <c r="A1825" s="165"/>
      <c r="B1825" s="168"/>
    </row>
    <row r="1826" spans="1:2" s="157" customFormat="1" ht="15.75">
      <c r="A1826" s="165"/>
      <c r="B1826" s="168"/>
    </row>
    <row r="1827" spans="1:2" s="157" customFormat="1" ht="15.75">
      <c r="A1827" s="165"/>
      <c r="B1827" s="168"/>
    </row>
    <row r="1828" spans="1:2" s="157" customFormat="1" ht="15.75">
      <c r="A1828" s="165"/>
      <c r="B1828" s="168"/>
    </row>
    <row r="1829" spans="1:2" s="157" customFormat="1" ht="15.75">
      <c r="A1829" s="165"/>
      <c r="B1829" s="168"/>
    </row>
    <row r="1830" spans="1:2" s="157" customFormat="1" ht="15.75">
      <c r="A1830" s="165"/>
      <c r="B1830" s="168"/>
    </row>
    <row r="1831" spans="1:2" s="157" customFormat="1" ht="15.75">
      <c r="A1831" s="165"/>
      <c r="B1831" s="168"/>
    </row>
    <row r="1832" spans="1:2" s="157" customFormat="1" ht="15.75">
      <c r="A1832" s="165"/>
      <c r="B1832" s="168"/>
    </row>
    <row r="1833" spans="1:2" s="157" customFormat="1" ht="15.75">
      <c r="A1833" s="165"/>
      <c r="B1833" s="168"/>
    </row>
    <row r="1834" spans="1:2" s="157" customFormat="1" ht="15.75">
      <c r="A1834" s="165"/>
      <c r="B1834" s="168"/>
    </row>
    <row r="1835" spans="1:2" s="157" customFormat="1" ht="15.75">
      <c r="A1835" s="165"/>
      <c r="B1835" s="168"/>
    </row>
    <row r="1836" spans="1:2" s="157" customFormat="1" ht="15.75">
      <c r="A1836" s="165"/>
      <c r="B1836" s="168"/>
    </row>
    <row r="1837" spans="1:2" s="157" customFormat="1" ht="15.75">
      <c r="A1837" s="165"/>
      <c r="B1837" s="168"/>
    </row>
    <row r="1838" spans="1:2" s="157" customFormat="1" ht="15.75">
      <c r="A1838" s="165"/>
      <c r="B1838" s="168"/>
    </row>
    <row r="1839" spans="1:2" s="157" customFormat="1" ht="15.75">
      <c r="A1839" s="165"/>
      <c r="B1839" s="168"/>
    </row>
    <row r="1840" spans="1:2" s="157" customFormat="1" ht="15.75">
      <c r="A1840" s="165"/>
      <c r="B1840" s="168"/>
    </row>
    <row r="1841" spans="1:2" s="157" customFormat="1" ht="15.75">
      <c r="A1841" s="165"/>
      <c r="B1841" s="168"/>
    </row>
    <row r="1842" spans="1:2" s="157" customFormat="1" ht="15.75">
      <c r="A1842" s="165"/>
      <c r="B1842" s="168"/>
    </row>
    <row r="1843" spans="1:2" s="157" customFormat="1" ht="15.75">
      <c r="A1843" s="165"/>
      <c r="B1843" s="168"/>
    </row>
    <row r="1844" spans="1:2" s="157" customFormat="1" ht="15.75">
      <c r="A1844" s="165"/>
      <c r="B1844" s="168"/>
    </row>
    <row r="1845" spans="1:2" s="157" customFormat="1" ht="15.75">
      <c r="A1845" s="165"/>
      <c r="B1845" s="168"/>
    </row>
    <row r="1846" spans="1:2" s="157" customFormat="1" ht="15.75">
      <c r="A1846" s="165"/>
      <c r="B1846" s="168"/>
    </row>
    <row r="1847" spans="1:2" s="157" customFormat="1" ht="15.75">
      <c r="A1847" s="165"/>
      <c r="B1847" s="168"/>
    </row>
    <row r="1848" spans="1:2" s="157" customFormat="1" ht="15.75">
      <c r="A1848" s="165"/>
      <c r="B1848" s="168"/>
    </row>
    <row r="1849" spans="1:2" s="157" customFormat="1" ht="15.75">
      <c r="A1849" s="165"/>
      <c r="B1849" s="168"/>
    </row>
    <row r="1850" spans="1:2" s="157" customFormat="1" ht="15.75">
      <c r="A1850" s="165"/>
      <c r="B1850" s="168"/>
    </row>
    <row r="1851" spans="1:2" s="157" customFormat="1" ht="15.75">
      <c r="A1851" s="165"/>
      <c r="B1851" s="168"/>
    </row>
    <row r="1852" spans="1:2" s="157" customFormat="1" ht="15.75">
      <c r="A1852" s="165"/>
      <c r="B1852" s="168"/>
    </row>
    <row r="1853" spans="1:2" s="157" customFormat="1" ht="15.75">
      <c r="A1853" s="165"/>
      <c r="B1853" s="168"/>
    </row>
    <row r="1854" spans="1:2" s="157" customFormat="1" ht="15.75">
      <c r="A1854" s="165"/>
      <c r="B1854" s="168"/>
    </row>
    <row r="1855" spans="1:2" s="157" customFormat="1" ht="15.75">
      <c r="A1855" s="165"/>
      <c r="B1855" s="168"/>
    </row>
    <row r="1856" spans="1:2" s="157" customFormat="1" ht="15.75">
      <c r="A1856" s="165"/>
      <c r="B1856" s="168"/>
    </row>
    <row r="1857" spans="1:2" s="157" customFormat="1" ht="15.75">
      <c r="A1857" s="165"/>
      <c r="B1857" s="168"/>
    </row>
    <row r="1858" spans="1:2" s="157" customFormat="1" ht="15.75">
      <c r="A1858" s="165"/>
      <c r="B1858" s="168"/>
    </row>
    <row r="1859" spans="1:2" s="157" customFormat="1" ht="15.75">
      <c r="A1859" s="165"/>
      <c r="B1859" s="168"/>
    </row>
    <row r="1860" spans="1:2" s="157" customFormat="1" ht="15.75">
      <c r="A1860" s="165"/>
      <c r="B1860" s="168"/>
    </row>
    <row r="1861" spans="1:2" s="157" customFormat="1" ht="15.75">
      <c r="A1861" s="165"/>
      <c r="B1861" s="168"/>
    </row>
    <row r="1862" spans="1:2" s="157" customFormat="1" ht="15.75">
      <c r="A1862" s="165"/>
      <c r="B1862" s="168"/>
    </row>
    <row r="1863" spans="1:2" s="157" customFormat="1" ht="15.75">
      <c r="A1863" s="165"/>
      <c r="B1863" s="168"/>
    </row>
    <row r="1864" spans="1:2" s="157" customFormat="1" ht="15.75">
      <c r="A1864" s="165"/>
      <c r="B1864" s="168"/>
    </row>
    <row r="1865" spans="1:2" s="157" customFormat="1" ht="15.75">
      <c r="A1865" s="165"/>
      <c r="B1865" s="168"/>
    </row>
    <row r="1866" spans="1:2" s="157" customFormat="1" ht="15.75">
      <c r="A1866" s="165"/>
      <c r="B1866" s="168"/>
    </row>
    <row r="1867" spans="1:2" s="157" customFormat="1" ht="15.75">
      <c r="A1867" s="165"/>
      <c r="B1867" s="168"/>
    </row>
    <row r="1868" spans="1:2" s="157" customFormat="1" ht="15.75">
      <c r="A1868" s="165"/>
      <c r="B1868" s="168"/>
    </row>
    <row r="1869" spans="1:2" s="157" customFormat="1" ht="15.75">
      <c r="A1869" s="165"/>
      <c r="B1869" s="168"/>
    </row>
    <row r="1870" spans="1:2" s="157" customFormat="1" ht="15.75">
      <c r="A1870" s="165"/>
      <c r="B1870" s="168"/>
    </row>
    <row r="1871" spans="1:2" s="157" customFormat="1" ht="15.75">
      <c r="A1871" s="165"/>
      <c r="B1871" s="168"/>
    </row>
    <row r="1872" spans="1:2" s="157" customFormat="1" ht="15.75">
      <c r="A1872" s="165"/>
      <c r="B1872" s="168"/>
    </row>
    <row r="1873" spans="1:2" s="157" customFormat="1" ht="15.75">
      <c r="A1873" s="165"/>
      <c r="B1873" s="168"/>
    </row>
    <row r="1874" spans="1:2" s="157" customFormat="1" ht="15.75">
      <c r="A1874" s="165"/>
      <c r="B1874" s="168"/>
    </row>
    <row r="1875" spans="1:2" s="157" customFormat="1" ht="15.75">
      <c r="A1875" s="165"/>
      <c r="B1875" s="168"/>
    </row>
    <row r="1876" spans="1:2" s="157" customFormat="1" ht="15.75">
      <c r="A1876" s="165"/>
      <c r="B1876" s="168"/>
    </row>
    <row r="1877" spans="1:2" s="157" customFormat="1" ht="15.75">
      <c r="A1877" s="165"/>
      <c r="B1877" s="168"/>
    </row>
    <row r="1878" spans="1:2" s="157" customFormat="1" ht="15.75">
      <c r="A1878" s="165"/>
      <c r="B1878" s="168"/>
    </row>
    <row r="1879" spans="1:2" s="157" customFormat="1" ht="15.75">
      <c r="A1879" s="165"/>
      <c r="B1879" s="168"/>
    </row>
    <row r="1880" spans="1:2" s="157" customFormat="1" ht="15.75">
      <c r="A1880" s="165"/>
      <c r="B1880" s="168"/>
    </row>
    <row r="1881" spans="1:2" s="157" customFormat="1" ht="15.75">
      <c r="A1881" s="165"/>
      <c r="B1881" s="168"/>
    </row>
    <row r="1882" spans="1:2" s="157" customFormat="1" ht="15.75">
      <c r="A1882" s="165"/>
      <c r="B1882" s="168"/>
    </row>
    <row r="1883" spans="1:2" s="157" customFormat="1" ht="15.75">
      <c r="A1883" s="165"/>
      <c r="B1883" s="168"/>
    </row>
    <row r="1884" spans="1:2" s="157" customFormat="1" ht="15.75">
      <c r="A1884" s="165"/>
      <c r="B1884" s="168"/>
    </row>
    <row r="1885" spans="1:2" s="157" customFormat="1" ht="15.75">
      <c r="A1885" s="165"/>
      <c r="B1885" s="168"/>
    </row>
    <row r="1886" spans="1:2" s="157" customFormat="1" ht="15.75">
      <c r="A1886" s="165"/>
      <c r="B1886" s="168"/>
    </row>
    <row r="1887" spans="1:2" s="157" customFormat="1" ht="15.75">
      <c r="A1887" s="165"/>
      <c r="B1887" s="168"/>
    </row>
    <row r="1888" spans="1:2" s="157" customFormat="1" ht="15.75">
      <c r="A1888" s="165"/>
      <c r="B1888" s="168"/>
    </row>
    <row r="1889" spans="1:2" s="157" customFormat="1" ht="15.75">
      <c r="A1889" s="165"/>
      <c r="B1889" s="168"/>
    </row>
    <row r="1890" spans="1:2" s="157" customFormat="1" ht="15.75">
      <c r="A1890" s="165"/>
      <c r="B1890" s="168"/>
    </row>
    <row r="1891" spans="1:2" s="157" customFormat="1" ht="15.75">
      <c r="A1891" s="165"/>
      <c r="B1891" s="168"/>
    </row>
    <row r="1892" spans="1:2" s="157" customFormat="1" ht="15.75">
      <c r="A1892" s="165"/>
      <c r="B1892" s="168"/>
    </row>
    <row r="1893" spans="1:2" s="157" customFormat="1" ht="15.75">
      <c r="A1893" s="165"/>
      <c r="B1893" s="168"/>
    </row>
    <row r="1894" spans="1:2" s="157" customFormat="1" ht="15.75">
      <c r="A1894" s="165"/>
      <c r="B1894" s="168"/>
    </row>
    <row r="1895" spans="1:2" s="157" customFormat="1" ht="15.75">
      <c r="A1895" s="165"/>
      <c r="B1895" s="168"/>
    </row>
    <row r="1896" spans="1:2" s="157" customFormat="1" ht="15.75">
      <c r="A1896" s="165"/>
      <c r="B1896" s="168"/>
    </row>
    <row r="1897" spans="1:2" s="157" customFormat="1" ht="15.75">
      <c r="A1897" s="165"/>
      <c r="B1897" s="168"/>
    </row>
    <row r="1898" spans="1:2" s="157" customFormat="1" ht="15.75">
      <c r="A1898" s="165"/>
      <c r="B1898" s="168"/>
    </row>
    <row r="1899" spans="1:2" s="157" customFormat="1" ht="15.75">
      <c r="A1899" s="165"/>
      <c r="B1899" s="168"/>
    </row>
    <row r="1900" spans="1:2" s="157" customFormat="1" ht="15.75">
      <c r="A1900" s="165"/>
      <c r="B1900" s="168"/>
    </row>
    <row r="1901" spans="1:2" s="157" customFormat="1" ht="15.75">
      <c r="A1901" s="165"/>
      <c r="B1901" s="168"/>
    </row>
    <row r="1902" spans="1:2" s="157" customFormat="1" ht="15.75">
      <c r="A1902" s="165"/>
      <c r="B1902" s="168"/>
    </row>
    <row r="1903" spans="1:2" s="157" customFormat="1" ht="15.75">
      <c r="A1903" s="165"/>
      <c r="B1903" s="168"/>
    </row>
    <row r="1904" spans="1:2" s="157" customFormat="1" ht="15.75">
      <c r="A1904" s="165"/>
      <c r="B1904" s="168"/>
    </row>
    <row r="1905" spans="1:2" s="157" customFormat="1" ht="15.75">
      <c r="A1905" s="165"/>
      <c r="B1905" s="168"/>
    </row>
    <row r="1906" spans="1:2" s="157" customFormat="1" ht="15.75">
      <c r="A1906" s="165"/>
      <c r="B1906" s="168"/>
    </row>
    <row r="1907" spans="1:2" s="157" customFormat="1" ht="15.75">
      <c r="A1907" s="165"/>
      <c r="B1907" s="168"/>
    </row>
    <row r="1908" spans="1:2" s="157" customFormat="1" ht="15.75">
      <c r="A1908" s="165"/>
      <c r="B1908" s="168"/>
    </row>
    <row r="1909" spans="1:2" s="157" customFormat="1" ht="15.75">
      <c r="A1909" s="165"/>
      <c r="B1909" s="168"/>
    </row>
    <row r="1910" spans="1:2" s="157" customFormat="1" ht="15.75">
      <c r="A1910" s="165"/>
      <c r="B1910" s="168"/>
    </row>
    <row r="1911" spans="1:2" s="157" customFormat="1" ht="15.75">
      <c r="A1911" s="165"/>
      <c r="B1911" s="168"/>
    </row>
    <row r="1912" spans="1:2" s="157" customFormat="1" ht="15.75">
      <c r="A1912" s="165"/>
      <c r="B1912" s="168"/>
    </row>
    <row r="1913" spans="1:2" s="157" customFormat="1" ht="15.75">
      <c r="A1913" s="165"/>
      <c r="B1913" s="168"/>
    </row>
    <row r="1914" spans="1:2" s="157" customFormat="1" ht="15.75">
      <c r="A1914" s="165"/>
      <c r="B1914" s="168"/>
    </row>
    <row r="1915" spans="1:2" s="157" customFormat="1" ht="15.75">
      <c r="A1915" s="165"/>
      <c r="B1915" s="168"/>
    </row>
    <row r="1916" spans="1:2" s="157" customFormat="1" ht="15.75">
      <c r="A1916" s="165"/>
      <c r="B1916" s="168"/>
    </row>
    <row r="1917" spans="1:2" s="157" customFormat="1" ht="15.75">
      <c r="A1917" s="165"/>
      <c r="B1917" s="168"/>
    </row>
    <row r="1918" spans="1:2" s="157" customFormat="1" ht="15.75">
      <c r="A1918" s="165"/>
      <c r="B1918" s="168"/>
    </row>
    <row r="1919" spans="1:2" s="157" customFormat="1" ht="15.75">
      <c r="A1919" s="165"/>
      <c r="B1919" s="168"/>
    </row>
    <row r="1920" spans="1:2" s="157" customFormat="1" ht="15.75">
      <c r="A1920" s="165"/>
      <c r="B1920" s="168"/>
    </row>
    <row r="1921" spans="1:2" s="157" customFormat="1" ht="15.75">
      <c r="A1921" s="165"/>
      <c r="B1921" s="168"/>
    </row>
    <row r="1922" spans="1:2" s="157" customFormat="1" ht="15.75">
      <c r="A1922" s="165"/>
      <c r="B1922" s="168"/>
    </row>
    <row r="1923" spans="1:2" s="157" customFormat="1" ht="15.75">
      <c r="A1923" s="165"/>
      <c r="B1923" s="168"/>
    </row>
    <row r="1924" spans="1:2" s="157" customFormat="1" ht="15.75">
      <c r="A1924" s="165"/>
      <c r="B1924" s="168"/>
    </row>
    <row r="1925" spans="1:2" s="157" customFormat="1" ht="15.75">
      <c r="A1925" s="165"/>
      <c r="B1925" s="168"/>
    </row>
    <row r="1926" spans="1:2" s="157" customFormat="1" ht="15.75">
      <c r="A1926" s="165"/>
      <c r="B1926" s="168"/>
    </row>
    <row r="1927" spans="1:2" s="157" customFormat="1" ht="15.75">
      <c r="A1927" s="165"/>
      <c r="B1927" s="168"/>
    </row>
    <row r="1928" spans="1:2" s="157" customFormat="1" ht="15.75">
      <c r="A1928" s="165"/>
      <c r="B1928" s="168"/>
    </row>
    <row r="1929" spans="1:2" s="157" customFormat="1" ht="15.75">
      <c r="A1929" s="165"/>
      <c r="B1929" s="168"/>
    </row>
    <row r="1930" spans="1:2" s="157" customFormat="1" ht="15.75">
      <c r="A1930" s="165"/>
      <c r="B1930" s="168"/>
    </row>
    <row r="1931" spans="1:2" s="157" customFormat="1" ht="15.75">
      <c r="A1931" s="165"/>
      <c r="B1931" s="168"/>
    </row>
    <row r="1932" spans="1:2" s="157" customFormat="1" ht="15.75">
      <c r="A1932" s="165"/>
      <c r="B1932" s="168"/>
    </row>
    <row r="1933" spans="1:2" s="157" customFormat="1" ht="15.75">
      <c r="A1933" s="165"/>
      <c r="B1933" s="168"/>
    </row>
    <row r="1934" spans="1:2" s="157" customFormat="1" ht="15.75">
      <c r="A1934" s="165"/>
      <c r="B1934" s="168"/>
    </row>
    <row r="1935" spans="1:2" s="157" customFormat="1" ht="15.75">
      <c r="A1935" s="165"/>
      <c r="B1935" s="168"/>
    </row>
    <row r="1936" spans="1:2" s="157" customFormat="1" ht="15.75">
      <c r="A1936" s="165"/>
      <c r="B1936" s="168"/>
    </row>
    <row r="1937" spans="1:2" s="157" customFormat="1" ht="15.75">
      <c r="A1937" s="165"/>
      <c r="B1937" s="168"/>
    </row>
    <row r="1938" spans="1:2" s="157" customFormat="1" ht="15.75">
      <c r="A1938" s="165"/>
      <c r="B1938" s="168"/>
    </row>
    <row r="1939" spans="1:2" s="157" customFormat="1" ht="15.75">
      <c r="A1939" s="165"/>
      <c r="B1939" s="168"/>
    </row>
    <row r="1940" spans="1:2" s="157" customFormat="1" ht="15.75">
      <c r="A1940" s="165"/>
      <c r="B1940" s="168"/>
    </row>
    <row r="1941" spans="1:2" s="157" customFormat="1" ht="15.75">
      <c r="A1941" s="165"/>
      <c r="B1941" s="168"/>
    </row>
    <row r="1942" spans="1:2" s="157" customFormat="1" ht="15.75">
      <c r="A1942" s="165"/>
      <c r="B1942" s="168"/>
    </row>
    <row r="1943" spans="1:2" s="157" customFormat="1" ht="15.75">
      <c r="A1943" s="165"/>
      <c r="B1943" s="168"/>
    </row>
    <row r="1944" spans="1:2" s="157" customFormat="1" ht="15.75">
      <c r="A1944" s="165"/>
      <c r="B1944" s="168"/>
    </row>
    <row r="1945" spans="1:2" s="157" customFormat="1" ht="15.75">
      <c r="A1945" s="165"/>
      <c r="B1945" s="168"/>
    </row>
    <row r="1946" spans="1:2" s="157" customFormat="1" ht="15.75">
      <c r="A1946" s="165"/>
      <c r="B1946" s="168"/>
    </row>
    <row r="1947" spans="1:2" s="157" customFormat="1" ht="15.75">
      <c r="A1947" s="165"/>
      <c r="B1947" s="168"/>
    </row>
    <row r="1948" spans="1:2" s="157" customFormat="1" ht="15.75">
      <c r="A1948" s="165"/>
      <c r="B1948" s="168"/>
    </row>
    <row r="1949" spans="1:2" s="157" customFormat="1" ht="15.75">
      <c r="A1949" s="165"/>
      <c r="B1949" s="168"/>
    </row>
    <row r="1950" spans="1:2" s="157" customFormat="1" ht="15.75">
      <c r="A1950" s="165"/>
      <c r="B1950" s="168"/>
    </row>
    <row r="1951" spans="1:2" s="157" customFormat="1" ht="15.75">
      <c r="A1951" s="165"/>
      <c r="B1951" s="168"/>
    </row>
    <row r="1952" spans="1:2" s="157" customFormat="1" ht="15.75">
      <c r="A1952" s="165"/>
      <c r="B1952" s="168"/>
    </row>
    <row r="1953" spans="1:2" s="157" customFormat="1" ht="15.75">
      <c r="A1953" s="165"/>
      <c r="B1953" s="168"/>
    </row>
    <row r="1954" spans="1:2" s="157" customFormat="1" ht="15.75">
      <c r="A1954" s="165"/>
      <c r="B1954" s="168"/>
    </row>
    <row r="1955" spans="1:2" s="157" customFormat="1" ht="15.75">
      <c r="A1955" s="165"/>
      <c r="B1955" s="168"/>
    </row>
    <row r="1956" spans="1:2" s="157" customFormat="1" ht="15.75">
      <c r="A1956" s="165"/>
      <c r="B1956" s="168"/>
    </row>
    <row r="1957" spans="1:2" s="157" customFormat="1" ht="15.75">
      <c r="A1957" s="165"/>
      <c r="B1957" s="168"/>
    </row>
    <row r="1958" spans="1:2" s="157" customFormat="1" ht="15.75">
      <c r="A1958" s="165"/>
      <c r="B1958" s="168"/>
    </row>
    <row r="1959" spans="1:2" s="157" customFormat="1" ht="15.75">
      <c r="A1959" s="165"/>
      <c r="B1959" s="168"/>
    </row>
    <row r="1960" spans="1:2" s="157" customFormat="1" ht="15.75">
      <c r="A1960" s="165"/>
      <c r="B1960" s="168"/>
    </row>
    <row r="1961" spans="1:2" s="157" customFormat="1" ht="15.75">
      <c r="A1961" s="165"/>
      <c r="B1961" s="168"/>
    </row>
    <row r="1962" spans="1:2" s="157" customFormat="1" ht="15.75">
      <c r="A1962" s="165"/>
      <c r="B1962" s="168"/>
    </row>
    <row r="1963" spans="1:2" s="157" customFormat="1" ht="15.75">
      <c r="A1963" s="165"/>
      <c r="B1963" s="168"/>
    </row>
    <row r="1964" spans="1:2" s="157" customFormat="1" ht="15.75">
      <c r="A1964" s="165"/>
      <c r="B1964" s="168"/>
    </row>
    <row r="1965" spans="1:2" s="157" customFormat="1" ht="15.75">
      <c r="A1965" s="165"/>
      <c r="B1965" s="168"/>
    </row>
    <row r="1966" spans="1:2" s="157" customFormat="1" ht="15.75">
      <c r="A1966" s="165"/>
      <c r="B1966" s="168"/>
    </row>
    <row r="1967" spans="1:2" s="157" customFormat="1" ht="15.75">
      <c r="A1967" s="165"/>
      <c r="B1967" s="168"/>
    </row>
    <row r="1968" spans="1:2" s="157" customFormat="1" ht="15.75">
      <c r="A1968" s="165"/>
      <c r="B1968" s="168"/>
    </row>
    <row r="1969" spans="1:2" s="157" customFormat="1" ht="15.75">
      <c r="A1969" s="165"/>
      <c r="B1969" s="168"/>
    </row>
    <row r="1970" spans="1:2" s="157" customFormat="1" ht="15.75">
      <c r="A1970" s="165"/>
      <c r="B1970" s="168"/>
    </row>
    <row r="1971" spans="1:2" s="157" customFormat="1" ht="15.75">
      <c r="A1971" s="165"/>
      <c r="B1971" s="168"/>
    </row>
    <row r="1972" spans="1:2" s="157" customFormat="1" ht="15.75">
      <c r="A1972" s="165"/>
      <c r="B1972" s="168"/>
    </row>
    <row r="1973" spans="1:2" s="157" customFormat="1" ht="15.75">
      <c r="A1973" s="165"/>
      <c r="B1973" s="168"/>
    </row>
    <row r="1974" spans="1:2" s="157" customFormat="1" ht="15.75">
      <c r="A1974" s="165"/>
      <c r="B1974" s="168"/>
    </row>
    <row r="1975" spans="1:2" s="157" customFormat="1" ht="15.75">
      <c r="A1975" s="165"/>
      <c r="B1975" s="168"/>
    </row>
    <row r="1976" spans="1:2" s="157" customFormat="1" ht="15.75">
      <c r="A1976" s="165"/>
      <c r="B1976" s="168"/>
    </row>
    <row r="1977" spans="1:2" s="157" customFormat="1" ht="15.75">
      <c r="A1977" s="165"/>
      <c r="B1977" s="168"/>
    </row>
    <row r="1978" spans="1:2" s="157" customFormat="1" ht="15.75">
      <c r="A1978" s="165"/>
      <c r="B1978" s="168"/>
    </row>
    <row r="1979" spans="1:2" s="157" customFormat="1" ht="15.75">
      <c r="A1979" s="165"/>
      <c r="B1979" s="168"/>
    </row>
    <row r="1980" spans="1:2" s="157" customFormat="1" ht="15.75">
      <c r="A1980" s="165"/>
      <c r="B1980" s="168"/>
    </row>
    <row r="1981" spans="1:2" s="157" customFormat="1" ht="15.75">
      <c r="A1981" s="165"/>
      <c r="B1981" s="168"/>
    </row>
    <row r="1982" spans="1:2" s="157" customFormat="1" ht="15.75">
      <c r="A1982" s="165"/>
      <c r="B1982" s="168"/>
    </row>
    <row r="1983" spans="1:2" s="157" customFormat="1" ht="15.75">
      <c r="A1983" s="165"/>
      <c r="B1983" s="168"/>
    </row>
    <row r="1984" spans="1:2" s="157" customFormat="1" ht="15.75">
      <c r="A1984" s="165"/>
      <c r="B1984" s="168"/>
    </row>
    <row r="1985" spans="1:2" s="157" customFormat="1" ht="15.75">
      <c r="A1985" s="165"/>
      <c r="B1985" s="168"/>
    </row>
    <row r="1986" spans="1:2" s="157" customFormat="1" ht="15.75">
      <c r="A1986" s="165"/>
      <c r="B1986" s="168"/>
    </row>
    <row r="1987" spans="1:2" s="157" customFormat="1" ht="15.75">
      <c r="A1987" s="165"/>
      <c r="B1987" s="168"/>
    </row>
    <row r="1988" spans="1:2" s="157" customFormat="1" ht="15.75">
      <c r="A1988" s="165"/>
      <c r="B1988" s="168"/>
    </row>
    <row r="1989" spans="1:2" s="157" customFormat="1" ht="15.75">
      <c r="A1989" s="165"/>
      <c r="B1989" s="168"/>
    </row>
    <row r="1990" spans="1:2" s="157" customFormat="1" ht="15.75">
      <c r="A1990" s="165"/>
      <c r="B1990" s="168"/>
    </row>
    <row r="1991" spans="1:2" s="157" customFormat="1" ht="15.75">
      <c r="A1991" s="165"/>
      <c r="B1991" s="168"/>
    </row>
    <row r="1992" spans="1:2" s="157" customFormat="1" ht="15.75">
      <c r="A1992" s="165"/>
      <c r="B1992" s="168"/>
    </row>
    <row r="1993" spans="1:2" s="157" customFormat="1" ht="15.75">
      <c r="A1993" s="165"/>
      <c r="B1993" s="168"/>
    </row>
    <row r="1994" spans="1:2" s="157" customFormat="1" ht="15.75">
      <c r="A1994" s="165"/>
      <c r="B1994" s="168"/>
    </row>
    <row r="1995" spans="1:2" s="157" customFormat="1" ht="15.75">
      <c r="A1995" s="165"/>
      <c r="B1995" s="168"/>
    </row>
    <row r="1996" spans="1:2" s="157" customFormat="1" ht="15.75">
      <c r="A1996" s="165"/>
      <c r="B1996" s="168"/>
    </row>
    <row r="1997" spans="1:2" s="157" customFormat="1" ht="15.75">
      <c r="A1997" s="165"/>
      <c r="B1997" s="168"/>
    </row>
    <row r="1998" spans="1:2" s="157" customFormat="1" ht="15.75">
      <c r="A1998" s="165"/>
      <c r="B1998" s="168"/>
    </row>
    <row r="1999" spans="1:2" s="157" customFormat="1" ht="15.75">
      <c r="A1999" s="165"/>
      <c r="B1999" s="168"/>
    </row>
    <row r="2000" spans="1:2" s="157" customFormat="1" ht="15.75">
      <c r="A2000" s="165"/>
      <c r="B2000" s="168"/>
    </row>
    <row r="2001" spans="1:2" s="157" customFormat="1" ht="15.75">
      <c r="A2001" s="165"/>
      <c r="B2001" s="168"/>
    </row>
    <row r="2002" spans="1:2" s="157" customFormat="1" ht="15.75">
      <c r="A2002" s="165"/>
      <c r="B2002" s="168"/>
    </row>
    <row r="2003" spans="1:2" s="157" customFormat="1" ht="15.75">
      <c r="A2003" s="165"/>
      <c r="B2003" s="168"/>
    </row>
    <row r="2004" spans="1:2" s="157" customFormat="1" ht="15.75">
      <c r="A2004" s="165"/>
      <c r="B2004" s="168"/>
    </row>
    <row r="2005" spans="1:2" s="157" customFormat="1" ht="15.75">
      <c r="A2005" s="165"/>
      <c r="B2005" s="168"/>
    </row>
    <row r="2006" spans="1:2" s="157" customFormat="1" ht="15.75">
      <c r="A2006" s="165"/>
      <c r="B2006" s="168"/>
    </row>
    <row r="2007" spans="1:2" s="157" customFormat="1" ht="15.75">
      <c r="A2007" s="165"/>
      <c r="B2007" s="168"/>
    </row>
    <row r="2008" spans="1:2" s="157" customFormat="1" ht="15.75">
      <c r="A2008" s="165"/>
      <c r="B2008" s="168"/>
    </row>
    <row r="2009" spans="1:2" s="157" customFormat="1" ht="15.75">
      <c r="A2009" s="165"/>
      <c r="B2009" s="168"/>
    </row>
    <row r="2010" spans="1:2" s="157" customFormat="1" ht="15.75">
      <c r="A2010" s="165"/>
      <c r="B2010" s="168"/>
    </row>
    <row r="2011" spans="1:2" s="157" customFormat="1" ht="15.75">
      <c r="A2011" s="165"/>
      <c r="B2011" s="168"/>
    </row>
    <row r="2012" spans="1:2" s="157" customFormat="1" ht="15.75">
      <c r="A2012" s="165"/>
      <c r="B2012" s="168"/>
    </row>
    <row r="2013" spans="1:2" s="157" customFormat="1" ht="15.75">
      <c r="A2013" s="165"/>
      <c r="B2013" s="168"/>
    </row>
    <row r="2014" spans="1:2" s="157" customFormat="1" ht="15.75">
      <c r="A2014" s="165"/>
      <c r="B2014" s="168"/>
    </row>
    <row r="2015" spans="1:2" s="157" customFormat="1" ht="15.75">
      <c r="A2015" s="165"/>
      <c r="B2015" s="168"/>
    </row>
    <row r="2016" spans="1:2" s="157" customFormat="1" ht="15.75">
      <c r="A2016" s="165"/>
      <c r="B2016" s="168"/>
    </row>
    <row r="2017" spans="1:2" s="157" customFormat="1" ht="15.75">
      <c r="A2017" s="165"/>
      <c r="B2017" s="168"/>
    </row>
    <row r="2018" spans="1:2" s="157" customFormat="1" ht="15.75">
      <c r="A2018" s="165"/>
      <c r="B2018" s="168"/>
    </row>
    <row r="2019" spans="1:2" s="157" customFormat="1" ht="15.75">
      <c r="A2019" s="165"/>
      <c r="B2019" s="168"/>
    </row>
    <row r="2020" spans="1:2" s="157" customFormat="1" ht="15.75">
      <c r="A2020" s="165"/>
      <c r="B2020" s="168"/>
    </row>
    <row r="2021" spans="1:2" s="157" customFormat="1" ht="15.75">
      <c r="A2021" s="165"/>
      <c r="B2021" s="168"/>
    </row>
    <row r="2022" spans="1:2" s="157" customFormat="1" ht="15.75">
      <c r="A2022" s="165"/>
      <c r="B2022" s="168"/>
    </row>
    <row r="2023" spans="1:2" s="157" customFormat="1" ht="15.75">
      <c r="A2023" s="165"/>
      <c r="B2023" s="168"/>
    </row>
    <row r="2024" spans="1:2" s="157" customFormat="1" ht="15.75">
      <c r="A2024" s="165"/>
      <c r="B2024" s="168"/>
    </row>
    <row r="2025" spans="1:2" s="157" customFormat="1" ht="15.75">
      <c r="A2025" s="165"/>
      <c r="B2025" s="168"/>
    </row>
    <row r="2026" spans="1:2" s="157" customFormat="1" ht="15.75">
      <c r="A2026" s="165"/>
      <c r="B2026" s="168"/>
    </row>
    <row r="2027" spans="1:2" s="157" customFormat="1" ht="15.75">
      <c r="A2027" s="165"/>
      <c r="B2027" s="168"/>
    </row>
    <row r="2028" spans="1:2" s="157" customFormat="1" ht="15.75">
      <c r="A2028" s="165"/>
      <c r="B2028" s="168"/>
    </row>
    <row r="2029" spans="1:2" s="157" customFormat="1" ht="15.75">
      <c r="A2029" s="165"/>
      <c r="B2029" s="168"/>
    </row>
    <row r="2030" spans="1:2" s="157" customFormat="1" ht="15.75">
      <c r="A2030" s="165"/>
      <c r="B2030" s="168"/>
    </row>
    <row r="2031" spans="1:2" s="157" customFormat="1" ht="15.75">
      <c r="A2031" s="165"/>
      <c r="B2031" s="168"/>
    </row>
    <row r="2032" spans="1:2" s="157" customFormat="1" ht="15.75">
      <c r="A2032" s="165"/>
      <c r="B2032" s="168"/>
    </row>
    <row r="2033" spans="1:2" s="157" customFormat="1" ht="15.75">
      <c r="A2033" s="165"/>
      <c r="B2033" s="168"/>
    </row>
    <row r="2034" spans="1:2" s="157" customFormat="1" ht="15.75">
      <c r="A2034" s="165"/>
      <c r="B2034" s="168"/>
    </row>
    <row r="2035" spans="1:2" s="157" customFormat="1" ht="15.75">
      <c r="A2035" s="165"/>
      <c r="B2035" s="168"/>
    </row>
    <row r="2036" spans="1:2" s="157" customFormat="1" ht="15.75">
      <c r="A2036" s="165"/>
      <c r="B2036" s="168"/>
    </row>
    <row r="2037" spans="1:2" s="157" customFormat="1" ht="15.75">
      <c r="A2037" s="165"/>
      <c r="B2037" s="168"/>
    </row>
    <row r="2038" spans="1:2" s="157" customFormat="1" ht="15.75">
      <c r="A2038" s="165"/>
      <c r="B2038" s="168"/>
    </row>
    <row r="2039" spans="1:2" s="157" customFormat="1" ht="15.75">
      <c r="A2039" s="165"/>
      <c r="B2039" s="168"/>
    </row>
    <row r="2040" spans="1:2" s="157" customFormat="1" ht="15.75">
      <c r="A2040" s="165"/>
      <c r="B2040" s="168"/>
    </row>
    <row r="2041" spans="1:2" s="157" customFormat="1" ht="15.75">
      <c r="A2041" s="165"/>
      <c r="B2041" s="168"/>
    </row>
    <row r="2042" spans="1:2" s="157" customFormat="1" ht="15.75">
      <c r="A2042" s="165"/>
      <c r="B2042" s="168"/>
    </row>
    <row r="2043" spans="1:2" s="157" customFormat="1" ht="15.75">
      <c r="A2043" s="165"/>
      <c r="B2043" s="168"/>
    </row>
    <row r="2044" spans="1:2" s="157" customFormat="1" ht="15.75">
      <c r="A2044" s="165"/>
      <c r="B2044" s="168"/>
    </row>
    <row r="2045" spans="1:2" s="157" customFormat="1" ht="15.75">
      <c r="A2045" s="165"/>
      <c r="B2045" s="168"/>
    </row>
    <row r="2046" spans="1:2" s="157" customFormat="1" ht="15.75">
      <c r="A2046" s="165"/>
      <c r="B2046" s="168"/>
    </row>
    <row r="2047" spans="1:2" s="157" customFormat="1" ht="15.75">
      <c r="A2047" s="165"/>
      <c r="B2047" s="168"/>
    </row>
    <row r="2048" spans="1:2" s="157" customFormat="1" ht="15.75">
      <c r="A2048" s="165"/>
      <c r="B2048" s="168"/>
    </row>
    <row r="2049" spans="1:2" s="157" customFormat="1" ht="15.75">
      <c r="A2049" s="165"/>
      <c r="B2049" s="168"/>
    </row>
    <row r="2050" spans="1:2" s="157" customFormat="1" ht="15.75">
      <c r="A2050" s="165"/>
      <c r="B2050" s="168"/>
    </row>
    <row r="2051" spans="1:2" s="157" customFormat="1" ht="15.75">
      <c r="A2051" s="165"/>
      <c r="B2051" s="168"/>
    </row>
    <row r="2052" spans="1:2" s="157" customFormat="1" ht="15.75">
      <c r="A2052" s="165"/>
      <c r="B2052" s="168"/>
    </row>
    <row r="2053" spans="1:2" s="157" customFormat="1" ht="15.75">
      <c r="A2053" s="165"/>
      <c r="B2053" s="168"/>
    </row>
    <row r="2054" spans="1:2" s="157" customFormat="1" ht="15.75">
      <c r="A2054" s="165"/>
      <c r="B2054" s="168"/>
    </row>
    <row r="2055" spans="1:2" s="157" customFormat="1" ht="15.75">
      <c r="A2055" s="165"/>
      <c r="B2055" s="168"/>
    </row>
    <row r="2056" spans="1:2" s="157" customFormat="1" ht="15.75">
      <c r="A2056" s="165"/>
      <c r="B2056" s="168"/>
    </row>
    <row r="2057" spans="1:2" s="157" customFormat="1" ht="15.75">
      <c r="A2057" s="165"/>
      <c r="B2057" s="168"/>
    </row>
    <row r="2058" spans="1:2" s="157" customFormat="1" ht="15.75">
      <c r="A2058" s="165"/>
      <c r="B2058" s="168"/>
    </row>
    <row r="2059" spans="1:2" s="157" customFormat="1" ht="15.75">
      <c r="A2059" s="165"/>
      <c r="B2059" s="168"/>
    </row>
    <row r="2060" spans="1:2" s="157" customFormat="1" ht="15.75">
      <c r="A2060" s="165"/>
      <c r="B2060" s="168"/>
    </row>
    <row r="2061" spans="1:2" s="157" customFormat="1" ht="15.75">
      <c r="A2061" s="165"/>
      <c r="B2061" s="168"/>
    </row>
    <row r="2062" spans="1:2" s="157" customFormat="1" ht="15.75">
      <c r="A2062" s="165"/>
      <c r="B2062" s="168"/>
    </row>
    <row r="2063" spans="1:2" s="157" customFormat="1" ht="15.75">
      <c r="A2063" s="165"/>
      <c r="B2063" s="168"/>
    </row>
    <row r="2064" spans="1:2" s="157" customFormat="1" ht="15.75">
      <c r="A2064" s="165"/>
      <c r="B2064" s="168"/>
    </row>
    <row r="2065" spans="1:2" s="157" customFormat="1" ht="15.75">
      <c r="A2065" s="165"/>
      <c r="B2065" s="168"/>
    </row>
    <row r="2066" spans="1:2" s="157" customFormat="1" ht="15.75">
      <c r="A2066" s="165"/>
      <c r="B2066" s="168"/>
    </row>
    <row r="2067" spans="1:2" s="157" customFormat="1" ht="15.75">
      <c r="A2067" s="165"/>
      <c r="B2067" s="168"/>
    </row>
    <row r="2068" spans="1:2" s="157" customFormat="1" ht="15.75">
      <c r="A2068" s="165"/>
      <c r="B2068" s="168"/>
    </row>
    <row r="2069" spans="1:2" s="157" customFormat="1" ht="15.75">
      <c r="A2069" s="165"/>
      <c r="B2069" s="168"/>
    </row>
    <row r="2070" spans="1:2" s="157" customFormat="1" ht="15.75">
      <c r="A2070" s="165"/>
      <c r="B2070" s="168"/>
    </row>
    <row r="2071" spans="1:2" s="157" customFormat="1" ht="15.75">
      <c r="A2071" s="165"/>
      <c r="B2071" s="168"/>
    </row>
    <row r="2072" spans="1:2" s="157" customFormat="1" ht="15.75">
      <c r="A2072" s="165"/>
      <c r="B2072" s="168"/>
    </row>
    <row r="2073" spans="1:2" s="157" customFormat="1" ht="15.75">
      <c r="A2073" s="165"/>
      <c r="B2073" s="168"/>
    </row>
    <row r="2074" spans="1:2" s="157" customFormat="1" ht="15.75">
      <c r="A2074" s="165"/>
      <c r="B2074" s="168"/>
    </row>
    <row r="2075" spans="1:2" s="157" customFormat="1" ht="15.75">
      <c r="A2075" s="165"/>
      <c r="B2075" s="168"/>
    </row>
    <row r="2076" spans="1:2" s="157" customFormat="1" ht="15.75">
      <c r="A2076" s="165"/>
      <c r="B2076" s="168"/>
    </row>
    <row r="2077" spans="1:2" s="157" customFormat="1" ht="15.75">
      <c r="A2077" s="165"/>
      <c r="B2077" s="168"/>
    </row>
    <row r="2078" spans="1:2" s="157" customFormat="1" ht="15.75">
      <c r="A2078" s="165"/>
      <c r="B2078" s="168"/>
    </row>
    <row r="2079" spans="1:2" s="157" customFormat="1" ht="15.75">
      <c r="A2079" s="165"/>
      <c r="B2079" s="168"/>
    </row>
    <row r="2080" spans="1:2" s="157" customFormat="1" ht="15.75">
      <c r="A2080" s="165"/>
      <c r="B2080" s="168"/>
    </row>
    <row r="2081" spans="1:2" s="157" customFormat="1" ht="15.75">
      <c r="A2081" s="165"/>
      <c r="B2081" s="168"/>
    </row>
    <row r="2082" spans="1:2" s="157" customFormat="1" ht="15.75">
      <c r="A2082" s="165"/>
      <c r="B2082" s="168"/>
    </row>
    <row r="2083" spans="1:2" s="157" customFormat="1" ht="15.75">
      <c r="A2083" s="165"/>
      <c r="B2083" s="168"/>
    </row>
    <row r="2084" spans="1:2" s="157" customFormat="1" ht="15.75">
      <c r="A2084" s="165"/>
      <c r="B2084" s="168"/>
    </row>
    <row r="2085" spans="1:2" s="157" customFormat="1" ht="15.75">
      <c r="A2085" s="165"/>
      <c r="B2085" s="168"/>
    </row>
    <row r="2086" spans="1:2" s="157" customFormat="1" ht="15.75">
      <c r="A2086" s="165"/>
      <c r="B2086" s="168"/>
    </row>
    <row r="2087" spans="1:2" s="157" customFormat="1" ht="15.75">
      <c r="A2087" s="165"/>
      <c r="B2087" s="168"/>
    </row>
    <row r="2088" spans="1:2" s="157" customFormat="1" ht="15.75">
      <c r="A2088" s="165"/>
      <c r="B2088" s="168"/>
    </row>
    <row r="2089" spans="1:2" s="157" customFormat="1" ht="15.75">
      <c r="A2089" s="165"/>
      <c r="B2089" s="168"/>
    </row>
    <row r="2090" spans="1:2" s="157" customFormat="1" ht="15.75">
      <c r="A2090" s="165"/>
      <c r="B2090" s="168"/>
    </row>
    <row r="2091" spans="1:2" s="157" customFormat="1" ht="15.75">
      <c r="A2091" s="165"/>
      <c r="B2091" s="168"/>
    </row>
    <row r="2092" spans="1:2" s="157" customFormat="1" ht="15.75">
      <c r="A2092" s="165"/>
      <c r="B2092" s="168"/>
    </row>
    <row r="2093" spans="1:2" s="157" customFormat="1" ht="15.75">
      <c r="A2093" s="165"/>
      <c r="B2093" s="168"/>
    </row>
    <row r="2094" spans="1:2" s="157" customFormat="1" ht="15.75">
      <c r="A2094" s="165"/>
      <c r="B2094" s="168"/>
    </row>
    <row r="2095" spans="1:2" s="157" customFormat="1" ht="15.75">
      <c r="A2095" s="165"/>
      <c r="B2095" s="168"/>
    </row>
    <row r="2096" spans="1:2" s="157" customFormat="1" ht="15.75">
      <c r="A2096" s="165"/>
      <c r="B2096" s="168"/>
    </row>
    <row r="2097" spans="1:2" s="157" customFormat="1" ht="15.75">
      <c r="A2097" s="165"/>
      <c r="B2097" s="168"/>
    </row>
    <row r="2098" spans="1:2" s="157" customFormat="1" ht="15.75">
      <c r="A2098" s="165"/>
      <c r="B2098" s="168"/>
    </row>
    <row r="2099" spans="1:2" s="157" customFormat="1" ht="15.75">
      <c r="A2099" s="165"/>
      <c r="B2099" s="168"/>
    </row>
    <row r="2100" spans="1:2" s="157" customFormat="1" ht="15.75">
      <c r="A2100" s="165"/>
      <c r="B2100" s="168"/>
    </row>
    <row r="2101" spans="1:2" s="157" customFormat="1" ht="15.75">
      <c r="A2101" s="165"/>
      <c r="B2101" s="168"/>
    </row>
    <row r="2102" spans="1:2" s="157" customFormat="1" ht="15.75">
      <c r="A2102" s="165"/>
      <c r="B2102" s="168"/>
    </row>
    <row r="2103" spans="1:2" s="157" customFormat="1" ht="15.75">
      <c r="A2103" s="165"/>
      <c r="B2103" s="168"/>
    </row>
    <row r="2104" spans="1:2" s="157" customFormat="1" ht="15.75">
      <c r="A2104" s="165"/>
      <c r="B2104" s="168"/>
    </row>
    <row r="2105" spans="1:2" s="157" customFormat="1" ht="15.75">
      <c r="A2105" s="165"/>
      <c r="B2105" s="168"/>
    </row>
    <row r="2106" spans="1:2" s="157" customFormat="1" ht="15.75">
      <c r="A2106" s="165"/>
      <c r="B2106" s="168"/>
    </row>
    <row r="2107" spans="1:2" s="157" customFormat="1" ht="15.75">
      <c r="A2107" s="165"/>
      <c r="B2107" s="168"/>
    </row>
    <row r="2108" spans="1:2" s="157" customFormat="1" ht="15.75">
      <c r="A2108" s="165"/>
      <c r="B2108" s="168"/>
    </row>
    <row r="2109" spans="1:2" s="157" customFormat="1" ht="15.75">
      <c r="A2109" s="165"/>
      <c r="B2109" s="168"/>
    </row>
    <row r="2110" spans="1:2" s="157" customFormat="1" ht="15.75">
      <c r="A2110" s="165"/>
      <c r="B2110" s="168"/>
    </row>
    <row r="2111" spans="1:2" s="157" customFormat="1" ht="15.75">
      <c r="A2111" s="165"/>
      <c r="B2111" s="168"/>
    </row>
    <row r="2112" spans="1:2" s="157" customFormat="1" ht="15.75">
      <c r="A2112" s="165"/>
      <c r="B2112" s="168"/>
    </row>
    <row r="2113" spans="1:2" s="157" customFormat="1" ht="15.75">
      <c r="A2113" s="165"/>
      <c r="B2113" s="168"/>
    </row>
    <row r="2114" spans="1:2" s="157" customFormat="1" ht="15.75">
      <c r="A2114" s="165"/>
      <c r="B2114" s="168"/>
    </row>
    <row r="2115" spans="1:2" s="157" customFormat="1" ht="15.75">
      <c r="A2115" s="165"/>
      <c r="B2115" s="168"/>
    </row>
    <row r="2116" spans="1:2" s="157" customFormat="1" ht="15.75">
      <c r="A2116" s="165"/>
      <c r="B2116" s="168"/>
    </row>
    <row r="2117" spans="1:2" s="157" customFormat="1" ht="15.75">
      <c r="A2117" s="165"/>
      <c r="B2117" s="168"/>
    </row>
    <row r="2118" spans="1:2" s="157" customFormat="1" ht="15.75">
      <c r="A2118" s="165"/>
      <c r="B2118" s="168"/>
    </row>
    <row r="2119" spans="1:2" s="157" customFormat="1" ht="15.75">
      <c r="A2119" s="165"/>
      <c r="B2119" s="168"/>
    </row>
    <row r="2120" spans="1:2" s="157" customFormat="1" ht="15.75">
      <c r="A2120" s="165"/>
      <c r="B2120" s="168"/>
    </row>
    <row r="2121" spans="1:2" s="157" customFormat="1" ht="15.75">
      <c r="A2121" s="165"/>
      <c r="B2121" s="168"/>
    </row>
    <row r="2122" spans="1:2" s="157" customFormat="1" ht="15.75">
      <c r="A2122" s="165"/>
      <c r="B2122" s="168"/>
    </row>
    <row r="2123" spans="1:2" s="157" customFormat="1" ht="15.75">
      <c r="A2123" s="165"/>
      <c r="B2123" s="168"/>
    </row>
    <row r="2124" spans="1:2" s="157" customFormat="1" ht="15.75">
      <c r="A2124" s="165"/>
      <c r="B2124" s="168"/>
    </row>
    <row r="2125" spans="1:2" s="157" customFormat="1" ht="15.75">
      <c r="A2125" s="165"/>
      <c r="B2125" s="168"/>
    </row>
    <row r="2126" spans="1:2" s="157" customFormat="1" ht="15.75">
      <c r="A2126" s="165"/>
      <c r="B2126" s="168"/>
    </row>
    <row r="2127" spans="1:2" s="157" customFormat="1" ht="15.75">
      <c r="A2127" s="165"/>
      <c r="B2127" s="168"/>
    </row>
    <row r="2128" spans="1:2" s="157" customFormat="1" ht="15.75">
      <c r="A2128" s="165"/>
      <c r="B2128" s="168"/>
    </row>
    <row r="2129" spans="1:2" s="157" customFormat="1" ht="15.75">
      <c r="A2129" s="165"/>
      <c r="B2129" s="168"/>
    </row>
    <row r="2130" spans="1:2" s="157" customFormat="1" ht="15.75">
      <c r="A2130" s="165"/>
      <c r="B2130" s="168"/>
    </row>
    <row r="2131" spans="1:2" s="157" customFormat="1" ht="15.75">
      <c r="A2131" s="165"/>
      <c r="B2131" s="168"/>
    </row>
    <row r="2132" spans="1:2" s="157" customFormat="1" ht="15.75">
      <c r="A2132" s="165"/>
      <c r="B2132" s="168"/>
    </row>
    <row r="2133" spans="1:2" s="157" customFormat="1" ht="15.75">
      <c r="A2133" s="165"/>
      <c r="B2133" s="168"/>
    </row>
    <row r="2134" spans="1:2" s="157" customFormat="1" ht="15.75">
      <c r="A2134" s="165"/>
      <c r="B2134" s="168"/>
    </row>
    <row r="2135" spans="1:2" s="157" customFormat="1" ht="15.75">
      <c r="A2135" s="165"/>
      <c r="B2135" s="168"/>
    </row>
    <row r="2136" spans="1:2" s="157" customFormat="1" ht="15.75">
      <c r="A2136" s="165"/>
      <c r="B2136" s="168"/>
    </row>
    <row r="2137" spans="1:2" s="157" customFormat="1" ht="15.75">
      <c r="A2137" s="165"/>
      <c r="B2137" s="168"/>
    </row>
    <row r="2138" spans="1:2" s="157" customFormat="1" ht="15.75">
      <c r="A2138" s="165"/>
      <c r="B2138" s="168"/>
    </row>
    <row r="2139" spans="1:2" s="157" customFormat="1" ht="15.75">
      <c r="A2139" s="165"/>
      <c r="B2139" s="168"/>
    </row>
    <row r="2140" spans="1:2" s="157" customFormat="1" ht="15.75">
      <c r="A2140" s="165"/>
      <c r="B2140" s="168"/>
    </row>
    <row r="2141" spans="1:2" s="157" customFormat="1" ht="15.75">
      <c r="A2141" s="165"/>
      <c r="B2141" s="168"/>
    </row>
    <row r="2142" spans="1:2" s="157" customFormat="1" ht="15.75">
      <c r="A2142" s="165"/>
      <c r="B2142" s="168"/>
    </row>
    <row r="2143" spans="1:2" s="157" customFormat="1" ht="15.75">
      <c r="A2143" s="165"/>
      <c r="B2143" s="168"/>
    </row>
    <row r="2144" spans="1:2" s="157" customFormat="1" ht="15.75">
      <c r="A2144" s="165"/>
      <c r="B2144" s="168"/>
    </row>
    <row r="2145" spans="1:2" s="157" customFormat="1" ht="15.75">
      <c r="A2145" s="165"/>
      <c r="B2145" s="168"/>
    </row>
    <row r="2146" spans="1:2" s="157" customFormat="1" ht="15.75">
      <c r="A2146" s="165"/>
      <c r="B2146" s="168"/>
    </row>
    <row r="2147" spans="1:2" s="157" customFormat="1" ht="15.75">
      <c r="A2147" s="165"/>
      <c r="B2147" s="168"/>
    </row>
    <row r="2148" spans="1:2" s="157" customFormat="1" ht="15.75">
      <c r="A2148" s="165"/>
      <c r="B2148" s="168"/>
    </row>
    <row r="2149" spans="1:2" s="157" customFormat="1" ht="15.75">
      <c r="A2149" s="165"/>
      <c r="B2149" s="168"/>
    </row>
    <row r="2150" spans="1:2" s="157" customFormat="1" ht="15.75">
      <c r="A2150" s="165"/>
      <c r="B2150" s="168"/>
    </row>
    <row r="2151" spans="1:2" s="157" customFormat="1" ht="15.75">
      <c r="A2151" s="165"/>
      <c r="B2151" s="168"/>
    </row>
    <row r="2152" spans="1:2" s="157" customFormat="1" ht="15.75">
      <c r="A2152" s="165"/>
      <c r="B2152" s="168"/>
    </row>
    <row r="2153" spans="1:2" s="157" customFormat="1" ht="15.75">
      <c r="A2153" s="165"/>
      <c r="B2153" s="168"/>
    </row>
    <row r="2154" spans="1:2" s="157" customFormat="1" ht="15.75">
      <c r="A2154" s="165"/>
      <c r="B2154" s="168"/>
    </row>
    <row r="2155" spans="1:2" s="157" customFormat="1" ht="15.75">
      <c r="A2155" s="165"/>
      <c r="B2155" s="168"/>
    </row>
    <row r="2156" spans="1:2" s="157" customFormat="1" ht="15.75">
      <c r="A2156" s="165"/>
      <c r="B2156" s="168"/>
    </row>
    <row r="2157" spans="1:2" s="157" customFormat="1" ht="15.75">
      <c r="A2157" s="165"/>
      <c r="B2157" s="168"/>
    </row>
    <row r="2158" spans="1:2" s="157" customFormat="1" ht="15.75">
      <c r="A2158" s="165"/>
      <c r="B2158" s="168"/>
    </row>
    <row r="2159" spans="1:2" s="157" customFormat="1" ht="15.75">
      <c r="A2159" s="165"/>
      <c r="B2159" s="168"/>
    </row>
    <row r="2160" spans="1:2" s="157" customFormat="1" ht="15.75">
      <c r="A2160" s="165"/>
      <c r="B2160" s="168"/>
    </row>
    <row r="2161" spans="1:2" s="157" customFormat="1" ht="15.75">
      <c r="A2161" s="165"/>
      <c r="B2161" s="168"/>
    </row>
    <row r="2162" spans="1:2" s="157" customFormat="1" ht="15.75">
      <c r="A2162" s="165"/>
      <c r="B2162" s="168"/>
    </row>
    <row r="2163" spans="1:2" s="157" customFormat="1" ht="15.75">
      <c r="A2163" s="165"/>
      <c r="B2163" s="168"/>
    </row>
    <row r="2164" spans="1:2" s="157" customFormat="1" ht="15.75">
      <c r="A2164" s="165"/>
      <c r="B2164" s="168"/>
    </row>
    <row r="2165" spans="1:2" s="157" customFormat="1" ht="15.75">
      <c r="A2165" s="165"/>
      <c r="B2165" s="168"/>
    </row>
    <row r="2166" spans="1:2" s="157" customFormat="1" ht="15.75">
      <c r="A2166" s="165"/>
      <c r="B2166" s="168"/>
    </row>
    <row r="2167" spans="1:2" s="157" customFormat="1" ht="15.75">
      <c r="A2167" s="165"/>
      <c r="B2167" s="168"/>
    </row>
    <row r="2168" spans="1:2" s="157" customFormat="1" ht="15.75">
      <c r="A2168" s="165"/>
      <c r="B2168" s="168"/>
    </row>
    <row r="2169" spans="1:2" s="157" customFormat="1" ht="15.75">
      <c r="A2169" s="165"/>
      <c r="B2169" s="168"/>
    </row>
    <row r="2170" spans="1:2" s="157" customFormat="1" ht="15.75">
      <c r="A2170" s="165"/>
      <c r="B2170" s="168"/>
    </row>
    <row r="2171" spans="1:2" s="157" customFormat="1" ht="15.75">
      <c r="A2171" s="165"/>
      <c r="B2171" s="168"/>
    </row>
    <row r="2172" spans="1:2" s="157" customFormat="1" ht="15.75">
      <c r="A2172" s="165"/>
      <c r="B2172" s="168"/>
    </row>
    <row r="2173" spans="1:2" s="157" customFormat="1" ht="15.75">
      <c r="A2173" s="165"/>
      <c r="B2173" s="168"/>
    </row>
    <row r="2174" spans="1:2" s="157" customFormat="1" ht="15.75">
      <c r="A2174" s="165"/>
      <c r="B2174" s="168"/>
    </row>
    <row r="2175" spans="1:2" s="157" customFormat="1" ht="15.75">
      <c r="A2175" s="165"/>
      <c r="B2175" s="168"/>
    </row>
    <row r="2176" spans="1:2" s="157" customFormat="1" ht="15.75">
      <c r="A2176" s="165"/>
      <c r="B2176" s="168"/>
    </row>
    <row r="2177" spans="1:2" s="157" customFormat="1" ht="15.75">
      <c r="A2177" s="165"/>
      <c r="B2177" s="168"/>
    </row>
    <row r="2178" spans="1:2" s="157" customFormat="1" ht="15.75">
      <c r="A2178" s="165"/>
      <c r="B2178" s="168"/>
    </row>
    <row r="2179" spans="1:2" s="157" customFormat="1" ht="15.75">
      <c r="A2179" s="165"/>
      <c r="B2179" s="168"/>
    </row>
    <row r="2180" spans="1:2" s="157" customFormat="1" ht="15.75">
      <c r="A2180" s="165"/>
      <c r="B2180" s="168"/>
    </row>
    <row r="2181" spans="1:2" s="157" customFormat="1" ht="15.75">
      <c r="A2181" s="165"/>
      <c r="B2181" s="168"/>
    </row>
    <row r="2182" spans="1:2" s="157" customFormat="1" ht="15.75">
      <c r="A2182" s="165"/>
      <c r="B2182" s="168"/>
    </row>
    <row r="2183" spans="1:2" s="157" customFormat="1" ht="15.75">
      <c r="A2183" s="165"/>
      <c r="B2183" s="168"/>
    </row>
    <row r="2184" spans="1:2" s="157" customFormat="1" ht="15.75">
      <c r="A2184" s="165"/>
      <c r="B2184" s="168"/>
    </row>
    <row r="2185" spans="1:2" s="157" customFormat="1" ht="15.75">
      <c r="A2185" s="165"/>
      <c r="B2185" s="168"/>
    </row>
    <row r="2186" spans="1:2" s="157" customFormat="1" ht="15.75">
      <c r="A2186" s="165"/>
      <c r="B2186" s="168"/>
    </row>
    <row r="2187" spans="1:2" s="157" customFormat="1" ht="15.75">
      <c r="A2187" s="165"/>
      <c r="B2187" s="168"/>
    </row>
    <row r="2188" spans="1:2" s="157" customFormat="1" ht="15.75">
      <c r="A2188" s="165"/>
      <c r="B2188" s="168"/>
    </row>
    <row r="2189" spans="1:2" s="157" customFormat="1" ht="15.75">
      <c r="A2189" s="165"/>
      <c r="B2189" s="168"/>
    </row>
    <row r="2190" spans="1:2" s="157" customFormat="1" ht="15.75">
      <c r="A2190" s="165"/>
      <c r="B2190" s="168"/>
    </row>
    <row r="2191" spans="1:2" s="157" customFormat="1" ht="15.75">
      <c r="A2191" s="165"/>
      <c r="B2191" s="168"/>
    </row>
    <row r="2192" spans="1:2" s="157" customFormat="1" ht="15.75">
      <c r="A2192" s="165"/>
      <c r="B2192" s="168"/>
    </row>
    <row r="2193" spans="1:2" s="157" customFormat="1" ht="15.75">
      <c r="A2193" s="165"/>
      <c r="B2193" s="168"/>
    </row>
    <row r="2194" spans="1:2" s="157" customFormat="1" ht="15.75">
      <c r="A2194" s="165"/>
      <c r="B2194" s="168"/>
    </row>
    <row r="2195" spans="1:2" s="157" customFormat="1" ht="15.75">
      <c r="A2195" s="165"/>
      <c r="B2195" s="168"/>
    </row>
    <row r="2196" spans="1:2" s="157" customFormat="1" ht="15.75">
      <c r="A2196" s="165"/>
      <c r="B2196" s="168"/>
    </row>
    <row r="2197" spans="1:2" s="157" customFormat="1" ht="15.75">
      <c r="A2197" s="165"/>
      <c r="B2197" s="168"/>
    </row>
    <row r="2198" spans="1:2" s="157" customFormat="1" ht="15.75">
      <c r="A2198" s="165"/>
      <c r="B2198" s="168"/>
    </row>
    <row r="2199" spans="1:2" s="157" customFormat="1" ht="15.75">
      <c r="A2199" s="165"/>
      <c r="B2199" s="168"/>
    </row>
    <row r="2200" spans="1:2" s="157" customFormat="1" ht="15.75">
      <c r="A2200" s="165"/>
      <c r="B2200" s="168"/>
    </row>
    <row r="2201" spans="1:2" s="157" customFormat="1" ht="15.75">
      <c r="A2201" s="165"/>
      <c r="B2201" s="168"/>
    </row>
    <row r="2202" spans="1:2" s="157" customFormat="1" ht="15.75">
      <c r="A2202" s="165"/>
      <c r="B2202" s="168"/>
    </row>
    <row r="2203" spans="1:2" s="157" customFormat="1" ht="15.75">
      <c r="A2203" s="165"/>
      <c r="B2203" s="168"/>
    </row>
    <row r="2204" spans="1:2" s="157" customFormat="1" ht="15.75">
      <c r="A2204" s="165"/>
      <c r="B2204" s="168"/>
    </row>
    <row r="2205" spans="1:2" s="157" customFormat="1" ht="15.75">
      <c r="A2205" s="165"/>
      <c r="B2205" s="168"/>
    </row>
    <row r="2206" spans="1:2" s="157" customFormat="1" ht="15.75">
      <c r="A2206" s="165"/>
      <c r="B2206" s="168"/>
    </row>
    <row r="2207" spans="1:2" s="157" customFormat="1" ht="15.75">
      <c r="A2207" s="165"/>
      <c r="B2207" s="168"/>
    </row>
    <row r="2208" spans="1:2" s="157" customFormat="1" ht="15.75">
      <c r="A2208" s="165"/>
      <c r="B2208" s="168"/>
    </row>
    <row r="2209" spans="1:2" s="157" customFormat="1" ht="15.75">
      <c r="A2209" s="165"/>
      <c r="B2209" s="168"/>
    </row>
    <row r="2210" spans="1:2" s="157" customFormat="1" ht="15.75">
      <c r="A2210" s="165"/>
      <c r="B2210" s="168"/>
    </row>
    <row r="2211" spans="1:2" s="157" customFormat="1" ht="15.75">
      <c r="A2211" s="165"/>
      <c r="B2211" s="168"/>
    </row>
    <row r="2212" spans="1:2" s="157" customFormat="1" ht="15.75">
      <c r="A2212" s="165"/>
      <c r="B2212" s="168"/>
    </row>
    <row r="2213" spans="1:2" s="157" customFormat="1" ht="15.75">
      <c r="A2213" s="165"/>
      <c r="B2213" s="168"/>
    </row>
    <row r="2214" spans="1:2" s="157" customFormat="1" ht="15.75">
      <c r="A2214" s="165"/>
      <c r="B2214" s="168"/>
    </row>
    <row r="2215" spans="1:2" s="157" customFormat="1" ht="15.75">
      <c r="A2215" s="165"/>
      <c r="B2215" s="168"/>
    </row>
    <row r="2216" spans="1:2" s="157" customFormat="1" ht="15.75">
      <c r="A2216" s="165"/>
      <c r="B2216" s="168"/>
    </row>
    <row r="2217" spans="1:2" s="157" customFormat="1" ht="15.75">
      <c r="A2217" s="165"/>
      <c r="B2217" s="168"/>
    </row>
    <row r="2218" spans="1:2" s="157" customFormat="1" ht="15.75">
      <c r="A2218" s="165"/>
      <c r="B2218" s="168"/>
    </row>
    <row r="2219" spans="1:2" s="157" customFormat="1" ht="15.75">
      <c r="A2219" s="165"/>
      <c r="B2219" s="168"/>
    </row>
    <row r="2220" spans="1:2" s="157" customFormat="1" ht="15.75">
      <c r="A2220" s="165"/>
      <c r="B2220" s="168"/>
    </row>
    <row r="2221" spans="1:2" s="157" customFormat="1" ht="15.75">
      <c r="A2221" s="165"/>
      <c r="B2221" s="168"/>
    </row>
    <row r="2222" spans="1:2" s="157" customFormat="1" ht="15.75">
      <c r="A2222" s="165"/>
      <c r="B2222" s="168"/>
    </row>
    <row r="2223" spans="1:2" s="157" customFormat="1" ht="15.75">
      <c r="A2223" s="165"/>
      <c r="B2223" s="168"/>
    </row>
    <row r="2224" spans="1:2" s="157" customFormat="1" ht="15.75">
      <c r="A2224" s="165"/>
      <c r="B2224" s="168"/>
    </row>
    <row r="2225" spans="1:2" s="157" customFormat="1" ht="15.75">
      <c r="A2225" s="165"/>
      <c r="B2225" s="168"/>
    </row>
    <row r="2226" spans="1:2" s="157" customFormat="1" ht="15.75">
      <c r="A2226" s="165"/>
      <c r="B2226" s="168"/>
    </row>
    <row r="2227" spans="1:2" s="157" customFormat="1" ht="15.75">
      <c r="A2227" s="165"/>
      <c r="B2227" s="168"/>
    </row>
    <row r="2228" spans="1:2" s="157" customFormat="1" ht="15.75">
      <c r="A2228" s="165"/>
      <c r="B2228" s="168"/>
    </row>
    <row r="2229" spans="1:2" s="157" customFormat="1" ht="15.75">
      <c r="A2229" s="165"/>
      <c r="B2229" s="168"/>
    </row>
    <row r="2230" spans="1:2" s="157" customFormat="1" ht="15.75">
      <c r="A2230" s="165"/>
      <c r="B2230" s="168"/>
    </row>
    <row r="2231" spans="1:2" s="157" customFormat="1" ht="15.75">
      <c r="A2231" s="165"/>
      <c r="B2231" s="168"/>
    </row>
    <row r="2232" spans="1:2" s="157" customFormat="1" ht="15.75">
      <c r="A2232" s="165"/>
      <c r="B2232" s="168"/>
    </row>
    <row r="2233" spans="1:2" s="157" customFormat="1" ht="15.75">
      <c r="A2233" s="165"/>
      <c r="B2233" s="168"/>
    </row>
    <row r="2234" spans="1:2" s="157" customFormat="1" ht="15.75">
      <c r="A2234" s="165"/>
      <c r="B2234" s="168"/>
    </row>
    <row r="2235" spans="1:2" s="157" customFormat="1" ht="15.75">
      <c r="A2235" s="165"/>
      <c r="B2235" s="168"/>
    </row>
    <row r="2236" spans="1:2" s="157" customFormat="1" ht="15.75">
      <c r="A2236" s="165"/>
      <c r="B2236" s="168"/>
    </row>
    <row r="2237" spans="1:2" s="157" customFormat="1" ht="15.75">
      <c r="A2237" s="165"/>
      <c r="B2237" s="168"/>
    </row>
    <row r="2238" spans="1:2" s="157" customFormat="1" ht="15.75">
      <c r="A2238" s="165"/>
      <c r="B2238" s="168"/>
    </row>
    <row r="2239" spans="1:2" s="157" customFormat="1" ht="15.75">
      <c r="A2239" s="165"/>
      <c r="B2239" s="168"/>
    </row>
    <row r="2240" spans="1:2" s="157" customFormat="1" ht="15.75">
      <c r="A2240" s="165"/>
      <c r="B2240" s="168"/>
    </row>
    <row r="2241" spans="1:2" s="157" customFormat="1" ht="15.75">
      <c r="A2241" s="165"/>
      <c r="B2241" s="168"/>
    </row>
    <row r="2242" spans="1:2" s="157" customFormat="1" ht="15.75">
      <c r="A2242" s="165"/>
      <c r="B2242" s="168"/>
    </row>
    <row r="2243" spans="1:2" s="157" customFormat="1" ht="15.75">
      <c r="A2243" s="165"/>
      <c r="B2243" s="168"/>
    </row>
    <row r="2244" spans="1:2" s="157" customFormat="1" ht="15.75">
      <c r="A2244" s="165"/>
      <c r="B2244" s="168"/>
    </row>
    <row r="2245" spans="1:2" s="157" customFormat="1" ht="15.75">
      <c r="A2245" s="165"/>
      <c r="B2245" s="168"/>
    </row>
    <row r="2246" spans="1:2" s="157" customFormat="1" ht="15.75">
      <c r="A2246" s="165"/>
      <c r="B2246" s="168"/>
    </row>
    <row r="2247" spans="1:2" s="157" customFormat="1" ht="15.75">
      <c r="A2247" s="165"/>
      <c r="B2247" s="168"/>
    </row>
    <row r="2248" spans="1:2" s="157" customFormat="1" ht="15.75">
      <c r="A2248" s="165"/>
      <c r="B2248" s="168"/>
    </row>
    <row r="2249" spans="1:2" s="157" customFormat="1" ht="15.75">
      <c r="A2249" s="165"/>
      <c r="B2249" s="168"/>
    </row>
    <row r="2250" spans="1:2" s="157" customFormat="1" ht="15.75">
      <c r="A2250" s="165"/>
      <c r="B2250" s="168"/>
    </row>
    <row r="2251" spans="1:2" s="157" customFormat="1" ht="15.75">
      <c r="A2251" s="165"/>
      <c r="B2251" s="168"/>
    </row>
    <row r="2252" spans="1:2" s="157" customFormat="1" ht="15.75">
      <c r="A2252" s="165"/>
      <c r="B2252" s="168"/>
    </row>
    <row r="2253" spans="1:2" s="157" customFormat="1" ht="15.75">
      <c r="A2253" s="165"/>
      <c r="B2253" s="168"/>
    </row>
    <row r="2254" spans="1:2" s="157" customFormat="1" ht="15.75">
      <c r="A2254" s="165"/>
      <c r="B2254" s="168"/>
    </row>
    <row r="2255" spans="1:2" s="157" customFormat="1" ht="15.75">
      <c r="A2255" s="165"/>
      <c r="B2255" s="168"/>
    </row>
    <row r="2256" spans="1:2" s="157" customFormat="1" ht="15.75">
      <c r="A2256" s="165"/>
      <c r="B2256" s="168"/>
    </row>
    <row r="2257" spans="1:2" s="157" customFormat="1" ht="15.75">
      <c r="A2257" s="165"/>
      <c r="B2257" s="168"/>
    </row>
    <row r="2258" spans="1:2" s="157" customFormat="1" ht="15.75">
      <c r="A2258" s="165"/>
      <c r="B2258" s="168"/>
    </row>
    <row r="2259" spans="1:2" s="157" customFormat="1" ht="15.75">
      <c r="A2259" s="165"/>
      <c r="B2259" s="168"/>
    </row>
    <row r="2260" spans="1:2" s="157" customFormat="1" ht="15.75">
      <c r="A2260" s="165"/>
      <c r="B2260" s="168"/>
    </row>
    <row r="2261" spans="1:2" s="157" customFormat="1" ht="15.75">
      <c r="A2261" s="165"/>
      <c r="B2261" s="168"/>
    </row>
    <row r="2262" spans="1:2" s="157" customFormat="1" ht="15.75">
      <c r="A2262" s="165"/>
      <c r="B2262" s="168"/>
    </row>
    <row r="2263" spans="1:2" s="157" customFormat="1" ht="15.75">
      <c r="A2263" s="165"/>
      <c r="B2263" s="168"/>
    </row>
    <row r="2264" spans="1:2" s="157" customFormat="1" ht="15.75">
      <c r="A2264" s="165"/>
      <c r="B2264" s="168"/>
    </row>
    <row r="2265" spans="1:2" s="157" customFormat="1" ht="15.75">
      <c r="A2265" s="165"/>
      <c r="B2265" s="168"/>
    </row>
    <row r="2266" spans="1:2" s="157" customFormat="1" ht="15.75">
      <c r="A2266" s="165"/>
      <c r="B2266" s="168"/>
    </row>
    <row r="2267" spans="1:2" s="157" customFormat="1" ht="15.75">
      <c r="A2267" s="165"/>
      <c r="B2267" s="168"/>
    </row>
    <row r="2268" spans="1:2" s="157" customFormat="1" ht="15.75">
      <c r="A2268" s="165"/>
      <c r="B2268" s="168"/>
    </row>
    <row r="2269" spans="1:2" s="157" customFormat="1" ht="15.75">
      <c r="A2269" s="165"/>
      <c r="B2269" s="168"/>
    </row>
    <row r="2270" spans="1:2" s="157" customFormat="1" ht="15.75">
      <c r="A2270" s="165"/>
      <c r="B2270" s="168"/>
    </row>
    <row r="2271" spans="1:2" s="157" customFormat="1" ht="15.75">
      <c r="A2271" s="165"/>
      <c r="B2271" s="168"/>
    </row>
    <row r="2272" spans="1:2" s="157" customFormat="1" ht="15.75">
      <c r="A2272" s="165"/>
      <c r="B2272" s="168"/>
    </row>
    <row r="2273" spans="1:2" s="157" customFormat="1" ht="15.75">
      <c r="A2273" s="165"/>
      <c r="B2273" s="168"/>
    </row>
    <row r="2274" spans="1:2" s="157" customFormat="1" ht="15.75">
      <c r="A2274" s="165"/>
      <c r="B2274" s="168"/>
    </row>
    <row r="2275" spans="1:2" s="157" customFormat="1" ht="15.75">
      <c r="A2275" s="165"/>
      <c r="B2275" s="168"/>
    </row>
    <row r="2276" spans="1:2" s="157" customFormat="1" ht="15.75">
      <c r="A2276" s="165"/>
      <c r="B2276" s="168"/>
    </row>
    <row r="2277" spans="1:2" s="157" customFormat="1" ht="15.75">
      <c r="A2277" s="165"/>
      <c r="B2277" s="168"/>
    </row>
    <row r="2278" spans="1:2" s="157" customFormat="1" ht="15.75">
      <c r="A2278" s="165"/>
      <c r="B2278" s="168"/>
    </row>
    <row r="2279" spans="1:2" s="157" customFormat="1" ht="15.75">
      <c r="A2279" s="165"/>
      <c r="B2279" s="168"/>
    </row>
    <row r="2280" spans="1:2" s="157" customFormat="1" ht="15.75">
      <c r="A2280" s="165"/>
      <c r="B2280" s="168"/>
    </row>
    <row r="2281" spans="1:2" s="157" customFormat="1" ht="15.75">
      <c r="A2281" s="165"/>
      <c r="B2281" s="168"/>
    </row>
    <row r="2282" spans="1:2" s="157" customFormat="1" ht="15.75">
      <c r="A2282" s="165"/>
      <c r="B2282" s="168"/>
    </row>
    <row r="2283" spans="1:2" s="157" customFormat="1" ht="15.75">
      <c r="A2283" s="165"/>
      <c r="B2283" s="168"/>
    </row>
    <row r="2284" spans="1:2" s="157" customFormat="1" ht="15.75">
      <c r="A2284" s="165"/>
      <c r="B2284" s="168"/>
    </row>
    <row r="2285" spans="1:2" s="157" customFormat="1" ht="15.75">
      <c r="A2285" s="165"/>
      <c r="B2285" s="168"/>
    </row>
    <row r="2286" spans="1:2" s="157" customFormat="1" ht="15.75">
      <c r="A2286" s="165"/>
      <c r="B2286" s="168"/>
    </row>
    <row r="2287" spans="1:2" s="157" customFormat="1" ht="15.75">
      <c r="A2287" s="165"/>
      <c r="B2287" s="168"/>
    </row>
    <row r="2288" spans="1:2" s="157" customFormat="1" ht="15.75">
      <c r="A2288" s="165"/>
      <c r="B2288" s="168"/>
    </row>
    <row r="2289" spans="1:2" s="157" customFormat="1" ht="15.75">
      <c r="A2289" s="165"/>
      <c r="B2289" s="168"/>
    </row>
    <row r="2290" spans="1:2" s="157" customFormat="1" ht="15.75">
      <c r="A2290" s="165"/>
      <c r="B2290" s="168"/>
    </row>
    <row r="2291" spans="1:2" s="157" customFormat="1" ht="15.75">
      <c r="A2291" s="165"/>
      <c r="B2291" s="168"/>
    </row>
    <row r="2292" spans="1:2" s="157" customFormat="1" ht="15.75">
      <c r="A2292" s="165"/>
      <c r="B2292" s="168"/>
    </row>
    <row r="2293" spans="1:2" s="157" customFormat="1" ht="15.75">
      <c r="A2293" s="165"/>
      <c r="B2293" s="168"/>
    </row>
    <row r="2294" spans="1:2" s="157" customFormat="1" ht="15.75">
      <c r="A2294" s="165"/>
      <c r="B2294" s="168"/>
    </row>
    <row r="2295" spans="1:2" s="157" customFormat="1" ht="15.75">
      <c r="A2295" s="165"/>
      <c r="B2295" s="168"/>
    </row>
    <row r="2296" spans="1:2" s="157" customFormat="1" ht="15.75">
      <c r="A2296" s="165"/>
      <c r="B2296" s="168"/>
    </row>
    <row r="2297" spans="1:2" s="157" customFormat="1" ht="15.75">
      <c r="A2297" s="165"/>
      <c r="B2297" s="168"/>
    </row>
    <row r="2298" spans="1:2" s="157" customFormat="1" ht="15.75">
      <c r="A2298" s="165"/>
      <c r="B2298" s="168"/>
    </row>
    <row r="2299" spans="1:2" s="157" customFormat="1" ht="15.75">
      <c r="A2299" s="165"/>
      <c r="B2299" s="168"/>
    </row>
    <row r="2300" spans="1:2" s="157" customFormat="1" ht="15.75">
      <c r="A2300" s="165"/>
      <c r="B2300" s="168"/>
    </row>
    <row r="2301" spans="1:2" s="157" customFormat="1" ht="15.75">
      <c r="A2301" s="165"/>
      <c r="B2301" s="168"/>
    </row>
    <row r="2302" spans="1:2" s="157" customFormat="1" ht="15.75">
      <c r="A2302" s="165"/>
      <c r="B2302" s="168"/>
    </row>
    <row r="2303" spans="1:2" s="157" customFormat="1" ht="15.75">
      <c r="A2303" s="165"/>
      <c r="B2303" s="168"/>
    </row>
    <row r="2304" spans="1:2" s="157" customFormat="1" ht="15.75">
      <c r="A2304" s="165"/>
      <c r="B2304" s="168"/>
    </row>
    <row r="2305" spans="1:2" s="157" customFormat="1" ht="15.75">
      <c r="A2305" s="165"/>
      <c r="B2305" s="168"/>
    </row>
    <row r="2306" spans="1:2" s="157" customFormat="1" ht="15.75">
      <c r="A2306" s="165"/>
      <c r="B2306" s="168"/>
    </row>
    <row r="2307" spans="1:2" s="157" customFormat="1" ht="15.75">
      <c r="A2307" s="165"/>
      <c r="B2307" s="168"/>
    </row>
    <row r="2308" spans="1:2" s="157" customFormat="1" ht="15.75">
      <c r="A2308" s="165"/>
      <c r="B2308" s="168"/>
    </row>
    <row r="2309" spans="1:2" s="157" customFormat="1" ht="15.75">
      <c r="A2309" s="165"/>
      <c r="B2309" s="168"/>
    </row>
    <row r="2310" spans="1:2" s="157" customFormat="1" ht="15.75">
      <c r="A2310" s="165"/>
      <c r="B2310" s="168"/>
    </row>
    <row r="2311" spans="1:2" s="157" customFormat="1" ht="15.75">
      <c r="A2311" s="165"/>
      <c r="B2311" s="168"/>
    </row>
    <row r="2312" spans="1:2" s="157" customFormat="1" ht="15.75">
      <c r="A2312" s="165"/>
      <c r="B2312" s="168"/>
    </row>
    <row r="2313" spans="1:2" s="157" customFormat="1" ht="15.75">
      <c r="A2313" s="165"/>
      <c r="B2313" s="168"/>
    </row>
    <row r="2314" spans="1:2" s="157" customFormat="1" ht="15.75">
      <c r="A2314" s="165"/>
      <c r="B2314" s="168"/>
    </row>
    <row r="2315" spans="1:2" s="157" customFormat="1" ht="15.75">
      <c r="A2315" s="165"/>
      <c r="B2315" s="168"/>
    </row>
    <row r="2316" spans="1:2" s="157" customFormat="1" ht="15.75">
      <c r="A2316" s="165"/>
      <c r="B2316" s="168"/>
    </row>
    <row r="2317" spans="1:2" s="157" customFormat="1" ht="15.75">
      <c r="A2317" s="165"/>
      <c r="B2317" s="168"/>
    </row>
    <row r="2318" spans="1:2" s="157" customFormat="1" ht="15.75">
      <c r="A2318" s="165"/>
      <c r="B2318" s="168"/>
    </row>
    <row r="2319" spans="1:2" s="157" customFormat="1" ht="15.75">
      <c r="A2319" s="165"/>
      <c r="B2319" s="168"/>
    </row>
    <row r="2320" spans="1:2" s="157" customFormat="1" ht="15.75">
      <c r="A2320" s="165"/>
      <c r="B2320" s="168"/>
    </row>
    <row r="2321" spans="1:2" s="157" customFormat="1" ht="15.75">
      <c r="A2321" s="165"/>
      <c r="B2321" s="168"/>
    </row>
    <row r="2322" spans="1:2" s="157" customFormat="1" ht="15.75">
      <c r="A2322" s="165"/>
      <c r="B2322" s="168"/>
    </row>
    <row r="2323" spans="1:2" s="157" customFormat="1" ht="15.75">
      <c r="A2323" s="165"/>
      <c r="B2323" s="168"/>
    </row>
    <row r="2324" spans="1:2" s="157" customFormat="1" ht="15.75">
      <c r="A2324" s="165"/>
      <c r="B2324" s="168"/>
    </row>
    <row r="2325" spans="1:2" s="157" customFormat="1" ht="15.75">
      <c r="A2325" s="165"/>
      <c r="B2325" s="168"/>
    </row>
    <row r="2326" spans="1:2" s="157" customFormat="1" ht="15.75">
      <c r="A2326" s="165"/>
      <c r="B2326" s="168"/>
    </row>
    <row r="2327" spans="1:2" s="157" customFormat="1" ht="15.75">
      <c r="A2327" s="165"/>
      <c r="B2327" s="168"/>
    </row>
    <row r="2328" spans="1:2" s="157" customFormat="1" ht="15.75">
      <c r="A2328" s="165"/>
      <c r="B2328" s="168"/>
    </row>
    <row r="2329" spans="1:2" s="157" customFormat="1" ht="15.75">
      <c r="A2329" s="165"/>
      <c r="B2329" s="168"/>
    </row>
    <row r="2330" spans="1:2" s="157" customFormat="1" ht="15.75">
      <c r="A2330" s="165"/>
      <c r="B2330" s="168"/>
    </row>
    <row r="2331" spans="1:2" s="157" customFormat="1" ht="15.75">
      <c r="A2331" s="165"/>
      <c r="B2331" s="168"/>
    </row>
    <row r="2332" spans="1:2" s="157" customFormat="1" ht="15.75">
      <c r="A2332" s="165"/>
      <c r="B2332" s="168"/>
    </row>
    <row r="2333" spans="1:2" s="157" customFormat="1" ht="15.75">
      <c r="A2333" s="165"/>
      <c r="B2333" s="168"/>
    </row>
    <row r="2334" spans="1:2" s="157" customFormat="1" ht="15.75">
      <c r="A2334" s="165"/>
      <c r="B2334" s="168"/>
    </row>
    <row r="2335" spans="1:2" s="157" customFormat="1" ht="15.75">
      <c r="A2335" s="165"/>
      <c r="B2335" s="168"/>
    </row>
    <row r="2336" spans="1:2" s="157" customFormat="1" ht="15.75">
      <c r="A2336" s="165"/>
      <c r="B2336" s="168"/>
    </row>
    <row r="2337" spans="1:2" s="157" customFormat="1" ht="15.75">
      <c r="A2337" s="165"/>
      <c r="B2337" s="168"/>
    </row>
    <row r="2338" spans="1:2" s="157" customFormat="1" ht="15.75">
      <c r="A2338" s="165"/>
      <c r="B2338" s="168"/>
    </row>
    <row r="2339" spans="1:2" s="157" customFormat="1" ht="15.75">
      <c r="A2339" s="165"/>
      <c r="B2339" s="168"/>
    </row>
    <row r="2340" spans="1:2" s="157" customFormat="1" ht="15.75">
      <c r="A2340" s="165"/>
      <c r="B2340" s="168"/>
    </row>
    <row r="2341" spans="1:2" s="157" customFormat="1" ht="15.75">
      <c r="A2341" s="165"/>
      <c r="B2341" s="168"/>
    </row>
    <row r="2342" spans="1:2" s="157" customFormat="1" ht="15.75">
      <c r="A2342" s="165"/>
      <c r="B2342" s="168"/>
    </row>
    <row r="2343" spans="1:2" s="157" customFormat="1" ht="15.75">
      <c r="A2343" s="165"/>
      <c r="B2343" s="168"/>
    </row>
    <row r="2344" spans="1:2" s="157" customFormat="1" ht="15.75">
      <c r="A2344" s="165"/>
      <c r="B2344" s="168"/>
    </row>
    <row r="2345" spans="1:2" s="157" customFormat="1" ht="15.75">
      <c r="A2345" s="165"/>
      <c r="B2345" s="168"/>
    </row>
    <row r="2346" spans="1:2" s="157" customFormat="1" ht="15.75">
      <c r="A2346" s="165"/>
      <c r="B2346" s="168"/>
    </row>
    <row r="2347" spans="1:2" s="157" customFormat="1" ht="15.75">
      <c r="A2347" s="165"/>
      <c r="B2347" s="168"/>
    </row>
    <row r="2348" spans="1:2" s="157" customFormat="1" ht="15.75">
      <c r="A2348" s="165"/>
      <c r="B2348" s="168"/>
    </row>
    <row r="2349" spans="1:2" s="157" customFormat="1" ht="15.75">
      <c r="A2349" s="165"/>
      <c r="B2349" s="168"/>
    </row>
    <row r="2350" spans="1:2" s="157" customFormat="1" ht="15.75">
      <c r="A2350" s="165"/>
      <c r="B2350" s="168"/>
    </row>
    <row r="2351" spans="1:2" s="157" customFormat="1" ht="15.75">
      <c r="A2351" s="165"/>
      <c r="B2351" s="168"/>
    </row>
    <row r="2352" spans="1:2" s="157" customFormat="1" ht="15.75">
      <c r="A2352" s="165"/>
      <c r="B2352" s="168"/>
    </row>
    <row r="2353" spans="1:2" s="157" customFormat="1" ht="15.75">
      <c r="A2353" s="165"/>
      <c r="B2353" s="168"/>
    </row>
    <row r="2354" spans="1:2" s="157" customFormat="1" ht="15.75">
      <c r="A2354" s="165"/>
      <c r="B2354" s="168"/>
    </row>
    <row r="2355" spans="1:2" s="157" customFormat="1" ht="15.75">
      <c r="A2355" s="165"/>
      <c r="B2355" s="168"/>
    </row>
    <row r="2356" spans="1:2" s="157" customFormat="1" ht="15.75">
      <c r="A2356" s="165"/>
      <c r="B2356" s="168"/>
    </row>
    <row r="2357" spans="1:2" s="157" customFormat="1" ht="15.75">
      <c r="A2357" s="165"/>
      <c r="B2357" s="168"/>
    </row>
    <row r="2358" spans="1:2" s="157" customFormat="1" ht="15.75">
      <c r="A2358" s="165"/>
      <c r="B2358" s="168"/>
    </row>
    <row r="2359" spans="1:2" s="157" customFormat="1" ht="15.75">
      <c r="A2359" s="165"/>
      <c r="B2359" s="168"/>
    </row>
    <row r="2360" spans="1:2" s="157" customFormat="1" ht="15.75">
      <c r="A2360" s="165"/>
      <c r="B2360" s="168"/>
    </row>
    <row r="2361" spans="1:2" s="157" customFormat="1" ht="15.75">
      <c r="A2361" s="165"/>
      <c r="B2361" s="168"/>
    </row>
    <row r="2362" spans="1:2" s="157" customFormat="1" ht="15.75">
      <c r="A2362" s="165"/>
      <c r="B2362" s="168"/>
    </row>
    <row r="2363" spans="1:2" s="157" customFormat="1" ht="15.75">
      <c r="A2363" s="165"/>
      <c r="B2363" s="168"/>
    </row>
    <row r="2364" spans="1:2" s="157" customFormat="1" ht="15.75">
      <c r="A2364" s="165"/>
      <c r="B2364" s="168"/>
    </row>
    <row r="2365" spans="1:2" s="157" customFormat="1" ht="15.75">
      <c r="A2365" s="165"/>
      <c r="B2365" s="168"/>
    </row>
    <row r="2366" spans="1:2" s="157" customFormat="1" ht="15.75">
      <c r="A2366" s="165"/>
      <c r="B2366" s="168"/>
    </row>
    <row r="2367" spans="1:2" s="157" customFormat="1" ht="15.75">
      <c r="A2367" s="165"/>
      <c r="B2367" s="168"/>
    </row>
    <row r="2368" spans="1:2" s="157" customFormat="1" ht="15.75">
      <c r="A2368" s="165"/>
      <c r="B2368" s="168"/>
    </row>
    <row r="2369" spans="1:2" s="157" customFormat="1" ht="15.75">
      <c r="A2369" s="165"/>
      <c r="B2369" s="168"/>
    </row>
    <row r="2370" spans="1:2" s="157" customFormat="1" ht="15.75">
      <c r="A2370" s="165"/>
      <c r="B2370" s="168"/>
    </row>
    <row r="2371" spans="1:2" s="157" customFormat="1" ht="15.75">
      <c r="A2371" s="165"/>
      <c r="B2371" s="168"/>
    </row>
    <row r="2372" spans="1:2" s="157" customFormat="1" ht="15.75">
      <c r="A2372" s="165"/>
      <c r="B2372" s="168"/>
    </row>
    <row r="2373" spans="1:2" s="157" customFormat="1" ht="15.75">
      <c r="A2373" s="165"/>
      <c r="B2373" s="168"/>
    </row>
    <row r="2374" spans="1:2" s="157" customFormat="1" ht="15.75">
      <c r="A2374" s="165"/>
      <c r="B2374" s="168"/>
    </row>
    <row r="2375" spans="1:2" s="157" customFormat="1" ht="15.75">
      <c r="A2375" s="165"/>
      <c r="B2375" s="168"/>
    </row>
    <row r="2376" spans="1:2" s="157" customFormat="1" ht="15.75">
      <c r="A2376" s="165"/>
      <c r="B2376" s="168"/>
    </row>
    <row r="2377" spans="1:2" s="157" customFormat="1" ht="15.75">
      <c r="A2377" s="165"/>
      <c r="B2377" s="168"/>
    </row>
    <row r="2378" spans="1:2" s="157" customFormat="1" ht="15.75">
      <c r="A2378" s="165"/>
      <c r="B2378" s="168"/>
    </row>
    <row r="2379" spans="1:2" s="157" customFormat="1" ht="15.75">
      <c r="A2379" s="165"/>
      <c r="B2379" s="168"/>
    </row>
    <row r="2380" spans="1:2" s="157" customFormat="1" ht="15.75">
      <c r="A2380" s="165"/>
      <c r="B2380" s="168"/>
    </row>
    <row r="2381" spans="1:2" s="157" customFormat="1" ht="15.75">
      <c r="A2381" s="165"/>
      <c r="B2381" s="168"/>
    </row>
    <row r="2382" spans="1:2" s="157" customFormat="1" ht="15.75">
      <c r="A2382" s="165"/>
      <c r="B2382" s="168"/>
    </row>
    <row r="2383" spans="1:2" s="157" customFormat="1" ht="15.75">
      <c r="A2383" s="165"/>
      <c r="B2383" s="168"/>
    </row>
    <row r="2384" spans="1:2" s="157" customFormat="1" ht="15.75">
      <c r="A2384" s="165"/>
      <c r="B2384" s="168"/>
    </row>
    <row r="2385" spans="1:2" s="157" customFormat="1" ht="15.75">
      <c r="A2385" s="165"/>
      <c r="B2385" s="168"/>
    </row>
    <row r="2386" spans="1:2" s="157" customFormat="1" ht="15.75">
      <c r="A2386" s="165"/>
      <c r="B2386" s="168"/>
    </row>
    <row r="2387" spans="1:2" s="157" customFormat="1" ht="15.75">
      <c r="A2387" s="165"/>
      <c r="B2387" s="168"/>
    </row>
    <row r="2388" spans="1:2" s="157" customFormat="1" ht="15.75">
      <c r="A2388" s="165"/>
      <c r="B2388" s="168"/>
    </row>
    <row r="2389" spans="1:2" s="157" customFormat="1" ht="15.75">
      <c r="A2389" s="165"/>
      <c r="B2389" s="168"/>
    </row>
    <row r="2390" spans="1:2" s="157" customFormat="1" ht="15.75">
      <c r="A2390" s="165"/>
      <c r="B2390" s="168"/>
    </row>
    <row r="2391" spans="1:2" s="157" customFormat="1" ht="15.75">
      <c r="A2391" s="165"/>
      <c r="B2391" s="168"/>
    </row>
    <row r="2392" spans="1:2" s="157" customFormat="1" ht="15.75">
      <c r="A2392" s="165"/>
      <c r="B2392" s="168"/>
    </row>
    <row r="2393" spans="1:2" s="157" customFormat="1" ht="15.75">
      <c r="A2393" s="165"/>
      <c r="B2393" s="168"/>
    </row>
    <row r="2394" spans="1:2" s="157" customFormat="1" ht="15.75">
      <c r="A2394" s="165"/>
      <c r="B2394" s="168"/>
    </row>
    <row r="2395" spans="1:2" s="157" customFormat="1" ht="15.75">
      <c r="A2395" s="165"/>
      <c r="B2395" s="168"/>
    </row>
    <row r="2396" spans="1:2" s="157" customFormat="1" ht="15.75">
      <c r="A2396" s="165"/>
      <c r="B2396" s="168"/>
    </row>
    <row r="2397" spans="1:2" s="157" customFormat="1" ht="15.75">
      <c r="A2397" s="165"/>
      <c r="B2397" s="168"/>
    </row>
    <row r="2398" spans="1:2" s="157" customFormat="1" ht="15.75">
      <c r="A2398" s="165"/>
      <c r="B2398" s="168"/>
    </row>
    <row r="2399" spans="1:2" s="157" customFormat="1" ht="15.75">
      <c r="A2399" s="165"/>
      <c r="B2399" s="168"/>
    </row>
    <row r="2400" spans="1:2" s="157" customFormat="1" ht="15.75">
      <c r="A2400" s="165"/>
      <c r="B2400" s="168"/>
    </row>
    <row r="2401" spans="1:2" s="157" customFormat="1" ht="15.75">
      <c r="A2401" s="165"/>
      <c r="B2401" s="168"/>
    </row>
    <row r="2402" spans="1:2" s="157" customFormat="1" ht="15.75">
      <c r="A2402" s="165"/>
      <c r="B2402" s="168"/>
    </row>
    <row r="2403" spans="1:2" s="157" customFormat="1" ht="15.75">
      <c r="A2403" s="165"/>
      <c r="B2403" s="168"/>
    </row>
    <row r="2404" spans="1:2" s="157" customFormat="1" ht="15.75">
      <c r="A2404" s="165"/>
      <c r="B2404" s="168"/>
    </row>
    <row r="2405" spans="1:2" s="157" customFormat="1" ht="15.75">
      <c r="A2405" s="165"/>
      <c r="B2405" s="168"/>
    </row>
    <row r="2406" spans="1:2" s="157" customFormat="1" ht="15.75">
      <c r="A2406" s="165"/>
      <c r="B2406" s="168"/>
    </row>
    <row r="2407" spans="1:2" s="157" customFormat="1" ht="15.75">
      <c r="A2407" s="165"/>
      <c r="B2407" s="168"/>
    </row>
    <row r="2408" spans="1:2" s="157" customFormat="1" ht="15.75">
      <c r="A2408" s="165"/>
      <c r="B2408" s="168"/>
    </row>
    <row r="2409" spans="1:2" s="157" customFormat="1" ht="15.75">
      <c r="A2409" s="165"/>
      <c r="B2409" s="168"/>
    </row>
    <row r="2410" spans="1:2" s="157" customFormat="1" ht="15.75">
      <c r="A2410" s="165"/>
      <c r="B2410" s="168"/>
    </row>
    <row r="2411" spans="1:2" s="157" customFormat="1" ht="15.75">
      <c r="A2411" s="165"/>
      <c r="B2411" s="168"/>
    </row>
    <row r="2412" spans="1:2" s="157" customFormat="1" ht="15.75">
      <c r="A2412" s="165"/>
      <c r="B2412" s="168"/>
    </row>
    <row r="2413" spans="1:2" s="157" customFormat="1" ht="15.75">
      <c r="A2413" s="165"/>
      <c r="B2413" s="168"/>
    </row>
    <row r="2414" spans="1:2" s="157" customFormat="1" ht="15.75">
      <c r="A2414" s="165"/>
      <c r="B2414" s="168"/>
    </row>
    <row r="2415" spans="1:7" ht="18.75">
      <c r="A2415" s="165"/>
      <c r="B2415" s="168"/>
      <c r="C2415" s="157"/>
      <c r="D2415" s="157"/>
      <c r="E2415" s="157"/>
      <c r="F2415" s="157"/>
      <c r="G2415" s="157"/>
    </row>
    <row r="2416" spans="1:7" ht="18.75">
      <c r="A2416" s="165"/>
      <c r="B2416" s="168"/>
      <c r="C2416" s="157"/>
      <c r="D2416" s="157"/>
      <c r="E2416" s="157"/>
      <c r="F2416" s="157"/>
      <c r="G2416" s="157"/>
    </row>
    <row r="2417" spans="1:7" ht="18.75">
      <c r="A2417" s="165"/>
      <c r="B2417" s="168"/>
      <c r="C2417" s="157"/>
      <c r="D2417" s="157"/>
      <c r="E2417" s="157"/>
      <c r="F2417" s="157"/>
      <c r="G2417" s="157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&amp;C2018. ÉVI KÖLTSÉGVETÉS
BERUHÁZÁSI  ÉS FELÚJÍTÁSI
KIADÁSOK - BEVÉTELEK
&amp;R6. melléklet Magyarpolány Község Önkormányat
Képviselő-testületének
1/2018. (II.27.)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view="pageLayout" zoomScale="130" zoomScalePageLayoutView="130" workbookViewId="0" topLeftCell="D1">
      <selection activeCell="E58" sqref="E58"/>
    </sheetView>
  </sheetViews>
  <sheetFormatPr defaultColWidth="9.00390625" defaultRowHeight="12.75"/>
  <cols>
    <col min="1" max="1" width="9.25390625" style="149" bestFit="1" customWidth="1"/>
    <col min="2" max="2" width="35.00390625" style="187" customWidth="1"/>
    <col min="3" max="3" width="9.125" style="149" customWidth="1"/>
    <col min="4" max="4" width="15.25390625" style="149" bestFit="1" customWidth="1"/>
    <col min="5" max="5" width="16.125" style="149" bestFit="1" customWidth="1"/>
    <col min="6" max="6" width="15.125" style="149" bestFit="1" customWidth="1"/>
    <col min="7" max="16" width="13.75390625" style="149" bestFit="1" customWidth="1"/>
    <col min="17" max="16384" width="9.125" style="149" customWidth="1"/>
  </cols>
  <sheetData>
    <row r="2" ht="15">
      <c r="P2" s="142"/>
    </row>
    <row r="3" spans="1:16" ht="15">
      <c r="A3" s="147"/>
      <c r="B3" s="188" t="s">
        <v>2</v>
      </c>
      <c r="C3" s="147" t="s">
        <v>127</v>
      </c>
      <c r="D3" s="147" t="s">
        <v>4</v>
      </c>
      <c r="E3" s="147" t="s">
        <v>5</v>
      </c>
      <c r="F3" s="147" t="s">
        <v>6</v>
      </c>
      <c r="G3" s="147" t="s">
        <v>294</v>
      </c>
      <c r="H3" s="147" t="s">
        <v>655</v>
      </c>
      <c r="I3" s="147" t="s">
        <v>656</v>
      </c>
      <c r="J3" s="147" t="s">
        <v>657</v>
      </c>
      <c r="K3" s="147" t="s">
        <v>658</v>
      </c>
      <c r="L3" s="147" t="s">
        <v>10</v>
      </c>
      <c r="M3" s="147" t="s">
        <v>659</v>
      </c>
      <c r="N3" s="147" t="s">
        <v>660</v>
      </c>
      <c r="O3" s="147" t="s">
        <v>661</v>
      </c>
      <c r="P3" s="147" t="s">
        <v>662</v>
      </c>
    </row>
    <row r="4" spans="1:16" s="189" customFormat="1" ht="15">
      <c r="A4" s="146">
        <v>1</v>
      </c>
      <c r="B4" s="614" t="s">
        <v>760</v>
      </c>
      <c r="C4" s="616" t="s">
        <v>761</v>
      </c>
      <c r="D4" s="617"/>
      <c r="E4" s="616" t="s">
        <v>902</v>
      </c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7"/>
    </row>
    <row r="5" spans="1:16" s="189" customFormat="1" ht="15">
      <c r="A5" s="146">
        <v>2</v>
      </c>
      <c r="B5" s="615"/>
      <c r="C5" s="146"/>
      <c r="D5" s="146"/>
      <c r="E5" s="146" t="s">
        <v>762</v>
      </c>
      <c r="F5" s="146" t="s">
        <v>763</v>
      </c>
      <c r="G5" s="146" t="s">
        <v>764</v>
      </c>
      <c r="H5" s="146" t="s">
        <v>765</v>
      </c>
      <c r="I5" s="146" t="s">
        <v>766</v>
      </c>
      <c r="J5" s="146" t="s">
        <v>767</v>
      </c>
      <c r="K5" s="146" t="s">
        <v>768</v>
      </c>
      <c r="L5" s="146" t="s">
        <v>769</v>
      </c>
      <c r="M5" s="146" t="s">
        <v>770</v>
      </c>
      <c r="N5" s="146" t="s">
        <v>771</v>
      </c>
      <c r="O5" s="146" t="s">
        <v>772</v>
      </c>
      <c r="P5" s="146" t="s">
        <v>773</v>
      </c>
    </row>
    <row r="6" spans="1:16" s="339" customFormat="1" ht="15">
      <c r="A6" s="337">
        <v>3</v>
      </c>
      <c r="B6" s="619" t="s">
        <v>774</v>
      </c>
      <c r="C6" s="338" t="s">
        <v>775</v>
      </c>
      <c r="D6" s="339">
        <f>SUM(E6:P6)</f>
        <v>21868878</v>
      </c>
      <c r="E6" s="338">
        <v>1822406</v>
      </c>
      <c r="F6" s="338">
        <v>1822406</v>
      </c>
      <c r="G6" s="338">
        <v>1822406</v>
      </c>
      <c r="H6" s="338">
        <v>1822406</v>
      </c>
      <c r="I6" s="338">
        <v>1822406</v>
      </c>
      <c r="J6" s="338">
        <v>1822406</v>
      </c>
      <c r="K6" s="338">
        <v>1822406</v>
      </c>
      <c r="L6" s="338">
        <v>1822406</v>
      </c>
      <c r="M6" s="338">
        <v>1822406</v>
      </c>
      <c r="N6" s="338">
        <v>1822406</v>
      </c>
      <c r="O6" s="338">
        <v>1822406</v>
      </c>
      <c r="P6" s="338">
        <v>1822412</v>
      </c>
    </row>
    <row r="7" spans="1:16" s="339" customFormat="1" ht="15">
      <c r="A7" s="337">
        <v>4</v>
      </c>
      <c r="B7" s="620"/>
      <c r="C7" s="338" t="s">
        <v>776</v>
      </c>
      <c r="D7" s="339">
        <f aca="true" t="shared" si="0" ref="D7:D23">SUM(E7:P7)</f>
        <v>0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</row>
    <row r="8" spans="1:16" s="339" customFormat="1" ht="15" customHeight="1">
      <c r="A8" s="337">
        <v>5</v>
      </c>
      <c r="B8" s="621" t="s">
        <v>303</v>
      </c>
      <c r="C8" s="338" t="s">
        <v>775</v>
      </c>
      <c r="D8" s="339">
        <f t="shared" si="0"/>
        <v>4001291</v>
      </c>
      <c r="E8" s="338">
        <v>333441</v>
      </c>
      <c r="F8" s="338">
        <v>333441</v>
      </c>
      <c r="G8" s="338">
        <v>333441</v>
      </c>
      <c r="H8" s="338">
        <v>333441</v>
      </c>
      <c r="I8" s="338">
        <v>333441</v>
      </c>
      <c r="J8" s="338">
        <v>333441</v>
      </c>
      <c r="K8" s="338">
        <v>333441</v>
      </c>
      <c r="L8" s="338">
        <v>333441</v>
      </c>
      <c r="M8" s="338">
        <v>333441</v>
      </c>
      <c r="N8" s="338">
        <v>333441</v>
      </c>
      <c r="O8" s="338">
        <v>333441</v>
      </c>
      <c r="P8" s="338">
        <v>333440</v>
      </c>
    </row>
    <row r="9" spans="1:16" s="339" customFormat="1" ht="15">
      <c r="A9" s="337">
        <v>6</v>
      </c>
      <c r="B9" s="622"/>
      <c r="C9" s="338" t="s">
        <v>776</v>
      </c>
      <c r="D9" s="339">
        <f t="shared" si="0"/>
        <v>0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</row>
    <row r="10" spans="1:16" s="339" customFormat="1" ht="15">
      <c r="A10" s="337">
        <v>7</v>
      </c>
      <c r="B10" s="619" t="s">
        <v>777</v>
      </c>
      <c r="C10" s="338" t="s">
        <v>775</v>
      </c>
      <c r="D10" s="339">
        <f t="shared" si="0"/>
        <v>53617315</v>
      </c>
      <c r="E10" s="338">
        <v>4468110</v>
      </c>
      <c r="F10" s="338">
        <v>4468110</v>
      </c>
      <c r="G10" s="338">
        <v>4468110</v>
      </c>
      <c r="H10" s="338">
        <v>4468110</v>
      </c>
      <c r="I10" s="338">
        <v>4468110</v>
      </c>
      <c r="J10" s="338">
        <v>4468110</v>
      </c>
      <c r="K10" s="338">
        <v>4468110</v>
      </c>
      <c r="L10" s="338">
        <v>4468110</v>
      </c>
      <c r="M10" s="338">
        <v>4468110</v>
      </c>
      <c r="N10" s="338">
        <v>4468110</v>
      </c>
      <c r="O10" s="338">
        <v>4468110</v>
      </c>
      <c r="P10" s="338">
        <v>4468105</v>
      </c>
    </row>
    <row r="11" spans="1:16" s="339" customFormat="1" ht="15">
      <c r="A11" s="337">
        <v>8</v>
      </c>
      <c r="B11" s="620"/>
      <c r="C11" s="338" t="s">
        <v>776</v>
      </c>
      <c r="D11" s="339">
        <f t="shared" si="0"/>
        <v>0</v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</row>
    <row r="12" spans="1:17" s="339" customFormat="1" ht="15">
      <c r="A12" s="337">
        <v>9</v>
      </c>
      <c r="B12" s="619" t="s">
        <v>778</v>
      </c>
      <c r="C12" s="338" t="s">
        <v>775</v>
      </c>
      <c r="D12" s="339">
        <f t="shared" si="0"/>
        <v>5321791</v>
      </c>
      <c r="E12" s="338">
        <v>443483</v>
      </c>
      <c r="F12" s="338">
        <v>443483</v>
      </c>
      <c r="G12" s="338">
        <v>443483</v>
      </c>
      <c r="H12" s="338">
        <v>443483</v>
      </c>
      <c r="I12" s="338">
        <v>443483</v>
      </c>
      <c r="J12" s="338">
        <v>443483</v>
      </c>
      <c r="K12" s="338">
        <v>443483</v>
      </c>
      <c r="L12" s="338">
        <v>443483</v>
      </c>
      <c r="M12" s="338">
        <v>443483</v>
      </c>
      <c r="N12" s="338">
        <v>443483</v>
      </c>
      <c r="O12" s="338">
        <v>443483</v>
      </c>
      <c r="P12" s="338">
        <v>443478</v>
      </c>
      <c r="Q12" s="342"/>
    </row>
    <row r="13" spans="1:16" s="339" customFormat="1" ht="15">
      <c r="A13" s="337">
        <v>10</v>
      </c>
      <c r="B13" s="623"/>
      <c r="C13" s="338" t="s">
        <v>776</v>
      </c>
      <c r="D13" s="339">
        <f t="shared" si="0"/>
        <v>0</v>
      </c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</row>
    <row r="14" spans="1:16" s="339" customFormat="1" ht="15">
      <c r="A14" s="337">
        <v>11</v>
      </c>
      <c r="B14" s="619" t="s">
        <v>779</v>
      </c>
      <c r="C14" s="338" t="s">
        <v>775</v>
      </c>
      <c r="D14" s="339">
        <f t="shared" si="0"/>
        <v>1778276</v>
      </c>
      <c r="E14" s="338">
        <v>148190</v>
      </c>
      <c r="F14" s="338">
        <v>148190</v>
      </c>
      <c r="G14" s="338">
        <v>148190</v>
      </c>
      <c r="H14" s="338">
        <v>148190</v>
      </c>
      <c r="I14" s="338">
        <v>148190</v>
      </c>
      <c r="J14" s="338">
        <v>148190</v>
      </c>
      <c r="K14" s="338">
        <v>148190</v>
      </c>
      <c r="L14" s="338">
        <v>148190</v>
      </c>
      <c r="M14" s="338">
        <v>148190</v>
      </c>
      <c r="N14" s="338">
        <v>148190</v>
      </c>
      <c r="O14" s="338">
        <v>148190</v>
      </c>
      <c r="P14" s="338">
        <v>148186</v>
      </c>
    </row>
    <row r="15" spans="1:16" s="339" customFormat="1" ht="15">
      <c r="A15" s="337">
        <v>12</v>
      </c>
      <c r="B15" s="623"/>
      <c r="C15" s="338" t="s">
        <v>776</v>
      </c>
      <c r="D15" s="339">
        <f t="shared" si="0"/>
        <v>286969807</v>
      </c>
      <c r="E15" s="338"/>
      <c r="F15" s="338"/>
      <c r="G15" s="338"/>
      <c r="H15" s="338"/>
      <c r="I15" s="338"/>
      <c r="J15" s="338"/>
      <c r="K15" s="338"/>
      <c r="L15" s="338">
        <v>75000000</v>
      </c>
      <c r="M15" s="338"/>
      <c r="N15" s="338"/>
      <c r="O15" s="338"/>
      <c r="P15" s="338">
        <v>211969807</v>
      </c>
    </row>
    <row r="16" spans="1:16" s="339" customFormat="1" ht="15">
      <c r="A16" s="337">
        <v>13</v>
      </c>
      <c r="B16" s="619" t="s">
        <v>630</v>
      </c>
      <c r="C16" s="338" t="s">
        <v>775</v>
      </c>
      <c r="D16" s="339">
        <f t="shared" si="0"/>
        <v>2300000</v>
      </c>
      <c r="E16" s="338"/>
      <c r="F16" s="338"/>
      <c r="G16" s="338"/>
      <c r="H16" s="338">
        <v>2300000</v>
      </c>
      <c r="I16" s="338"/>
      <c r="J16" s="338"/>
      <c r="K16" s="338"/>
      <c r="L16" s="338"/>
      <c r="M16" s="338"/>
      <c r="N16" s="338"/>
      <c r="O16" s="338"/>
      <c r="P16" s="338"/>
    </row>
    <row r="17" spans="1:16" s="339" customFormat="1" ht="15">
      <c r="A17" s="337">
        <v>14</v>
      </c>
      <c r="B17" s="620"/>
      <c r="C17" s="338" t="s">
        <v>776</v>
      </c>
      <c r="D17" s="339">
        <f t="shared" si="0"/>
        <v>0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</row>
    <row r="18" spans="1:16" s="339" customFormat="1" ht="15">
      <c r="A18" s="337">
        <v>15</v>
      </c>
      <c r="B18" s="619" t="s">
        <v>308</v>
      </c>
      <c r="C18" s="338" t="s">
        <v>775</v>
      </c>
      <c r="D18" s="339">
        <f t="shared" si="0"/>
        <v>200000</v>
      </c>
      <c r="E18" s="338"/>
      <c r="F18" s="338"/>
      <c r="G18" s="338"/>
      <c r="H18" s="338">
        <v>200000</v>
      </c>
      <c r="I18" s="338"/>
      <c r="J18" s="338"/>
      <c r="K18" s="338"/>
      <c r="L18" s="338"/>
      <c r="M18" s="338"/>
      <c r="N18" s="338"/>
      <c r="O18" s="338"/>
      <c r="P18" s="338"/>
    </row>
    <row r="19" spans="1:16" s="339" customFormat="1" ht="15">
      <c r="A19" s="337">
        <v>16</v>
      </c>
      <c r="B19" s="620"/>
      <c r="C19" s="338" t="s">
        <v>776</v>
      </c>
      <c r="D19" s="339">
        <f t="shared" si="0"/>
        <v>0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</row>
    <row r="20" spans="1:16" s="339" customFormat="1" ht="15">
      <c r="A20" s="337">
        <v>17</v>
      </c>
      <c r="B20" s="619" t="s">
        <v>780</v>
      </c>
      <c r="C20" s="338" t="s">
        <v>775</v>
      </c>
      <c r="D20" s="339">
        <f t="shared" si="0"/>
        <v>0</v>
      </c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</row>
    <row r="21" spans="1:16" s="339" customFormat="1" ht="15">
      <c r="A21" s="337">
        <v>18</v>
      </c>
      <c r="B21" s="620"/>
      <c r="C21" s="338" t="s">
        <v>776</v>
      </c>
      <c r="D21" s="339">
        <f t="shared" si="0"/>
        <v>0</v>
      </c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</row>
    <row r="22" spans="1:17" s="339" customFormat="1" ht="15">
      <c r="A22" s="337">
        <v>19</v>
      </c>
      <c r="B22" s="619" t="s">
        <v>33</v>
      </c>
      <c r="C22" s="338" t="s">
        <v>775</v>
      </c>
      <c r="D22" s="339">
        <f t="shared" si="0"/>
        <v>56437040</v>
      </c>
      <c r="E22" s="338">
        <f>4131660+4494405</f>
        <v>8626065</v>
      </c>
      <c r="F22" s="338">
        <v>4131660</v>
      </c>
      <c r="G22" s="338">
        <f>4131660+2362721</f>
        <v>6494381</v>
      </c>
      <c r="H22" s="338">
        <v>4131660</v>
      </c>
      <c r="I22" s="338">
        <v>4131660</v>
      </c>
      <c r="J22" s="338">
        <v>4131660</v>
      </c>
      <c r="K22" s="338">
        <v>4131660</v>
      </c>
      <c r="L22" s="338">
        <v>4131660</v>
      </c>
      <c r="M22" s="338">
        <v>4131660</v>
      </c>
      <c r="N22" s="338">
        <v>4131660</v>
      </c>
      <c r="O22" s="338">
        <v>4131660</v>
      </c>
      <c r="P22" s="338">
        <v>4131654</v>
      </c>
      <c r="Q22" s="342"/>
    </row>
    <row r="23" spans="1:16" s="339" customFormat="1" ht="15">
      <c r="A23" s="337">
        <v>20</v>
      </c>
      <c r="B23" s="620"/>
      <c r="C23" s="338" t="s">
        <v>776</v>
      </c>
      <c r="D23" s="339">
        <f t="shared" si="0"/>
        <v>0</v>
      </c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</row>
    <row r="24" spans="1:16" s="341" customFormat="1" ht="15">
      <c r="A24" s="337">
        <v>21</v>
      </c>
      <c r="B24" s="340" t="s">
        <v>546</v>
      </c>
      <c r="C24" s="337" t="s">
        <v>775</v>
      </c>
      <c r="D24" s="337">
        <f>SUM(D6:D23)</f>
        <v>432494398</v>
      </c>
      <c r="E24" s="337">
        <f aca="true" t="shared" si="1" ref="E24:P24">SUM(E6:E23)</f>
        <v>15841695</v>
      </c>
      <c r="F24" s="337">
        <f t="shared" si="1"/>
        <v>11347290</v>
      </c>
      <c r="G24" s="337">
        <f t="shared" si="1"/>
        <v>13710011</v>
      </c>
      <c r="H24" s="337">
        <f t="shared" si="1"/>
        <v>13847290</v>
      </c>
      <c r="I24" s="337">
        <f t="shared" si="1"/>
        <v>11347290</v>
      </c>
      <c r="J24" s="337">
        <f t="shared" si="1"/>
        <v>11347290</v>
      </c>
      <c r="K24" s="337">
        <f t="shared" si="1"/>
        <v>11347290</v>
      </c>
      <c r="L24" s="337">
        <f t="shared" si="1"/>
        <v>86347290</v>
      </c>
      <c r="M24" s="337">
        <f t="shared" si="1"/>
        <v>11347290</v>
      </c>
      <c r="N24" s="337">
        <f t="shared" si="1"/>
        <v>11347290</v>
      </c>
      <c r="O24" s="337">
        <f t="shared" si="1"/>
        <v>11347290</v>
      </c>
      <c r="P24" s="337">
        <f t="shared" si="1"/>
        <v>223317082</v>
      </c>
    </row>
    <row r="25" spans="1:16" s="189" customFormat="1" ht="15">
      <c r="A25" s="146">
        <v>22</v>
      </c>
      <c r="B25" s="190"/>
      <c r="C25" s="146" t="s">
        <v>776</v>
      </c>
      <c r="D25" s="146">
        <f>SUM(E25:P25)</f>
        <v>0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</row>
    <row r="26" spans="1:16" s="189" customFormat="1" ht="15">
      <c r="A26" s="146">
        <v>23</v>
      </c>
      <c r="B26" s="190" t="s">
        <v>781</v>
      </c>
      <c r="C26" s="146" t="s">
        <v>775</v>
      </c>
      <c r="D26" s="339">
        <v>38859108</v>
      </c>
      <c r="E26" s="409">
        <v>113859108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16" s="189" customFormat="1" ht="15">
      <c r="A27" s="146">
        <v>24</v>
      </c>
      <c r="B27" s="190"/>
      <c r="C27" s="146" t="s">
        <v>776</v>
      </c>
      <c r="D27" s="146">
        <f>SUM(D24:D26)</f>
        <v>471353506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ht="15">
      <c r="P28" s="142"/>
    </row>
    <row r="29" spans="1:16" ht="15">
      <c r="A29" s="147"/>
      <c r="B29" s="188" t="s">
        <v>2</v>
      </c>
      <c r="C29" s="147" t="s">
        <v>127</v>
      </c>
      <c r="D29" s="147" t="s">
        <v>4</v>
      </c>
      <c r="E29" s="147" t="s">
        <v>5</v>
      </c>
      <c r="F29" s="147" t="s">
        <v>6</v>
      </c>
      <c r="G29" s="147" t="s">
        <v>294</v>
      </c>
      <c r="H29" s="147" t="s">
        <v>655</v>
      </c>
      <c r="I29" s="147" t="s">
        <v>656</v>
      </c>
      <c r="J29" s="147" t="s">
        <v>657</v>
      </c>
      <c r="K29" s="147" t="s">
        <v>658</v>
      </c>
      <c r="L29" s="147" t="s">
        <v>10</v>
      </c>
      <c r="M29" s="147" t="s">
        <v>659</v>
      </c>
      <c r="N29" s="147" t="s">
        <v>660</v>
      </c>
      <c r="O29" s="147" t="s">
        <v>661</v>
      </c>
      <c r="P29" s="147" t="s">
        <v>662</v>
      </c>
    </row>
    <row r="30" spans="1:16" s="189" customFormat="1" ht="15">
      <c r="A30" s="146">
        <v>1</v>
      </c>
      <c r="B30" s="614" t="s">
        <v>782</v>
      </c>
      <c r="C30" s="616"/>
      <c r="D30" s="617" t="s">
        <v>761</v>
      </c>
      <c r="E30" s="616" t="s">
        <v>903</v>
      </c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7"/>
    </row>
    <row r="31" spans="1:16" s="189" customFormat="1" ht="15">
      <c r="A31" s="146">
        <v>2</v>
      </c>
      <c r="B31" s="615"/>
      <c r="C31" s="616" t="s">
        <v>761</v>
      </c>
      <c r="D31" s="617"/>
      <c r="E31" s="146" t="s">
        <v>762</v>
      </c>
      <c r="F31" s="146" t="s">
        <v>763</v>
      </c>
      <c r="G31" s="146" t="s">
        <v>764</v>
      </c>
      <c r="H31" s="146" t="s">
        <v>765</v>
      </c>
      <c r="I31" s="146" t="s">
        <v>766</v>
      </c>
      <c r="J31" s="146" t="s">
        <v>767</v>
      </c>
      <c r="K31" s="146" t="s">
        <v>768</v>
      </c>
      <c r="L31" s="146" t="s">
        <v>769</v>
      </c>
      <c r="M31" s="146" t="s">
        <v>770</v>
      </c>
      <c r="N31" s="146" t="s">
        <v>771</v>
      </c>
      <c r="O31" s="146" t="s">
        <v>772</v>
      </c>
      <c r="P31" s="146" t="s">
        <v>773</v>
      </c>
    </row>
    <row r="32" spans="1:16" s="339" customFormat="1" ht="15">
      <c r="A32" s="337">
        <v>3</v>
      </c>
      <c r="B32" s="619" t="s">
        <v>145</v>
      </c>
      <c r="C32" s="338" t="s">
        <v>775</v>
      </c>
      <c r="D32" s="339">
        <f aca="true" t="shared" si="2" ref="D32:D59">SUM(E32:P32)</f>
        <v>77694136</v>
      </c>
      <c r="E32" s="338">
        <v>6474511</v>
      </c>
      <c r="F32" s="338">
        <v>6474511</v>
      </c>
      <c r="G32" s="338">
        <v>6474511</v>
      </c>
      <c r="H32" s="338">
        <v>6474511</v>
      </c>
      <c r="I32" s="338">
        <v>6474511</v>
      </c>
      <c r="J32" s="338">
        <v>6474511</v>
      </c>
      <c r="K32" s="338">
        <v>6474511</v>
      </c>
      <c r="L32" s="338">
        <v>6474511</v>
      </c>
      <c r="M32" s="338">
        <v>6474511</v>
      </c>
      <c r="N32" s="338">
        <v>6474511</v>
      </c>
      <c r="O32" s="338">
        <v>6474511</v>
      </c>
      <c r="P32" s="338">
        <v>6474515</v>
      </c>
    </row>
    <row r="33" spans="1:16" s="339" customFormat="1" ht="15">
      <c r="A33" s="337">
        <v>4</v>
      </c>
      <c r="B33" s="620"/>
      <c r="C33" s="338" t="s">
        <v>776</v>
      </c>
      <c r="D33" s="339">
        <f t="shared" si="2"/>
        <v>0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</row>
    <row r="34" spans="1:16" s="339" customFormat="1" ht="15">
      <c r="A34" s="337">
        <v>5</v>
      </c>
      <c r="B34" s="619" t="s">
        <v>160</v>
      </c>
      <c r="C34" s="338" t="s">
        <v>775</v>
      </c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</row>
    <row r="35" spans="1:16" s="339" customFormat="1" ht="15">
      <c r="A35" s="337">
        <v>6</v>
      </c>
      <c r="B35" s="620"/>
      <c r="C35" s="338" t="s">
        <v>776</v>
      </c>
      <c r="D35" s="339">
        <f t="shared" si="2"/>
        <v>0</v>
      </c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</row>
    <row r="36" spans="1:16" s="339" customFormat="1" ht="15">
      <c r="A36" s="337">
        <v>7</v>
      </c>
      <c r="B36" s="619" t="s">
        <v>783</v>
      </c>
      <c r="C36" s="338" t="s">
        <v>775</v>
      </c>
      <c r="D36" s="339">
        <f t="shared" si="2"/>
        <v>32866009</v>
      </c>
      <c r="E36" s="338">
        <v>2738834</v>
      </c>
      <c r="F36" s="338">
        <v>2738834</v>
      </c>
      <c r="G36" s="338">
        <v>2738834</v>
      </c>
      <c r="H36" s="338">
        <v>2738834</v>
      </c>
      <c r="I36" s="338">
        <v>2738834</v>
      </c>
      <c r="J36" s="338">
        <v>2738834</v>
      </c>
      <c r="K36" s="338">
        <v>2738834</v>
      </c>
      <c r="L36" s="338">
        <v>2738834</v>
      </c>
      <c r="M36" s="338">
        <v>2738834</v>
      </c>
      <c r="N36" s="338">
        <v>2738834</v>
      </c>
      <c r="O36" s="338">
        <v>2738834</v>
      </c>
      <c r="P36" s="338">
        <v>2738835</v>
      </c>
    </row>
    <row r="37" spans="1:16" s="339" customFormat="1" ht="15">
      <c r="A37" s="337">
        <v>8</v>
      </c>
      <c r="B37" s="620"/>
      <c r="C37" s="338" t="s">
        <v>776</v>
      </c>
      <c r="D37" s="339">
        <f t="shared" si="2"/>
        <v>0</v>
      </c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</row>
    <row r="38" spans="1:16" s="339" customFormat="1" ht="15">
      <c r="A38" s="337">
        <v>9</v>
      </c>
      <c r="B38" s="619" t="s">
        <v>784</v>
      </c>
      <c r="C38" s="338" t="s">
        <v>775</v>
      </c>
      <c r="D38" s="339">
        <f t="shared" si="2"/>
        <v>1800000</v>
      </c>
      <c r="E38" s="338">
        <v>150000</v>
      </c>
      <c r="F38" s="338">
        <v>150000</v>
      </c>
      <c r="G38" s="338">
        <v>150000</v>
      </c>
      <c r="H38" s="338">
        <v>150000</v>
      </c>
      <c r="I38" s="338">
        <v>150000</v>
      </c>
      <c r="J38" s="338">
        <v>150000</v>
      </c>
      <c r="K38" s="338">
        <v>150000</v>
      </c>
      <c r="L38" s="338">
        <v>150000</v>
      </c>
      <c r="M38" s="338">
        <v>150000</v>
      </c>
      <c r="N38" s="338">
        <v>150000</v>
      </c>
      <c r="O38" s="338">
        <v>150000</v>
      </c>
      <c r="P38" s="338">
        <v>150000</v>
      </c>
    </row>
    <row r="39" spans="1:16" s="339" customFormat="1" ht="15">
      <c r="A39" s="337">
        <v>10</v>
      </c>
      <c r="B39" s="620"/>
      <c r="C39" s="338" t="s">
        <v>776</v>
      </c>
      <c r="D39" s="339">
        <f t="shared" si="2"/>
        <v>0</v>
      </c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</row>
    <row r="40" spans="1:16" s="339" customFormat="1" ht="15">
      <c r="A40" s="337">
        <v>11</v>
      </c>
      <c r="B40" s="619" t="s">
        <v>785</v>
      </c>
      <c r="C40" s="338" t="s">
        <v>775</v>
      </c>
      <c r="D40" s="339">
        <f t="shared" si="2"/>
        <v>0</v>
      </c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</row>
    <row r="41" spans="1:16" s="339" customFormat="1" ht="15">
      <c r="A41" s="337">
        <v>12</v>
      </c>
      <c r="B41" s="620"/>
      <c r="C41" s="338" t="s">
        <v>776</v>
      </c>
      <c r="D41" s="339">
        <f t="shared" si="2"/>
        <v>0</v>
      </c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</row>
    <row r="42" spans="1:16" s="339" customFormat="1" ht="15">
      <c r="A42" s="337">
        <v>13</v>
      </c>
      <c r="B42" s="619" t="s">
        <v>786</v>
      </c>
      <c r="C42" s="338" t="s">
        <v>775</v>
      </c>
      <c r="D42" s="339">
        <f>SUM(E42:P42)</f>
        <v>6888554</v>
      </c>
      <c r="E42" s="338">
        <v>574048</v>
      </c>
      <c r="F42" s="338">
        <v>574046</v>
      </c>
      <c r="G42" s="338">
        <v>574046</v>
      </c>
      <c r="H42" s="338">
        <v>574046</v>
      </c>
      <c r="I42" s="338">
        <v>574046</v>
      </c>
      <c r="J42" s="338">
        <v>574046</v>
      </c>
      <c r="K42" s="338">
        <v>574046</v>
      </c>
      <c r="L42" s="338">
        <v>574046</v>
      </c>
      <c r="M42" s="338">
        <v>574046</v>
      </c>
      <c r="N42" s="338">
        <v>574046</v>
      </c>
      <c r="O42" s="338">
        <v>574046</v>
      </c>
      <c r="P42" s="338">
        <v>574046</v>
      </c>
    </row>
    <row r="43" spans="1:16" s="339" customFormat="1" ht="15">
      <c r="A43" s="337">
        <v>14</v>
      </c>
      <c r="B43" s="620"/>
      <c r="C43" s="338" t="s">
        <v>776</v>
      </c>
      <c r="D43" s="339">
        <f t="shared" si="2"/>
        <v>0</v>
      </c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</row>
    <row r="44" spans="1:16" s="339" customFormat="1" ht="15">
      <c r="A44" s="337">
        <v>15</v>
      </c>
      <c r="B44" s="624" t="s">
        <v>229</v>
      </c>
      <c r="C44" s="338" t="s">
        <v>775</v>
      </c>
      <c r="D44" s="339">
        <f t="shared" si="2"/>
        <v>5775000</v>
      </c>
      <c r="E44" s="338"/>
      <c r="F44" s="338"/>
      <c r="G44" s="338">
        <v>2887500</v>
      </c>
      <c r="H44" s="338"/>
      <c r="I44" s="338"/>
      <c r="J44" s="338"/>
      <c r="K44" s="338"/>
      <c r="L44" s="338"/>
      <c r="M44" s="338">
        <v>2887500</v>
      </c>
      <c r="N44" s="338"/>
      <c r="O44" s="338"/>
      <c r="P44" s="338"/>
    </row>
    <row r="45" spans="1:16" s="339" customFormat="1" ht="15">
      <c r="A45" s="337">
        <v>16</v>
      </c>
      <c r="B45" s="620"/>
      <c r="C45" s="338" t="s">
        <v>776</v>
      </c>
      <c r="D45" s="339">
        <f t="shared" si="2"/>
        <v>0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</row>
    <row r="46" spans="1:16" s="339" customFormat="1" ht="15">
      <c r="A46" s="337">
        <v>17</v>
      </c>
      <c r="B46" s="624" t="s">
        <v>245</v>
      </c>
      <c r="C46" s="338" t="s">
        <v>775</v>
      </c>
      <c r="D46" s="339">
        <f t="shared" si="2"/>
        <v>14972000</v>
      </c>
      <c r="E46" s="338"/>
      <c r="F46" s="338"/>
      <c r="G46" s="338"/>
      <c r="H46" s="338"/>
      <c r="I46" s="338">
        <v>7486000</v>
      </c>
      <c r="J46" s="338"/>
      <c r="K46" s="338"/>
      <c r="L46" s="338"/>
      <c r="M46" s="338"/>
      <c r="N46" s="338"/>
      <c r="O46" s="338"/>
      <c r="P46" s="338">
        <v>7486000</v>
      </c>
    </row>
    <row r="47" spans="1:16" s="339" customFormat="1" ht="15">
      <c r="A47" s="337">
        <v>18</v>
      </c>
      <c r="B47" s="620"/>
      <c r="C47" s="338" t="s">
        <v>776</v>
      </c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</row>
    <row r="48" spans="1:16" s="339" customFormat="1" ht="15">
      <c r="A48" s="337">
        <v>19</v>
      </c>
      <c r="B48" s="624" t="s">
        <v>310</v>
      </c>
      <c r="C48" s="338" t="s">
        <v>775</v>
      </c>
      <c r="D48" s="339">
        <f t="shared" si="2"/>
        <v>19388000</v>
      </c>
      <c r="E48" s="338">
        <v>1615674</v>
      </c>
      <c r="F48" s="338">
        <v>1615666</v>
      </c>
      <c r="G48" s="338">
        <v>1615666</v>
      </c>
      <c r="H48" s="338">
        <v>1615666</v>
      </c>
      <c r="I48" s="338">
        <v>1615666</v>
      </c>
      <c r="J48" s="338">
        <v>1615666</v>
      </c>
      <c r="K48" s="338">
        <v>1615666</v>
      </c>
      <c r="L48" s="338">
        <v>1615666</v>
      </c>
      <c r="M48" s="338">
        <v>1615666</v>
      </c>
      <c r="N48" s="338">
        <v>1615666</v>
      </c>
      <c r="O48" s="338">
        <v>1615666</v>
      </c>
      <c r="P48" s="338">
        <v>1615666</v>
      </c>
    </row>
    <row r="49" spans="1:16" s="339" customFormat="1" ht="15">
      <c r="A49" s="337">
        <v>20</v>
      </c>
      <c r="B49" s="620"/>
      <c r="C49" s="338" t="s">
        <v>776</v>
      </c>
      <c r="D49" s="339">
        <f t="shared" si="2"/>
        <v>0</v>
      </c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</row>
    <row r="50" spans="1:16" s="339" customFormat="1" ht="15">
      <c r="A50" s="337">
        <v>21</v>
      </c>
      <c r="B50" s="624" t="s">
        <v>268</v>
      </c>
      <c r="C50" s="338" t="s">
        <v>775</v>
      </c>
      <c r="D50" s="339">
        <f t="shared" si="2"/>
        <v>0</v>
      </c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</row>
    <row r="51" spans="1:16" s="339" customFormat="1" ht="15">
      <c r="A51" s="337">
        <v>22</v>
      </c>
      <c r="B51" s="620"/>
      <c r="C51" s="338" t="s">
        <v>776</v>
      </c>
      <c r="D51" s="339">
        <f t="shared" si="2"/>
        <v>0</v>
      </c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</row>
    <row r="52" spans="1:16" s="339" customFormat="1" ht="15">
      <c r="A52" s="337">
        <v>23</v>
      </c>
      <c r="B52" s="625" t="s">
        <v>276</v>
      </c>
      <c r="C52" s="338" t="s">
        <v>775</v>
      </c>
      <c r="D52" s="339">
        <f t="shared" si="2"/>
        <v>0</v>
      </c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</row>
    <row r="53" spans="1:16" s="339" customFormat="1" ht="15">
      <c r="A53" s="337">
        <v>24</v>
      </c>
      <c r="B53" s="626"/>
      <c r="C53" s="338" t="s">
        <v>776</v>
      </c>
      <c r="D53" s="339">
        <f t="shared" si="2"/>
        <v>0</v>
      </c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</row>
    <row r="54" spans="1:16" s="339" customFormat="1" ht="15">
      <c r="A54" s="337">
        <v>25</v>
      </c>
      <c r="B54" s="624" t="s">
        <v>284</v>
      </c>
      <c r="C54" s="338" t="s">
        <v>775</v>
      </c>
      <c r="D54" s="339">
        <f t="shared" si="2"/>
        <v>0</v>
      </c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</row>
    <row r="55" spans="1:16" s="339" customFormat="1" ht="15">
      <c r="A55" s="337">
        <v>26</v>
      </c>
      <c r="B55" s="620"/>
      <c r="C55" s="338" t="s">
        <v>776</v>
      </c>
      <c r="D55" s="339">
        <f t="shared" si="2"/>
        <v>0</v>
      </c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</row>
    <row r="56" spans="1:16" s="341" customFormat="1" ht="15">
      <c r="A56" s="337">
        <v>27</v>
      </c>
      <c r="B56" s="627" t="s">
        <v>787</v>
      </c>
      <c r="C56" s="337" t="s">
        <v>775</v>
      </c>
      <c r="D56" s="339">
        <f>SUM(D32:D55)</f>
        <v>159383699</v>
      </c>
      <c r="E56" s="337">
        <f>SUM(E32:E55)</f>
        <v>11553067</v>
      </c>
      <c r="F56" s="337">
        <f aca="true" t="shared" si="3" ref="F56:P56">SUM(F32:F55)</f>
        <v>11553057</v>
      </c>
      <c r="G56" s="337">
        <f t="shared" si="3"/>
        <v>14440557</v>
      </c>
      <c r="H56" s="337">
        <f t="shared" si="3"/>
        <v>11553057</v>
      </c>
      <c r="I56" s="337">
        <f t="shared" si="3"/>
        <v>19039057</v>
      </c>
      <c r="J56" s="337">
        <f t="shared" si="3"/>
        <v>11553057</v>
      </c>
      <c r="K56" s="337">
        <f t="shared" si="3"/>
        <v>11553057</v>
      </c>
      <c r="L56" s="337">
        <f t="shared" si="3"/>
        <v>11553057</v>
      </c>
      <c r="M56" s="337">
        <f t="shared" si="3"/>
        <v>14440557</v>
      </c>
      <c r="N56" s="337">
        <f t="shared" si="3"/>
        <v>11553057</v>
      </c>
      <c r="O56" s="337">
        <f t="shared" si="3"/>
        <v>11553057</v>
      </c>
      <c r="P56" s="337">
        <f t="shared" si="3"/>
        <v>19039062</v>
      </c>
    </row>
    <row r="57" spans="1:16" s="341" customFormat="1" ht="15">
      <c r="A57" s="337">
        <v>28</v>
      </c>
      <c r="B57" s="628"/>
      <c r="C57" s="337" t="s">
        <v>776</v>
      </c>
      <c r="D57" s="339">
        <f t="shared" si="2"/>
        <v>211969807</v>
      </c>
      <c r="E57" s="337">
        <v>211969807</v>
      </c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</row>
    <row r="58" spans="1:16" s="339" customFormat="1" ht="15">
      <c r="A58" s="337">
        <v>29</v>
      </c>
      <c r="B58" s="624" t="s">
        <v>788</v>
      </c>
      <c r="C58" s="338" t="s">
        <v>775</v>
      </c>
      <c r="D58" s="339">
        <f t="shared" si="2"/>
        <v>0</v>
      </c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</row>
    <row r="59" spans="1:16" s="339" customFormat="1" ht="15">
      <c r="A59" s="337">
        <v>30</v>
      </c>
      <c r="B59" s="620"/>
      <c r="C59" s="338" t="s">
        <v>776</v>
      </c>
      <c r="D59" s="339">
        <f t="shared" si="2"/>
        <v>100000000</v>
      </c>
      <c r="E59" s="338"/>
      <c r="F59" s="338"/>
      <c r="G59" s="338">
        <v>45000000</v>
      </c>
      <c r="H59" s="338"/>
      <c r="I59" s="338"/>
      <c r="J59" s="338"/>
      <c r="K59" s="338"/>
      <c r="L59" s="338"/>
      <c r="M59" s="338"/>
      <c r="N59" s="338">
        <v>55000000</v>
      </c>
      <c r="O59" s="338"/>
      <c r="P59" s="338"/>
    </row>
    <row r="60" ht="15">
      <c r="D60" s="514">
        <f>SUM(D56:D59)</f>
        <v>471353506</v>
      </c>
    </row>
  </sheetData>
  <sheetProtection/>
  <mergeCells count="30"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30:B31"/>
    <mergeCell ref="C30:D30"/>
    <mergeCell ref="E30:P30"/>
    <mergeCell ref="C31:D31"/>
    <mergeCell ref="B32:B33"/>
    <mergeCell ref="B34:B35"/>
    <mergeCell ref="B12:B13"/>
    <mergeCell ref="B14:B15"/>
    <mergeCell ref="B16:B17"/>
    <mergeCell ref="B18:B19"/>
    <mergeCell ref="B20:B21"/>
    <mergeCell ref="B22:B23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1" r:id="rId1"/>
  <headerFooter>
    <oddHeader>&amp;LMAGYARPOLÁNY KÖZSÉG 
ÖNKORMÁNYZATA&amp;C2018. ÉVI KÖLTSÉGVETÉS
bevételi és kiadási előirányzatok
felhasználási ütemterve&amp;R7. melléklet Magyarpolány Község Önkormányat Képviselő-testületének 
1/2018. (II.27.)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625" style="0" customWidth="1"/>
  </cols>
  <sheetData>
    <row r="1" spans="2:8" ht="20.25" customHeight="1">
      <c r="B1" s="10" t="s">
        <v>2</v>
      </c>
      <c r="C1" s="10" t="s">
        <v>127</v>
      </c>
      <c r="D1" s="10" t="s">
        <v>4</v>
      </c>
      <c r="E1" s="10" t="s">
        <v>5</v>
      </c>
      <c r="F1" s="10" t="s">
        <v>6</v>
      </c>
      <c r="G1" s="10" t="s">
        <v>294</v>
      </c>
      <c r="H1" s="10" t="s">
        <v>655</v>
      </c>
    </row>
    <row r="2" spans="1:8" ht="15">
      <c r="A2" s="633">
        <v>1</v>
      </c>
      <c r="B2" s="122" t="s">
        <v>679</v>
      </c>
      <c r="C2" s="635" t="s">
        <v>680</v>
      </c>
      <c r="D2" s="637" t="s">
        <v>681</v>
      </c>
      <c r="E2" s="630"/>
      <c r="F2" s="629" t="s">
        <v>682</v>
      </c>
      <c r="G2" s="629"/>
      <c r="H2" s="630"/>
    </row>
    <row r="3" spans="1:8" ht="15">
      <c r="A3" s="633"/>
      <c r="B3" s="123"/>
      <c r="C3" s="636"/>
      <c r="D3" s="124" t="s">
        <v>683</v>
      </c>
      <c r="E3" s="125" t="s">
        <v>894</v>
      </c>
      <c r="F3" s="125" t="s">
        <v>683</v>
      </c>
      <c r="G3" s="125" t="s">
        <v>684</v>
      </c>
      <c r="H3" s="126" t="s">
        <v>894</v>
      </c>
    </row>
    <row r="4" spans="1:8" ht="15">
      <c r="A4" s="330">
        <f>A2+1</f>
        <v>2</v>
      </c>
      <c r="B4" s="122" t="s">
        <v>685</v>
      </c>
      <c r="C4" s="124" t="s">
        <v>686</v>
      </c>
      <c r="D4" s="124">
        <v>100</v>
      </c>
      <c r="E4" s="137">
        <v>387000</v>
      </c>
      <c r="F4" s="138"/>
      <c r="G4" s="138"/>
      <c r="H4" s="138"/>
    </row>
    <row r="5" spans="1:8" ht="15">
      <c r="A5" s="330">
        <f aca="true" t="shared" si="0" ref="A5:A15">A4+1</f>
        <v>3</v>
      </c>
      <c r="B5" s="122" t="s">
        <v>687</v>
      </c>
      <c r="C5" s="124" t="s">
        <v>686</v>
      </c>
      <c r="D5" s="124">
        <v>100</v>
      </c>
      <c r="E5" s="137">
        <v>477000</v>
      </c>
      <c r="F5" s="138"/>
      <c r="G5" s="138"/>
      <c r="H5" s="138"/>
    </row>
    <row r="6" spans="1:8" ht="45">
      <c r="A6" s="330">
        <f t="shared" si="0"/>
        <v>4</v>
      </c>
      <c r="B6" s="127" t="s">
        <v>964</v>
      </c>
      <c r="C6" s="420" t="s">
        <v>688</v>
      </c>
      <c r="D6" s="420">
        <v>100</v>
      </c>
      <c r="E6" s="421">
        <v>193985</v>
      </c>
      <c r="F6" s="139"/>
      <c r="G6" s="139"/>
      <c r="H6" s="139"/>
    </row>
    <row r="7" spans="1:8" ht="15">
      <c r="A7" s="330">
        <f t="shared" si="0"/>
        <v>5</v>
      </c>
      <c r="B7" s="631" t="s">
        <v>689</v>
      </c>
      <c r="C7" s="128"/>
      <c r="D7" s="129"/>
      <c r="E7" s="140"/>
      <c r="F7" s="137">
        <v>100</v>
      </c>
      <c r="G7" s="137">
        <v>7</v>
      </c>
      <c r="H7" s="137">
        <v>608650</v>
      </c>
    </row>
    <row r="8" spans="1:8" ht="15">
      <c r="A8" s="330">
        <f t="shared" si="0"/>
        <v>6</v>
      </c>
      <c r="B8" s="632"/>
      <c r="C8" s="128"/>
      <c r="D8" s="129"/>
      <c r="E8" s="140"/>
      <c r="F8" s="137">
        <v>50</v>
      </c>
      <c r="G8" s="137">
        <v>15</v>
      </c>
      <c r="H8" s="137">
        <v>652125</v>
      </c>
    </row>
    <row r="9" spans="1:8" ht="15">
      <c r="A9" s="330">
        <f t="shared" si="0"/>
        <v>7</v>
      </c>
      <c r="B9" s="631" t="s">
        <v>690</v>
      </c>
      <c r="C9" s="128"/>
      <c r="D9" s="129"/>
      <c r="E9" s="140"/>
      <c r="F9" s="137">
        <v>100</v>
      </c>
      <c r="G9" s="137">
        <v>5</v>
      </c>
      <c r="H9" s="137">
        <v>305250</v>
      </c>
    </row>
    <row r="10" spans="1:8" ht="15">
      <c r="A10" s="330">
        <f t="shared" si="0"/>
        <v>8</v>
      </c>
      <c r="B10" s="632"/>
      <c r="C10" s="128"/>
      <c r="D10" s="129"/>
      <c r="E10" s="140"/>
      <c r="F10" s="137">
        <v>50</v>
      </c>
      <c r="G10" s="137">
        <v>21</v>
      </c>
      <c r="H10" s="137">
        <v>620160</v>
      </c>
    </row>
    <row r="11" spans="1:8" ht="15">
      <c r="A11" s="330">
        <f t="shared" si="0"/>
        <v>9</v>
      </c>
      <c r="B11" s="634" t="s">
        <v>691</v>
      </c>
      <c r="C11" s="128"/>
      <c r="D11" s="129"/>
      <c r="E11" s="140"/>
      <c r="F11" s="137">
        <v>100</v>
      </c>
      <c r="G11" s="137">
        <v>21</v>
      </c>
      <c r="H11" s="137">
        <v>641025</v>
      </c>
    </row>
    <row r="12" spans="1:8" ht="15">
      <c r="A12" s="330">
        <f t="shared" si="0"/>
        <v>10</v>
      </c>
      <c r="B12" s="634"/>
      <c r="C12" s="128"/>
      <c r="D12" s="129"/>
      <c r="E12" s="140"/>
      <c r="F12" s="137">
        <v>50</v>
      </c>
      <c r="G12" s="137">
        <v>0</v>
      </c>
      <c r="H12" s="137">
        <v>250940</v>
      </c>
    </row>
    <row r="13" spans="1:8" ht="15">
      <c r="A13" s="330">
        <f t="shared" si="0"/>
        <v>11</v>
      </c>
      <c r="B13" s="634" t="s">
        <v>692</v>
      </c>
      <c r="C13" s="128"/>
      <c r="D13" s="129"/>
      <c r="E13" s="140"/>
      <c r="F13" s="137">
        <v>100</v>
      </c>
      <c r="G13" s="137">
        <v>2</v>
      </c>
      <c r="H13" s="137">
        <v>188600</v>
      </c>
    </row>
    <row r="14" spans="1:8" ht="15">
      <c r="A14" s="330">
        <f t="shared" si="0"/>
        <v>12</v>
      </c>
      <c r="B14" s="634"/>
      <c r="C14" s="128"/>
      <c r="D14" s="129"/>
      <c r="E14" s="140"/>
      <c r="F14" s="137">
        <v>50</v>
      </c>
      <c r="G14" s="137"/>
      <c r="H14" s="137"/>
    </row>
    <row r="15" spans="1:8" ht="29.25" customHeight="1">
      <c r="A15" s="330">
        <f t="shared" si="0"/>
        <v>13</v>
      </c>
      <c r="B15" s="122" t="s">
        <v>699</v>
      </c>
      <c r="C15" s="122"/>
      <c r="D15" s="122"/>
      <c r="E15" s="138">
        <f>SUM(E4:E14)</f>
        <v>1057985</v>
      </c>
      <c r="F15" s="138"/>
      <c r="G15" s="138"/>
      <c r="H15" s="138">
        <f>SUM(H7:H14)</f>
        <v>3266750</v>
      </c>
    </row>
    <row r="16" spans="2:8" ht="32.25" customHeight="1">
      <c r="B16" s="133" t="s">
        <v>693</v>
      </c>
      <c r="C16" s="121"/>
      <c r="D16" s="121"/>
      <c r="E16" s="121"/>
      <c r="F16" s="121"/>
      <c r="G16" s="121"/>
      <c r="H16" s="121"/>
    </row>
    <row r="17" spans="2:8" ht="39" customHeight="1">
      <c r="B17" s="131" t="s">
        <v>695</v>
      </c>
      <c r="C17" s="121" t="s">
        <v>980</v>
      </c>
      <c r="D17" s="121"/>
      <c r="E17" s="121"/>
      <c r="F17" s="121"/>
      <c r="G17" s="121"/>
      <c r="H17" s="121"/>
    </row>
    <row r="18" spans="2:8" ht="15">
      <c r="B18" s="132"/>
      <c r="C18" s="121" t="s">
        <v>981</v>
      </c>
      <c r="D18" s="121"/>
      <c r="E18" s="121"/>
      <c r="F18" s="121"/>
      <c r="G18" s="121"/>
      <c r="H18" s="121"/>
    </row>
    <row r="19" spans="2:8" ht="15">
      <c r="B19" s="132"/>
      <c r="C19" s="121"/>
      <c r="D19" s="121"/>
      <c r="E19" s="121"/>
      <c r="F19" s="121"/>
      <c r="G19" s="121"/>
      <c r="H19" s="121"/>
    </row>
    <row r="20" spans="2:8" ht="36.75" customHeight="1">
      <c r="B20" s="131" t="s">
        <v>694</v>
      </c>
      <c r="C20" s="130" t="s">
        <v>982</v>
      </c>
      <c r="D20" s="121"/>
      <c r="E20" s="121"/>
      <c r="F20" s="121"/>
      <c r="G20" s="121"/>
      <c r="H20" s="121"/>
    </row>
    <row r="21" spans="3:8" ht="15">
      <c r="C21" s="130" t="s">
        <v>983</v>
      </c>
      <c r="D21" s="121"/>
      <c r="E21" s="121"/>
      <c r="F21" s="121"/>
      <c r="G21" s="121"/>
      <c r="H21" s="121"/>
    </row>
    <row r="22" spans="3:8" ht="15">
      <c r="C22" s="130" t="s">
        <v>984</v>
      </c>
      <c r="D22" s="121"/>
      <c r="E22" s="121"/>
      <c r="F22" s="121"/>
      <c r="G22" s="121"/>
      <c r="H22" s="121"/>
    </row>
    <row r="23" spans="3:8" ht="15">
      <c r="C23" s="121" t="s">
        <v>985</v>
      </c>
      <c r="D23" s="121"/>
      <c r="E23" s="121"/>
      <c r="F23" s="121"/>
      <c r="G23" s="121"/>
      <c r="H23" s="121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ÖNKORMÁNYZATA&amp;C2018. ÉVI KÖLTSÉGVETÉS&amp;R8. melléklet Magyarpolány Község Önkormányat Képviselő-testületének
1/2018. (II.27.)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2018-03-02T11:04:25Z</cp:lastPrinted>
  <dcterms:created xsi:type="dcterms:W3CDTF">2015-02-08T21:03:33Z</dcterms:created>
  <dcterms:modified xsi:type="dcterms:W3CDTF">2018-03-02T11:15:01Z</dcterms:modified>
  <cp:category/>
  <cp:version/>
  <cp:contentType/>
  <cp:contentStatus/>
</cp:coreProperties>
</file>