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230" yWindow="-225" windowWidth="12660" windowHeight="11760" tabRatio="973" firstSheet="1" activeTab="10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2.1.sz.mell." sheetId="73" r:id="rId7"/>
    <sheet name="KV_2.2.sz.mell." sheetId="61" r:id="rId8"/>
    <sheet name="KV_ELLENŐRZÉS" sheetId="76" r:id="rId9"/>
    <sheet name="KV_3.sz.mell." sheetId="62" r:id="rId10"/>
    <sheet name="KV_4.sz.mell." sheetId="77" r:id="rId11"/>
    <sheet name="KV_5.sz.mell." sheetId="78" r:id="rId12"/>
    <sheet name="KV_6.sz.mell." sheetId="63" r:id="rId13"/>
    <sheet name="KV_7.sz.mell." sheetId="64" r:id="rId14"/>
    <sheet name="KV_8.sz.mell." sheetId="71" r:id="rId15"/>
    <sheet name="KV_10.sz.mell" sheetId="135" r:id="rId16"/>
    <sheet name="KV_1.sz.tájékoztató_t." sheetId="87" r:id="rId17"/>
    <sheet name="KV_6.sz.tájékoztató_t." sheetId="70" r:id="rId18"/>
  </sheets>
  <externalReferences>
    <externalReference r:id="rId19"/>
  </externalReferences>
  <definedNames>
    <definedName name="_xlnm.Print_Area" localSheetId="3">KV_1.1.sz.mell.!$A$1:$C$164</definedName>
    <definedName name="_xlnm.Print_Area" localSheetId="4">KV_1.2.sz.mell.!$A$1:$C$164</definedName>
    <definedName name="_xlnm.Print_Area" localSheetId="5">KV_1.3.sz.mell.!$A$1:$C$164</definedName>
    <definedName name="_xlnm.Print_Area" localSheetId="16">KV_1.sz.tájékoztató_t.!$A$1:$E$150</definedName>
  </definedNames>
  <calcPr calcId="125725"/>
</workbook>
</file>

<file path=xl/calcChain.xml><?xml version="1.0" encoding="utf-8"?>
<calcChain xmlns="http://schemas.openxmlformats.org/spreadsheetml/2006/main">
  <c r="B2" i="135"/>
  <c r="G11"/>
  <c r="G13"/>
  <c r="G14"/>
  <c r="G15"/>
  <c r="G16"/>
  <c r="G17"/>
  <c r="G18"/>
  <c r="C19"/>
  <c r="D19"/>
  <c r="E19"/>
  <c r="F19"/>
  <c r="G19"/>
  <c r="A23"/>
  <c r="C8" i="130"/>
  <c r="C96" s="1"/>
  <c r="C18" i="73"/>
  <c r="A1" i="71"/>
  <c r="B2" i="64"/>
  <c r="B2" i="63"/>
  <c r="B2" i="78"/>
  <c r="B2" i="77"/>
  <c r="B2" i="62"/>
  <c r="B36" i="134"/>
  <c r="B35"/>
  <c r="B34"/>
  <c r="B33"/>
  <c r="B32"/>
  <c r="B31"/>
  <c r="B30"/>
  <c r="B29"/>
  <c r="B27"/>
  <c r="D1" i="70"/>
  <c r="E1" i="87"/>
  <c r="F1" i="61"/>
  <c r="F1" i="73"/>
  <c r="B1" i="131"/>
  <c r="B1" i="130"/>
  <c r="B1" i="1"/>
  <c r="B28" i="134"/>
  <c r="A2" i="70"/>
  <c r="D39"/>
  <c r="A2" i="87"/>
  <c r="C6"/>
  <c r="C94" s="1"/>
  <c r="D6"/>
  <c r="D94" s="1"/>
  <c r="C8"/>
  <c r="D8"/>
  <c r="E8"/>
  <c r="C15"/>
  <c r="D15"/>
  <c r="E15"/>
  <c r="C22"/>
  <c r="D22"/>
  <c r="E22"/>
  <c r="C29"/>
  <c r="D29"/>
  <c r="E29"/>
  <c r="C37"/>
  <c r="D37"/>
  <c r="E37"/>
  <c r="C49"/>
  <c r="D49"/>
  <c r="E49"/>
  <c r="C55"/>
  <c r="D55"/>
  <c r="E55"/>
  <c r="C60"/>
  <c r="D60"/>
  <c r="E60"/>
  <c r="C66"/>
  <c r="D66"/>
  <c r="E66"/>
  <c r="C70"/>
  <c r="D70"/>
  <c r="E70"/>
  <c r="C75"/>
  <c r="D75"/>
  <c r="E75"/>
  <c r="E89"/>
  <c r="C78"/>
  <c r="D78"/>
  <c r="E78"/>
  <c r="C82"/>
  <c r="C89" s="1"/>
  <c r="C90" s="1"/>
  <c r="D82"/>
  <c r="E82"/>
  <c r="C96"/>
  <c r="D96"/>
  <c r="D131" s="1"/>
  <c r="D157" s="1"/>
  <c r="E96"/>
  <c r="C117"/>
  <c r="C131"/>
  <c r="D117"/>
  <c r="E117"/>
  <c r="C132"/>
  <c r="C156" s="1"/>
  <c r="C157" s="1"/>
  <c r="D132"/>
  <c r="E132"/>
  <c r="C136"/>
  <c r="D136"/>
  <c r="E136"/>
  <c r="C143"/>
  <c r="D143"/>
  <c r="E143"/>
  <c r="C148"/>
  <c r="D148"/>
  <c r="E148"/>
  <c r="B7" i="71"/>
  <c r="B17" s="1"/>
  <c r="B28" s="1"/>
  <c r="B38" s="1"/>
  <c r="C7"/>
  <c r="C17" s="1"/>
  <c r="C28" s="1"/>
  <c r="C38" s="1"/>
  <c r="D7"/>
  <c r="D17" s="1"/>
  <c r="D28" s="1"/>
  <c r="D38" s="1"/>
  <c r="E8"/>
  <c r="E9"/>
  <c r="E10"/>
  <c r="E11"/>
  <c r="E12"/>
  <c r="E13"/>
  <c r="E14"/>
  <c r="B15"/>
  <c r="C15"/>
  <c r="D15"/>
  <c r="E18"/>
  <c r="E24" s="1"/>
  <c r="E19"/>
  <c r="E20"/>
  <c r="E21"/>
  <c r="E22"/>
  <c r="E23"/>
  <c r="B24"/>
  <c r="C24"/>
  <c r="D24"/>
  <c r="E29"/>
  <c r="E36" s="1"/>
  <c r="E30"/>
  <c r="E31"/>
  <c r="E32"/>
  <c r="E33"/>
  <c r="E34"/>
  <c r="E35"/>
  <c r="B36"/>
  <c r="C36"/>
  <c r="D36"/>
  <c r="E39"/>
  <c r="E40"/>
  <c r="E41"/>
  <c r="E42"/>
  <c r="E43"/>
  <c r="B44"/>
  <c r="C44"/>
  <c r="D44"/>
  <c r="A46"/>
  <c r="D51"/>
  <c r="F6" i="64"/>
  <c r="F8"/>
  <c r="F9"/>
  <c r="F10"/>
  <c r="F11"/>
  <c r="F12"/>
  <c r="F13"/>
  <c r="F25" s="1"/>
  <c r="F14"/>
  <c r="F15"/>
  <c r="F16"/>
  <c r="F17"/>
  <c r="F18"/>
  <c r="F19"/>
  <c r="F20"/>
  <c r="F21"/>
  <c r="F22"/>
  <c r="F23"/>
  <c r="F24"/>
  <c r="B25"/>
  <c r="D25"/>
  <c r="E25"/>
  <c r="D6" i="63"/>
  <c r="D6" i="64" s="1"/>
  <c r="F6" i="63"/>
  <c r="F8"/>
  <c r="F9"/>
  <c r="F24" s="1"/>
  <c r="F10"/>
  <c r="F11"/>
  <c r="F12"/>
  <c r="F13"/>
  <c r="F14"/>
  <c r="F15"/>
  <c r="F16"/>
  <c r="F17"/>
  <c r="F18"/>
  <c r="F19"/>
  <c r="F20"/>
  <c r="F21"/>
  <c r="F22"/>
  <c r="F23"/>
  <c r="B24"/>
  <c r="D24"/>
  <c r="E24"/>
  <c r="C11" i="78"/>
  <c r="C14" i="77"/>
  <c r="C7" i="62"/>
  <c r="D7" s="1"/>
  <c r="E7" s="1"/>
  <c r="F9"/>
  <c r="F14" s="1"/>
  <c r="F10"/>
  <c r="F11"/>
  <c r="F12"/>
  <c r="F13"/>
  <c r="C14"/>
  <c r="D14"/>
  <c r="E14"/>
  <c r="A4" i="76"/>
  <c r="E2" i="61"/>
  <c r="C5" i="77" s="1"/>
  <c r="C5" i="78" s="1"/>
  <c r="F5" i="63" s="1"/>
  <c r="F5" i="64" s="1"/>
  <c r="D6" i="71" s="1"/>
  <c r="D27" s="1"/>
  <c r="C17" i="61"/>
  <c r="D6" i="76"/>
  <c r="E17" i="61"/>
  <c r="E31" s="1"/>
  <c r="C18"/>
  <c r="C24"/>
  <c r="C30" s="1"/>
  <c r="C31" s="1"/>
  <c r="E30"/>
  <c r="E2" i="73"/>
  <c r="E18"/>
  <c r="E30" s="1"/>
  <c r="D15" i="76" s="1"/>
  <c r="D13"/>
  <c r="C19" i="73"/>
  <c r="C29" s="1"/>
  <c r="C24"/>
  <c r="E29"/>
  <c r="D14" i="76" s="1"/>
  <c r="B2" i="131"/>
  <c r="C7"/>
  <c r="C95" s="1"/>
  <c r="C162" s="1"/>
  <c r="C8"/>
  <c r="C96" s="1"/>
  <c r="C10"/>
  <c r="C67" s="1"/>
  <c r="C17"/>
  <c r="C24"/>
  <c r="C31"/>
  <c r="C39"/>
  <c r="C51"/>
  <c r="C57"/>
  <c r="C62"/>
  <c r="C68"/>
  <c r="C72"/>
  <c r="C77"/>
  <c r="C80"/>
  <c r="C84"/>
  <c r="C91" s="1"/>
  <c r="C164" s="1"/>
  <c r="C98"/>
  <c r="C133" s="1"/>
  <c r="C119"/>
  <c r="C134"/>
  <c r="C158" s="1"/>
  <c r="C138"/>
  <c r="C145"/>
  <c r="C150"/>
  <c r="B2" i="130"/>
  <c r="C7"/>
  <c r="C95" s="1"/>
  <c r="C162" s="1"/>
  <c r="C10"/>
  <c r="C17"/>
  <c r="C24"/>
  <c r="C31"/>
  <c r="C39"/>
  <c r="C51"/>
  <c r="C57"/>
  <c r="C62"/>
  <c r="C68"/>
  <c r="C91" s="1"/>
  <c r="C72"/>
  <c r="C77"/>
  <c r="C80"/>
  <c r="C84"/>
  <c r="C98"/>
  <c r="C119"/>
  <c r="C134"/>
  <c r="C138"/>
  <c r="C145"/>
  <c r="C150"/>
  <c r="B2" i="1"/>
  <c r="C8"/>
  <c r="C96" s="1"/>
  <c r="C17"/>
  <c r="C24"/>
  <c r="C31"/>
  <c r="C39"/>
  <c r="C51"/>
  <c r="C57"/>
  <c r="C62"/>
  <c r="C68"/>
  <c r="C72"/>
  <c r="C91" s="1"/>
  <c r="C77"/>
  <c r="C80"/>
  <c r="C84"/>
  <c r="C95"/>
  <c r="C162" s="1"/>
  <c r="C98"/>
  <c r="C119"/>
  <c r="C134"/>
  <c r="C158" s="1"/>
  <c r="C138"/>
  <c r="C145"/>
  <c r="C150"/>
  <c r="A12" i="75"/>
  <c r="A11" i="76"/>
  <c r="C10" i="1"/>
  <c r="D65" i="87"/>
  <c r="E65"/>
  <c r="D156"/>
  <c r="E156"/>
  <c r="C158" i="130"/>
  <c r="C65" i="87"/>
  <c r="E15" i="71"/>
  <c r="C29" i="134"/>
  <c r="C36"/>
  <c r="C25"/>
  <c r="C23"/>
  <c r="C37"/>
  <c r="C30"/>
  <c r="C41"/>
  <c r="C44"/>
  <c r="C12"/>
  <c r="C34"/>
  <c r="C32"/>
  <c r="C42"/>
  <c r="C28"/>
  <c r="C33"/>
  <c r="C27"/>
  <c r="C35"/>
  <c r="C24"/>
  <c r="C26"/>
  <c r="C31"/>
  <c r="C22"/>
  <c r="C40"/>
  <c r="C39"/>
  <c r="E131" i="87"/>
  <c r="E157" s="1"/>
  <c r="E90"/>
  <c r="E158" s="1"/>
  <c r="D89"/>
  <c r="D90" s="1"/>
  <c r="E44" i="71"/>
  <c r="C32" i="61"/>
  <c r="E31" i="73"/>
  <c r="C31"/>
  <c r="C133" i="130"/>
  <c r="C67"/>
  <c r="C163" s="1"/>
  <c r="C133" i="1"/>
  <c r="B13" i="76" s="1"/>
  <c r="E13" s="1"/>
  <c r="C67" i="1"/>
  <c r="B6" i="76"/>
  <c r="E6" s="1"/>
  <c r="E5" i="62"/>
  <c r="C4" i="73"/>
  <c r="C4" i="61" s="1"/>
  <c r="E6" i="63"/>
  <c r="E6" i="64" s="1"/>
  <c r="C6" i="77"/>
  <c r="E6" i="87"/>
  <c r="E94" s="1"/>
  <c r="E5"/>
  <c r="E93"/>
  <c r="C4" i="70"/>
  <c r="C159" i="130"/>
  <c r="C163" i="1"/>
  <c r="C7" i="134"/>
  <c r="C8"/>
  <c r="C10"/>
  <c r="C21"/>
  <c r="C11"/>
  <c r="C18"/>
  <c r="C17"/>
  <c r="C38"/>
  <c r="C19"/>
  <c r="C15"/>
  <c r="C9"/>
  <c r="C20"/>
  <c r="C43"/>
  <c r="C14"/>
  <c r="C13"/>
  <c r="C16"/>
  <c r="E4" i="61" l="1"/>
  <c r="E4" i="73"/>
  <c r="C33" i="61"/>
  <c r="E33"/>
  <c r="C164" i="1"/>
  <c r="B7" i="76"/>
  <c r="C92" i="1"/>
  <c r="C163" i="131"/>
  <c r="C92"/>
  <c r="D7" i="76"/>
  <c r="C30" i="73"/>
  <c r="C159" i="1"/>
  <c r="B15" i="76" s="1"/>
  <c r="E15" s="1"/>
  <c r="B14"/>
  <c r="E14" s="1"/>
  <c r="C164" i="130"/>
  <c r="C92"/>
  <c r="C160" s="1"/>
  <c r="C159" i="131"/>
  <c r="E32" i="61"/>
  <c r="B8" i="76" l="1"/>
  <c r="C160" i="1"/>
  <c r="E32" i="73"/>
  <c r="C32"/>
  <c r="D8" i="76"/>
  <c r="C160" i="131"/>
  <c r="E7" i="76"/>
  <c r="E8" l="1"/>
</calcChain>
</file>

<file path=xl/sharedStrings.xml><?xml version="1.0" encoding="utf-8"?>
<sst xmlns="http://schemas.openxmlformats.org/spreadsheetml/2006/main" count="1715" uniqueCount="563">
  <si>
    <t>Beruházási (felhalmozási) kiadások előirányzata beruházásonként</t>
  </si>
  <si>
    <t>Felújítási kiadások előirányzata felújításonként</t>
  </si>
  <si>
    <t>Többéves kihatással járó döntések számszerűsítése évenkénti bontásban és összesítve célok szerint</t>
  </si>
  <si>
    <t>Felhalmozási bevételek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</si>
  <si>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</si>
  <si>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</si>
  <si>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</si>
  <si>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</si>
  <si>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</si>
  <si>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</si>
  <si>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</si>
  <si>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</si>
  <si>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</si>
  <si>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</si>
  <si>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</si>
  <si>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</si>
  <si>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</si>
  <si>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</si>
  <si>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</si>
  <si>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</si>
  <si>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</si>
  <si>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</si>
  <si>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</si>
  <si>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</si>
  <si>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</si>
  <si>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</si>
  <si>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</si>
  <si>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</si>
  <si>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</si>
  <si>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</si>
  <si>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</si>
  <si>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</si>
  <si>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</si>
  <si>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</si>
  <si>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</si>
  <si>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</si>
  <si>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</si>
  <si>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</si>
  <si>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</si>
  <si>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</si>
  <si>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</si>
  <si>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</si>
  <si>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</si>
  <si>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</si>
  <si>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</si>
  <si>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</si>
  <si>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</si>
  <si>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</si>
  <si>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</si>
  <si>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</si>
  <si>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</si>
  <si>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</si>
  <si>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</si>
  <si>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</si>
  <si>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</si>
  <si>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</si>
  <si>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</si>
  <si>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</si>
  <si>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</si>
  <si>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</si>
  <si>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</si>
  <si>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</si>
  <si>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</si>
  <si>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</si>
  <si>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</si>
  <si>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</si>
  <si>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</si>
  <si>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</si>
  <si>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</si>
  <si>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</si>
  <si>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</si>
  <si>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</si>
  <si>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</si>
  <si>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</si>
  <si>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</si>
  <si>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</si>
  <si>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</si>
  <si>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</si>
  <si>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</si>
  <si>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</si>
  <si>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</si>
  <si>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</si>
  <si>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</si>
  <si>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</si>
  <si>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</si>
  <si>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</si>
  <si>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</si>
  <si>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</si>
  <si>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</si>
  <si>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</si>
  <si>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</si>
  <si>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</si>
  <si>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</si>
  <si>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</si>
  <si>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</si>
  <si>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</si>
  <si>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</si>
  <si>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</si>
  <si>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</si>
  <si>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</si>
  <si>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</si>
  <si>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</si>
  <si>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</si>
  <si>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</si>
  <si>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</si>
  <si>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</si>
  <si>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</si>
  <si>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</si>
  <si>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</si>
  <si>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</si>
  <si>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</si>
  <si>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</si>
  <si>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</si>
  <si>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</si>
  <si>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</si>
  <si>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</si>
  <si>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</si>
  <si>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</si>
  <si>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</si>
  <si>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</si>
  <si>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</si>
  <si>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</si>
  <si>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</si>
  <si>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</si>
  <si>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</si>
  <si>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</si>
  <si>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</si>
  <si>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</si>
  <si>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</si>
  <si>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</si>
  <si>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</si>
  <si>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</si>
  <si>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</si>
  <si>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</si>
  <si>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</si>
  <si>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</si>
  <si>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</si>
  <si>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</si>
  <si>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</si>
  <si>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</si>
  <si>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</si>
  <si>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</si>
  <si>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</si>
  <si>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</si>
  <si>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</si>
  <si>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</si>
  <si>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</si>
  <si>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</si>
  <si>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</si>
  <si>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</si>
  <si>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</si>
  <si>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</si>
  <si>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</si>
  <si>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</si>
  <si>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</si>
  <si>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</si>
  <si>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</si>
  <si>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</si>
  <si>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</si>
  <si>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</si>
  <si>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</si>
  <si>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</si>
  <si>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</si>
  <si>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</si>
  <si>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</si>
  <si>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</si>
  <si>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</si>
  <si>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</si>
  <si>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</si>
  <si>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</si>
  <si>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</si>
  <si>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</si>
  <si>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</si>
  <si>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</si>
  <si>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</si>
  <si>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</si>
  <si>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</si>
  <si>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</si>
  <si>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</si>
  <si>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</si>
  <si>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</si>
  <si>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</si>
  <si>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</si>
  <si>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</si>
  <si>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</si>
  <si>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</si>
  <si>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</si>
  <si>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</si>
  <si>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</si>
  <si>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</si>
  <si>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</si>
  <si>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</si>
  <si>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</si>
  <si>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</si>
  <si>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</si>
  <si>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</si>
  <si>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</si>
  <si>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</si>
  <si>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</si>
  <si>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</si>
  <si>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</si>
  <si>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</si>
  <si>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</si>
  <si>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</si>
  <si>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</si>
  <si>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</si>
  <si>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</si>
  <si>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</si>
  <si>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</si>
  <si>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</si>
  <si>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</si>
  <si>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</si>
  <si>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</si>
  <si>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</si>
  <si>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</si>
  <si>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</si>
  <si>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</si>
  <si>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</si>
  <si>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</si>
  <si>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</si>
  <si>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</si>
  <si>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</si>
  <si>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</si>
  <si>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</si>
  <si>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</si>
  <si>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</si>
  <si>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</si>
  <si>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</si>
  <si>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</si>
  <si>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</si>
  <si>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</si>
  <si>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</si>
  <si>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</si>
  <si>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</si>
  <si>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</si>
  <si>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</si>
  <si>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</si>
  <si>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</si>
  <si>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</si>
  <si>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</si>
  <si>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</si>
  <si>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</si>
  <si>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</si>
  <si>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</si>
  <si>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</si>
  <si>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</si>
  <si>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</si>
  <si>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</si>
  <si>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</si>
  <si>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</si>
  <si>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</si>
  <si>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</si>
  <si>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</si>
  <si>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</si>
  <si>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</si>
  <si>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</si>
  <si>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</si>
  <si>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</si>
  <si>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</si>
  <si>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</si>
  <si>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</si>
  <si>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</si>
  <si>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</si>
  <si>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</si>
  <si>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</si>
  <si>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</si>
  <si>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</si>
  <si>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</si>
  <si>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</si>
  <si>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</si>
  <si>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</si>
  <si>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</si>
  <si>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</si>
  <si>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</si>
  <si>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</si>
  <si>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</si>
  <si>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</si>
  <si>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</si>
  <si>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</si>
  <si>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</si>
  <si>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</si>
  <si>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</si>
  <si>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</si>
  <si>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</si>
  <si>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</si>
  <si>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</si>
  <si>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</si>
  <si>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</si>
  <si>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</si>
  <si>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</si>
  <si>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</si>
  <si>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</si>
  <si>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</si>
  <si>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</si>
  <si>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</si>
  <si>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</si>
  <si>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</si>
  <si>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</si>
  <si>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</si>
  <si>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</si>
  <si>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</si>
  <si>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</si>
  <si>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</si>
  <si>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</si>
  <si>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</si>
  <si>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</si>
  <si>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</si>
  <si>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</si>
  <si>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</si>
  <si>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</si>
  <si>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</si>
  <si>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</si>
  <si>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</si>
  <si>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</si>
  <si>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</si>
  <si>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</si>
  <si>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</si>
  <si>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</si>
  <si>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</si>
  <si>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</si>
  <si>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</si>
  <si>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</si>
  <si>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</si>
  <si>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</si>
  <si>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</si>
  <si>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</si>
  <si>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</si>
  <si>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</si>
  <si>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</si>
  <si>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</si>
  <si>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</si>
  <si>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</si>
  <si>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</si>
  <si>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</si>
  <si>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</si>
  <si>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</si>
  <si>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</si>
  <si>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</si>
  <si>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</si>
  <si>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</si>
  <si>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</si>
  <si>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</si>
  <si>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</si>
  <si>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</si>
  <si>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</si>
  <si>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</si>
  <si>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</si>
  <si>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</si>
  <si>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</si>
  <si>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</si>
  <si>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</si>
  <si>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</si>
  <si>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</si>
  <si>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</si>
  <si>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</si>
  <si>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</si>
  <si>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</si>
  <si>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</si>
  <si>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</si>
  <si>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</si>
  <si>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</si>
  <si>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</si>
  <si>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</si>
  <si>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</si>
  <si>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</si>
  <si>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</si>
  <si>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</si>
  <si>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</si>
  <si>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</si>
  <si>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</si>
  <si>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</si>
  <si>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</si>
  <si>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</si>
  <si>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</si>
  <si>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</si>
  <si>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</si>
  <si>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</si>
  <si>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</si>
  <si>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</si>
  <si>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</si>
  <si>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</si>
  <si>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</si>
  <si>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</si>
  <si>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</si>
  <si>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</si>
  <si>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</si>
  <si>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</si>
  <si>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</si>
  <si>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</si>
  <si>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</si>
  <si>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</si>
  <si>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</si>
  <si>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</si>
  <si>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</si>
  <si>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</si>
  <si>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</si>
  <si>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</si>
  <si>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</si>
  <si>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</si>
  <si>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Hitelek, kölcsönök törlesztése külföldi kormányoknak nemz. szervezeteknek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</si>
  <si>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</si>
  <si>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</si>
  <si>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</si>
  <si>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</si>
  <si>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</si>
  <si>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</si>
  <si>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</si>
  <si>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</si>
  <si>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</si>
  <si>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</si>
  <si>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</si>
  <si>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</si>
  <si>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</si>
  <si>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</si>
  <si>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</si>
  <si>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</si>
  <si>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</si>
  <si>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F=(B-D-E)</t>
  </si>
  <si>
    <t>Forintban!</t>
  </si>
  <si>
    <t>Hozzájárulás  (Ft)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</si>
  <si>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</si>
  <si>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</si>
  <si>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</si>
  <si>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</si>
  <si>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</si>
  <si>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</si>
  <si>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</si>
  <si>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</si>
  <si>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</si>
  <si>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>2019. évi előirányzat BEVÉTELEK</t>
  </si>
  <si>
    <t>2019. ÉVI KÖLTSÉGVETÉS</t>
  </si>
  <si>
    <t>ÖSSZEVONT MÉRLEGE</t>
  </si>
  <si>
    <t>KÖTELEZŐ FELADATOK MÉRLEGE</t>
  </si>
  <si>
    <t>ÖNKÉNT VÁLLALT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</si>
  <si>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</si>
  <si>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</si>
  <si>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</si>
  <si>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</si>
  <si>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</si>
  <si>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</si>
  <si>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</si>
  <si>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</si>
  <si>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</si>
  <si>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</si>
  <si>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</si>
  <si>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</si>
  <si>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</si>
  <si>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1 kvi név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</si>
  <si>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</si>
  <si>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</si>
  <si>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</si>
  <si>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</si>
  <si>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</si>
  <si>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</si>
  <si>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</si>
  <si>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</si>
  <si>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Tájékoztató a 2017. évi tény, 2018. évi várható és 2019. évi terv adatokról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</si>
  <si>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</si>
  <si>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</si>
  <si>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</si>
  <si>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</si>
  <si>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</si>
  <si>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</si>
  <si>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</si>
  <si>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</si>
  <si>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</si>
  <si>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</si>
  <si>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</si>
  <si>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</si>
  <si>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</si>
  <si>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</si>
  <si>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</si>
  <si>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</si>
  <si>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</si>
  <si>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</si>
  <si>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</si>
  <si>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</si>
  <si>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</si>
  <si>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Adósságet keletekeztető ügyletek táblázata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</si>
  <si>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</si>
  <si>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</si>
  <si>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</si>
  <si>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</si>
  <si>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</si>
  <si>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</si>
  <si>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</si>
  <si>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</si>
  <si>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</si>
  <si>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</si>
  <si>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</si>
  <si>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</si>
  <si>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</si>
  <si>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</si>
  <si>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</si>
  <si>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</si>
  <si>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</si>
  <si>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</si>
  <si>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</si>
  <si>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</si>
  <si>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</si>
  <si>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</si>
  <si>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</si>
  <si>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</si>
  <si>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</si>
  <si>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…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</si>
  <si>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</si>
  <si>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</si>
  <si>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</si>
  <si>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</si>
  <si>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</si>
  <si>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</si>
  <si>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</si>
  <si>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</si>
  <si>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</si>
  <si>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</si>
  <si>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</si>
  <si>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</si>
  <si>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</si>
  <si>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</si>
  <si>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</si>
  <si>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</si>
  <si>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</si>
  <si>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</si>
  <si>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</si>
  <si>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</si>
  <si>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Előirányzat-felhasználási terv 2019. évre</t>
  </si>
  <si>
    <t>2019. évi általános működés és ágazati feladatok támogatásának alakulása jogcímenként</t>
  </si>
  <si>
    <t>Kimutatás a 2019. évben céljelleggel juttatott támogatásokról</t>
  </si>
  <si>
    <t>2019. évi költségvetési évet követő 3 év tervezett kiadásai, bevételei</t>
  </si>
  <si>
    <t>Európai uniós támogatással megvalósuló projektek</t>
  </si>
  <si>
    <t>bevételei, kiadási, hozzájárulások</t>
  </si>
  <si>
    <t>Előterjesztéskor</t>
  </si>
  <si>
    <t xml:space="preserve">3 kvi név  </t>
  </si>
  <si>
    <t>…………………… Polgármesteri /Közös Önkormányzati Hivatal</t>
  </si>
  <si>
    <t>Egyéb</t>
  </si>
  <si>
    <t>ZÁVOD  ÖNKORMÁNYZATA</t>
  </si>
  <si>
    <t>Závod Község Önkormányzat saját bevételeinek részletezése az adósságot keletkeztető ügyletből származó tárgyévi fizetési kötelezettség megállapításához</t>
  </si>
  <si>
    <t xml:space="preserve"> Závod község Önkormányzat 2019. évi adósságot keletkeztető fejlesztési céljai</t>
  </si>
  <si>
    <t>TOP -4.1.1 Orvosi rendelő felújítás</t>
  </si>
  <si>
    <t>2017-2019</t>
  </si>
  <si>
    <t>TOP-3.2.1.Epület energetikai Fejlesztések Óvoda,Pogármesteri hivatal</t>
  </si>
  <si>
    <t>TOP-4..1.1.</t>
  </si>
  <si>
    <t>TOP-3.2.1</t>
  </si>
  <si>
    <t>Váradi Antal Értékmentő Alapítvány</t>
  </si>
  <si>
    <t>régi értékek megőrzése</t>
  </si>
  <si>
    <t>költségvetési szerv vezetője</t>
  </si>
  <si>
    <t>Egyéb tartozásállomány</t>
  </si>
  <si>
    <t>Tartozásállomány önkormányzatok és intézmények felé</t>
  </si>
  <si>
    <t>TB alapokkal szembeni tartozás</t>
  </si>
  <si>
    <t>Elkülönített állami pénzalapokkal szembeni tartozás</t>
  </si>
  <si>
    <t>Központi költségvetéssel szemben fennálló tartozás</t>
  </si>
  <si>
    <t>Állammal szembeni tartozások</t>
  </si>
  <si>
    <t>Át-ütemezett</t>
  </si>
  <si>
    <t>60 napon 
túli 
állomány</t>
  </si>
  <si>
    <t>30-60 nap 
közötti 
állomány</t>
  </si>
  <si>
    <t>30 nap 
alatti
állomány</t>
  </si>
  <si>
    <t xml:space="preserve">Tartozásállomány megnevezése </t>
  </si>
  <si>
    <t>30 napon túli elismert tartozásállomány összesen: ……………… Ft</t>
  </si>
  <si>
    <t>Éves eredeti kiadási előirányzat: …………… Ft</t>
  </si>
  <si>
    <t>…………………………………</t>
  </si>
  <si>
    <t>Költségvetési szerv számlaszáma:</t>
  </si>
  <si>
    <t>Költségvetési szerv neve:</t>
  </si>
  <si>
    <t>Adatszolgáltatás 
az elismert tartozásállományról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</si>
</sst>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13" fillId="0" borderId="0" applyFont="0" applyFill="0" applyBorder="0" applyAlignment="0" applyProtection="0"/>
  </cellStyleXfs>
  <cellXfs count="510">
    <xf numFmtId="0" fontId="0" fillId="0" borderId="0" xfId="0"/>
    <xf numFmtId="0" fontId="12" fillId="0" borderId="0" xfId="6" applyFont="1" applyFill="1"/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25" fillId="0" borderId="4" xfId="0" applyFont="1" applyBorder="1" applyAlignment="1" applyProtection="1">
      <alignment horizontal="left" vertical="center" indent="1"/>
      <protection locked="0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6" xfId="0" applyFont="1" applyBorder="1" applyAlignment="1" applyProtection="1">
      <alignment horizontal="left" vertical="center" indent="1"/>
      <protection locked="0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0" fontId="9" fillId="0" borderId="0" xfId="6" applyFill="1"/>
    <xf numFmtId="0" fontId="18" fillId="0" borderId="0" xfId="6" applyFont="1" applyFill="1"/>
    <xf numFmtId="0" fontId="20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6" fillId="0" borderId="18" xfId="0" applyNumberFormat="1" applyFont="1" applyFill="1" applyBorder="1" applyAlignment="1" applyProtection="1">
      <alignment horizontal="center" vertical="center" wrapText="1"/>
    </xf>
    <xf numFmtId="164" fontId="16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5" fillId="0" borderId="8" xfId="0" applyNumberFormat="1" applyFont="1" applyFill="1" applyBorder="1" applyAlignment="1" applyProtection="1">
      <alignment vertical="center"/>
      <protection locked="0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6" applyFont="1" applyFill="1" applyBorder="1" applyAlignment="1" applyProtection="1">
      <alignment horizontal="left" vertical="center" wrapText="1" indent="1"/>
    </xf>
    <xf numFmtId="0" fontId="19" fillId="0" borderId="0" xfId="6" applyFont="1" applyFill="1"/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24" fillId="0" borderId="14" xfId="6" applyFont="1" applyFill="1" applyBorder="1" applyAlignment="1" applyProtection="1">
      <alignment horizontal="left" vertical="center" wrapText="1"/>
    </xf>
    <xf numFmtId="0" fontId="33" fillId="0" borderId="0" xfId="0" applyFont="1" applyFill="1"/>
    <xf numFmtId="3" fontId="33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3" fillId="0" borderId="0" xfId="0" applyFont="1" applyFill="1" applyAlignment="1">
      <alignment horizontal="right" indent="1"/>
    </xf>
    <xf numFmtId="164" fontId="31" fillId="0" borderId="23" xfId="6" applyNumberFormat="1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6" xfId="6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12" fillId="0" borderId="0" xfId="6" applyFont="1" applyFill="1" applyBorder="1"/>
    <xf numFmtId="0" fontId="2" fillId="0" borderId="0" xfId="6" applyFont="1" applyFill="1"/>
    <xf numFmtId="0" fontId="12" fillId="0" borderId="8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13" xfId="6" applyFont="1" applyFill="1" applyBorder="1" applyAlignment="1">
      <alignment horizontal="center" vertical="center"/>
    </xf>
    <xf numFmtId="0" fontId="12" fillId="0" borderId="14" xfId="6" applyFont="1" applyFill="1" applyBorder="1" applyAlignment="1">
      <alignment horizontal="center" vertical="center"/>
    </xf>
    <xf numFmtId="0" fontId="12" fillId="0" borderId="17" xfId="6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12" fillId="0" borderId="10" xfId="6" applyFont="1" applyFill="1" applyBorder="1" applyAlignment="1">
      <alignment horizontal="center" vertical="center"/>
    </xf>
    <xf numFmtId="0" fontId="27" fillId="0" borderId="14" xfId="6" applyFont="1" applyFill="1" applyBorder="1"/>
    <xf numFmtId="0" fontId="7" fillId="0" borderId="24" xfId="6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0" fontId="12" fillId="0" borderId="3" xfId="6" applyFont="1" applyFill="1" applyBorder="1" applyProtection="1">
      <protection locked="0"/>
    </xf>
    <xf numFmtId="0" fontId="12" fillId="0" borderId="2" xfId="6" applyFont="1" applyFill="1" applyBorder="1" applyProtection="1">
      <protection locked="0"/>
    </xf>
    <xf numFmtId="0" fontId="12" fillId="0" borderId="6" xfId="6" applyFont="1" applyFill="1" applyBorder="1" applyProtection="1">
      <protection locked="0"/>
    </xf>
    <xf numFmtId="0" fontId="25" fillId="0" borderId="13" xfId="6" applyFont="1" applyFill="1" applyBorder="1" applyAlignment="1" applyProtection="1">
      <alignment horizontal="center" vertical="center"/>
    </xf>
    <xf numFmtId="0" fontId="25" fillId="0" borderId="11" xfId="6" applyFont="1" applyFill="1" applyBorder="1" applyAlignment="1" applyProtection="1">
      <alignment horizontal="center" vertical="center"/>
    </xf>
    <xf numFmtId="0" fontId="25" fillId="0" borderId="8" xfId="6" applyFont="1" applyFill="1" applyBorder="1" applyAlignment="1" applyProtection="1">
      <alignment horizontal="center" vertical="center"/>
    </xf>
    <xf numFmtId="0" fontId="25" fillId="0" borderId="10" xfId="6" applyFont="1" applyFill="1" applyBorder="1" applyAlignment="1" applyProtection="1">
      <alignment horizontal="center" vertical="center"/>
    </xf>
    <xf numFmtId="166" fontId="24" fillId="0" borderId="17" xfId="1" applyNumberFormat="1" applyFont="1" applyFill="1" applyBorder="1" applyProtection="1"/>
    <xf numFmtId="166" fontId="25" fillId="0" borderId="25" xfId="1" applyNumberFormat="1" applyFont="1" applyFill="1" applyBorder="1" applyProtection="1">
      <protection locked="0"/>
    </xf>
    <xf numFmtId="166" fontId="25" fillId="0" borderId="20" xfId="1" applyNumberFormat="1" applyFont="1" applyFill="1" applyBorder="1" applyProtection="1">
      <protection locked="0"/>
    </xf>
    <xf numFmtId="166" fontId="25" fillId="0" borderId="21" xfId="1" applyNumberFormat="1" applyFont="1" applyFill="1" applyBorder="1" applyProtection="1">
      <protection locked="0"/>
    </xf>
    <xf numFmtId="0" fontId="25" fillId="0" borderId="4" xfId="6" applyFont="1" applyFill="1" applyBorder="1" applyProtection="1">
      <protection locked="0"/>
    </xf>
    <xf numFmtId="0" fontId="25" fillId="0" borderId="2" xfId="6" applyFont="1" applyFill="1" applyBorder="1" applyProtection="1">
      <protection locked="0"/>
    </xf>
    <xf numFmtId="0" fontId="25" fillId="0" borderId="6" xfId="6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5" fillId="0" borderId="11" xfId="0" applyFont="1" applyBorder="1" applyAlignment="1" applyProtection="1">
      <alignment horizontal="right" vertical="center" indent="1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10" xfId="0" applyFont="1" applyBorder="1" applyAlignment="1" applyProtection="1">
      <alignment horizontal="right" vertical="center" indent="1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25" xfId="0" applyNumberFormat="1" applyFont="1" applyFill="1" applyBorder="1" applyAlignment="1" applyProtection="1">
      <alignment vertical="center"/>
    </xf>
    <xf numFmtId="49" fontId="29" fillId="0" borderId="8" xfId="0" quotePrefix="1" applyNumberFormat="1" applyFont="1" applyFill="1" applyBorder="1" applyAlignment="1" applyProtection="1">
      <alignment horizontal="left" vertical="center" indent="1"/>
    </xf>
    <xf numFmtId="3" fontId="29" fillId="0" borderId="20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20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17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16" fillId="0" borderId="24" xfId="6" applyNumberFormat="1" applyFont="1" applyFill="1" applyBorder="1" applyAlignment="1" applyProtection="1">
      <alignment horizontal="right" vertical="center" wrapText="1" indent="1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4" fontId="16" fillId="0" borderId="27" xfId="6" applyNumberFormat="1" applyFont="1" applyFill="1" applyBorder="1" applyAlignment="1" applyProtection="1">
      <alignment horizontal="right" vertical="center" wrapText="1" indent="1"/>
    </xf>
    <xf numFmtId="164" fontId="16" fillId="0" borderId="17" xfId="6" applyNumberFormat="1" applyFont="1" applyFill="1" applyBorder="1" applyAlignment="1" applyProtection="1">
      <alignment horizontal="right" vertical="center" wrapText="1" indent="1"/>
    </xf>
    <xf numFmtId="164" fontId="18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6" applyNumberFormat="1" applyFont="1" applyFill="1" applyBorder="1" applyAlignment="1" applyProtection="1">
      <alignment horizontal="righ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6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5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166" fontId="25" fillId="0" borderId="38" xfId="1" applyNumberFormat="1" applyFont="1" applyFill="1" applyBorder="1" applyProtection="1">
      <protection locked="0"/>
    </xf>
    <xf numFmtId="166" fontId="25" fillId="0" borderId="28" xfId="1" applyNumberFormat="1" applyFont="1" applyFill="1" applyBorder="1" applyProtection="1">
      <protection locked="0"/>
    </xf>
    <xf numFmtId="166" fontId="25" fillId="0" borderId="30" xfId="1" applyNumberFormat="1" applyFont="1" applyFill="1" applyBorder="1" applyProtection="1">
      <protection locked="0"/>
    </xf>
    <xf numFmtId="0" fontId="25" fillId="0" borderId="3" xfId="6" applyFont="1" applyFill="1" applyBorder="1" applyProtection="1"/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9" xfId="6" applyFont="1" applyFill="1" applyBorder="1" applyAlignment="1" applyProtection="1">
      <alignment horizontal="center" vertical="center" wrapText="1"/>
    </xf>
    <xf numFmtId="0" fontId="6" fillId="0" borderId="39" xfId="6" applyFont="1" applyFill="1" applyBorder="1" applyAlignment="1" applyProtection="1">
      <alignment vertical="center" wrapText="1"/>
    </xf>
    <xf numFmtId="164" fontId="6" fillId="0" borderId="39" xfId="6" applyNumberFormat="1" applyFont="1" applyFill="1" applyBorder="1" applyAlignment="1" applyProtection="1">
      <alignment horizontal="right" vertical="center" wrapText="1" indent="1"/>
    </xf>
    <xf numFmtId="0" fontId="18" fillId="0" borderId="39" xfId="6" applyFont="1" applyFill="1" applyBorder="1" applyAlignment="1" applyProtection="1">
      <alignment horizontal="right" vertical="center" wrapText="1" indent="1"/>
      <protection locked="0"/>
    </xf>
    <xf numFmtId="164" fontId="25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horizont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9" fillId="0" borderId="0" xfId="6" applyFont="1" applyFill="1" applyProtection="1"/>
    <xf numFmtId="0" fontId="9" fillId="0" borderId="0" xfId="6" applyFont="1" applyFill="1" applyAlignment="1" applyProtection="1">
      <alignment horizontal="right" vertical="center" indent="1"/>
    </xf>
    <xf numFmtId="0" fontId="9" fillId="0" borderId="0" xfId="6" applyFont="1" applyFill="1"/>
    <xf numFmtId="0" fontId="9" fillId="0" borderId="0" xfId="6" applyFont="1" applyFill="1" applyAlignment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40" xfId="0" applyFont="1" applyBorder="1" applyAlignment="1">
      <alignment wrapTex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6" applyNumberFormat="1" applyFont="1" applyFill="1" applyBorder="1" applyAlignment="1" applyProtection="1">
      <alignment horizontal="right" vertical="center" wrapText="1" indent="1"/>
    </xf>
    <xf numFmtId="164" fontId="16" fillId="0" borderId="14" xfId="6" applyNumberFormat="1" applyFont="1" applyFill="1" applyBorder="1" applyAlignment="1" applyProtection="1">
      <alignment horizontal="righ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6" applyNumberFormat="1" applyFont="1" applyFill="1" applyBorder="1" applyAlignment="1" applyProtection="1">
      <alignment horizontal="righ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6"/>
    </xf>
    <xf numFmtId="0" fontId="9" fillId="0" borderId="0" xfId="6" applyFill="1" applyProtection="1"/>
    <xf numFmtId="0" fontId="18" fillId="0" borderId="0" xfId="6" applyFont="1" applyFill="1" applyProtection="1"/>
    <xf numFmtId="0" fontId="12" fillId="0" borderId="0" xfId="6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9" fillId="0" borderId="0" xfId="6" applyFill="1" applyAlignment="1" applyProtection="1"/>
    <xf numFmtId="0" fontId="20" fillId="0" borderId="0" xfId="6" applyFont="1" applyFill="1" applyProtection="1"/>
    <xf numFmtId="0" fontId="19" fillId="0" borderId="0" xfId="6" applyFont="1" applyFill="1" applyProtection="1"/>
    <xf numFmtId="0" fontId="9" fillId="0" borderId="0" xfId="6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24" xfId="6" applyNumberFormat="1" applyFont="1" applyFill="1" applyBorder="1" applyAlignment="1" applyProtection="1">
      <alignment horizontal="right" vertical="center" wrapText="1" indent="1"/>
    </xf>
    <xf numFmtId="0" fontId="16" fillId="0" borderId="24" xfId="6" applyFont="1" applyFill="1" applyBorder="1" applyAlignment="1" applyProtection="1">
      <alignment horizontal="center" vertical="center" wrapText="1"/>
    </xf>
    <xf numFmtId="164" fontId="25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6" applyFont="1" applyFill="1" applyBorder="1" applyAlignment="1">
      <alignment horizontal="center" vertical="center"/>
    </xf>
    <xf numFmtId="0" fontId="30" fillId="0" borderId="0" xfId="6" applyFont="1" applyFill="1"/>
    <xf numFmtId="0" fontId="24" fillId="0" borderId="13" xfId="6" applyFont="1" applyFill="1" applyBorder="1" applyAlignment="1" applyProtection="1">
      <alignment horizontal="center" vertical="center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27" fillId="0" borderId="6" xfId="6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vertical="center" wrapText="1"/>
    </xf>
    <xf numFmtId="0" fontId="16" fillId="0" borderId="18" xfId="6" applyFont="1" applyFill="1" applyBorder="1" applyAlignment="1" applyProtection="1">
      <alignment horizontal="left" vertical="center" wrapText="1" indent="1"/>
    </xf>
    <xf numFmtId="0" fontId="16" fillId="0" borderId="19" xfId="6" applyFont="1" applyFill="1" applyBorder="1" applyAlignment="1" applyProtection="1">
      <alignment vertical="center" wrapText="1"/>
    </xf>
    <xf numFmtId="164" fontId="16" fillId="0" borderId="42" xfId="6" applyNumberFormat="1" applyFont="1" applyFill="1" applyBorder="1" applyAlignment="1" applyProtection="1">
      <alignment horizontal="right" vertical="center" wrapText="1" indent="1"/>
    </xf>
    <xf numFmtId="0" fontId="18" fillId="0" borderId="40" xfId="6" applyFont="1" applyFill="1" applyBorder="1" applyAlignment="1" applyProtection="1">
      <alignment horizontal="left" vertical="center" wrapText="1" indent="7"/>
    </xf>
    <xf numFmtId="164" fontId="23" fillId="0" borderId="17" xfId="0" applyNumberFormat="1" applyFont="1" applyBorder="1" applyAlignment="1" applyProtection="1">
      <alignment horizontal="right" vertical="center" wrapText="1" indent="1"/>
      <protection locked="0"/>
    </xf>
    <xf numFmtId="0" fontId="16" fillId="0" borderId="13" xfId="6" applyFont="1" applyFill="1" applyBorder="1" applyAlignment="1" applyProtection="1">
      <alignment horizontal="left" vertical="center" wrapTex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43" xfId="6" applyNumberFormat="1" applyFont="1" applyFill="1" applyBorder="1" applyAlignment="1" applyProtection="1">
      <alignment horizontal="right" vertical="center" wrapText="1" indent="1"/>
    </xf>
    <xf numFmtId="164" fontId="18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6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18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6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4" fillId="0" borderId="14" xfId="6" applyFont="1" applyFill="1" applyBorder="1" applyAlignment="1" applyProtection="1">
      <alignment horizontal="center" vertical="center"/>
    </xf>
    <xf numFmtId="0" fontId="24" fillId="0" borderId="17" xfId="6" applyFont="1" applyFill="1" applyBorder="1" applyAlignment="1" applyProtection="1">
      <alignment horizontal="center" vertical="center"/>
    </xf>
    <xf numFmtId="164" fontId="24" fillId="0" borderId="42" xfId="0" applyNumberFormat="1" applyFont="1" applyFill="1" applyBorder="1" applyAlignment="1" applyProtection="1">
      <alignment horizontal="center" vertical="center" wrapText="1"/>
    </xf>
    <xf numFmtId="164" fontId="16" fillId="0" borderId="42" xfId="0" applyNumberFormat="1" applyFont="1" applyFill="1" applyBorder="1" applyAlignment="1" applyProtection="1">
      <alignment horizontal="center" vertical="center" wrapText="1"/>
    </xf>
    <xf numFmtId="166" fontId="38" fillId="0" borderId="3" xfId="1" applyNumberFormat="1" applyFont="1" applyFill="1" applyBorder="1" applyProtection="1">
      <protection locked="0"/>
    </xf>
    <xf numFmtId="166" fontId="38" fillId="0" borderId="22" xfId="1" applyNumberFormat="1" applyFont="1" applyFill="1" applyBorder="1"/>
    <xf numFmtId="166" fontId="38" fillId="0" borderId="2" xfId="1" applyNumberFormat="1" applyFont="1" applyFill="1" applyBorder="1" applyProtection="1">
      <protection locked="0"/>
    </xf>
    <xf numFmtId="166" fontId="38" fillId="0" borderId="20" xfId="1" applyNumberFormat="1" applyFont="1" applyFill="1" applyBorder="1"/>
    <xf numFmtId="166" fontId="38" fillId="0" borderId="6" xfId="1" applyNumberFormat="1" applyFont="1" applyFill="1" applyBorder="1" applyProtection="1">
      <protection locked="0"/>
    </xf>
    <xf numFmtId="166" fontId="39" fillId="0" borderId="14" xfId="6" applyNumberFormat="1" applyFont="1" applyFill="1" applyBorder="1"/>
    <xf numFmtId="166" fontId="39" fillId="0" borderId="17" xfId="6" applyNumberFormat="1" applyFont="1" applyFill="1" applyBorder="1"/>
    <xf numFmtId="3" fontId="40" fillId="0" borderId="25" xfId="0" applyNumberFormat="1" applyFont="1" applyBorder="1" applyAlignment="1" applyProtection="1">
      <alignment horizontal="right" vertical="center" indent="1"/>
      <protection locked="0"/>
    </xf>
    <xf numFmtId="3" fontId="40" fillId="0" borderId="20" xfId="0" applyNumberFormat="1" applyFont="1" applyBorder="1" applyAlignment="1" applyProtection="1">
      <alignment horizontal="right" vertical="center" indent="1"/>
      <protection locked="0"/>
    </xf>
    <xf numFmtId="3" fontId="4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4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41" fillId="0" borderId="17" xfId="0" applyNumberFormat="1" applyFont="1" applyFill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wrapText="1"/>
    </xf>
    <xf numFmtId="164" fontId="18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6" applyFont="1" applyFill="1" applyAlignment="1" applyProtection="1">
      <alignment vertical="center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19" fillId="0" borderId="0" xfId="0" applyFont="1" applyFill="1" applyProtection="1">
      <protection locked="0"/>
    </xf>
    <xf numFmtId="0" fontId="3" fillId="0" borderId="13" xfId="6" applyFont="1" applyFill="1" applyBorder="1" applyAlignment="1" applyProtection="1">
      <alignment horizontal="center" vertical="center" wrapText="1"/>
    </xf>
    <xf numFmtId="0" fontId="3" fillId="0" borderId="14" xfId="6" applyFont="1" applyFill="1" applyBorder="1" applyAlignment="1" applyProtection="1">
      <alignment horizontal="center" vertical="center" wrapText="1"/>
    </xf>
    <xf numFmtId="0" fontId="3" fillId="0" borderId="17" xfId="6" applyFont="1" applyFill="1" applyBorder="1" applyAlignment="1" applyProtection="1">
      <alignment horizontal="center" vertical="center" wrapText="1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49" fontId="18" fillId="0" borderId="10" xfId="6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horizontal="left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164" fontId="25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0" xfId="0" applyFont="1" applyBorder="1" applyAlignment="1" applyProtection="1">
      <alignment horizontal="left" vertical="center" wrapText="1" indent="1"/>
    </xf>
    <xf numFmtId="164" fontId="25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6" applyFont="1" applyFill="1" applyBorder="1" applyAlignment="1" applyProtection="1">
      <alignment horizontal="left" vertical="center" wrapText="1" indent="1"/>
    </xf>
    <xf numFmtId="164" fontId="18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19" xfId="0" applyFont="1" applyBorder="1" applyAlignment="1" applyProtection="1">
      <alignment horizontal="left" vertical="center" wrapText="1" indent="1"/>
    </xf>
    <xf numFmtId="0" fontId="25" fillId="0" borderId="0" xfId="6" applyFont="1" applyFill="1" applyProtection="1"/>
    <xf numFmtId="0" fontId="42" fillId="0" borderId="0" xfId="0" applyFont="1"/>
    <xf numFmtId="0" fontId="17" fillId="0" borderId="23" xfId="0" applyFont="1" applyFill="1" applyBorder="1" applyAlignment="1" applyProtection="1">
      <alignment horizontal="right" vertical="center"/>
      <protection locked="0"/>
    </xf>
    <xf numFmtId="0" fontId="17" fillId="0" borderId="23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right" vertical="center"/>
    </xf>
    <xf numFmtId="164" fontId="17" fillId="0" borderId="0" xfId="0" applyNumberFormat="1" applyFont="1" applyFill="1" applyAlignment="1" applyProtection="1">
      <alignment horizontal="right" vertical="center"/>
      <protection locked="0"/>
    </xf>
    <xf numFmtId="164" fontId="17" fillId="0" borderId="0" xfId="0" applyNumberFormat="1" applyFont="1" applyFill="1" applyAlignment="1" applyProtection="1">
      <alignment horizontal="right" vertical="center"/>
    </xf>
    <xf numFmtId="0" fontId="49" fillId="0" borderId="0" xfId="0" applyFont="1"/>
    <xf numFmtId="0" fontId="49" fillId="0" borderId="0" xfId="0" applyFont="1" applyAlignment="1">
      <alignment horizontal="justify" vertical="top" wrapText="1"/>
    </xf>
    <xf numFmtId="0" fontId="50" fillId="4" borderId="0" xfId="0" applyFont="1" applyFill="1" applyAlignment="1">
      <alignment horizontal="center" vertical="center"/>
    </xf>
    <xf numFmtId="0" fontId="50" fillId="4" borderId="0" xfId="0" applyFont="1" applyFill="1" applyAlignment="1">
      <alignment horizontal="center" vertical="top" wrapText="1"/>
    </xf>
    <xf numFmtId="0" fontId="43" fillId="0" borderId="0" xfId="0" applyFont="1"/>
    <xf numFmtId="0" fontId="3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43" fillId="0" borderId="0" xfId="0" applyNumberFormat="1" applyFont="1"/>
    <xf numFmtId="14" fontId="43" fillId="0" borderId="0" xfId="0" applyNumberFormat="1" applyFont="1"/>
    <xf numFmtId="164" fontId="0" fillId="0" borderId="0" xfId="0" applyNumberFormat="1" applyFill="1" applyAlignment="1" applyProtection="1">
      <alignment vertical="center" wrapText="1"/>
      <protection locked="0"/>
    </xf>
    <xf numFmtId="0" fontId="19" fillId="0" borderId="0" xfId="0" applyFont="1"/>
    <xf numFmtId="0" fontId="9" fillId="0" borderId="0" xfId="6" applyFont="1" applyFill="1" applyProtection="1">
      <protection locked="0"/>
    </xf>
    <xf numFmtId="0" fontId="19" fillId="0" borderId="0" xfId="6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9" fillId="0" borderId="0" xfId="6" applyFont="1" applyFill="1" applyAlignment="1" applyProtection="1">
      <alignment horizontal="right" vertical="center" indent="1"/>
      <protection locked="0"/>
    </xf>
    <xf numFmtId="0" fontId="7" fillId="0" borderId="13" xfId="6" applyFont="1" applyFill="1" applyBorder="1" applyAlignment="1" applyProtection="1">
      <alignment horizontal="center" vertical="center" wrapText="1"/>
      <protection locked="0"/>
    </xf>
    <xf numFmtId="0" fontId="7" fillId="0" borderId="14" xfId="6" applyFont="1" applyFill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 applyProtection="1">
      <alignment horizontal="center" vertical="center" wrapText="1"/>
      <protection locked="0"/>
    </xf>
    <xf numFmtId="0" fontId="25" fillId="0" borderId="0" xfId="6" applyFont="1" applyFill="1" applyProtection="1">
      <protection locked="0"/>
    </xf>
    <xf numFmtId="164" fontId="51" fillId="0" borderId="0" xfId="6" applyNumberFormat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Fill="1" applyBorder="1" applyAlignment="1" applyProtection="1">
      <alignment horizontal="center" wrapText="1"/>
      <protection locked="0"/>
    </xf>
    <xf numFmtId="0" fontId="26" fillId="0" borderId="15" xfId="0" applyFont="1" applyFill="1" applyBorder="1" applyAlignment="1" applyProtection="1">
      <alignment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/>
    <xf numFmtId="0" fontId="48" fillId="0" borderId="0" xfId="4" applyAlignment="1" applyProtection="1"/>
    <xf numFmtId="0" fontId="43" fillId="0" borderId="0" xfId="0" applyFont="1" applyAlignment="1">
      <alignment wrapText="1"/>
    </xf>
    <xf numFmtId="0" fontId="42" fillId="0" borderId="0" xfId="0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42" fillId="0" borderId="0" xfId="0" applyFont="1" applyAlignment="1">
      <alignment horizontal="right"/>
    </xf>
    <xf numFmtId="164" fontId="52" fillId="0" borderId="0" xfId="6" applyNumberFormat="1" applyFont="1" applyFill="1"/>
    <xf numFmtId="0" fontId="0" fillId="0" borderId="0" xfId="0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42" fillId="0" borderId="0" xfId="6" applyFont="1" applyFill="1" applyAlignment="1" applyProtection="1">
      <alignment horizontal="right"/>
      <protection locked="0"/>
    </xf>
    <xf numFmtId="164" fontId="31" fillId="0" borderId="23" xfId="6" applyNumberFormat="1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2" fillId="0" borderId="0" xfId="6" applyFont="1" applyFill="1" applyProtection="1">
      <protection locked="0"/>
    </xf>
    <xf numFmtId="164" fontId="4" fillId="0" borderId="0" xfId="6" applyNumberFormat="1" applyFont="1" applyFill="1" applyBorder="1" applyAlignment="1" applyProtection="1">
      <alignment horizontal="centerContinuous"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4" fillId="0" borderId="11" xfId="6" applyFont="1" applyFill="1" applyBorder="1" applyAlignment="1" applyProtection="1">
      <alignment horizontal="center" vertical="center" wrapText="1"/>
      <protection locked="0"/>
    </xf>
    <xf numFmtId="0" fontId="24" fillId="0" borderId="4" xfId="6" applyFont="1" applyFill="1" applyBorder="1" applyAlignment="1" applyProtection="1">
      <alignment horizontal="center" vertical="center" wrapText="1"/>
      <protection locked="0"/>
    </xf>
    <xf numFmtId="0" fontId="24" fillId="0" borderId="25" xfId="6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right" vertical="center"/>
      <protection locked="0"/>
    </xf>
    <xf numFmtId="0" fontId="7" fillId="0" borderId="46" xfId="6" applyFont="1" applyFill="1" applyBorder="1" applyAlignment="1" applyProtection="1">
      <alignment horizontal="center" vertical="center" wrapText="1"/>
      <protection locked="0"/>
    </xf>
    <xf numFmtId="0" fontId="7" fillId="0" borderId="24" xfId="6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18" fillId="0" borderId="3" xfId="6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0" fillId="0" borderId="47" xfId="0" applyFill="1" applyBorder="1" applyProtection="1"/>
    <xf numFmtId="0" fontId="5" fillId="0" borderId="47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" fillId="0" borderId="0" xfId="0" applyFont="1" applyFill="1"/>
    <xf numFmtId="164" fontId="24" fillId="0" borderId="17" xfId="0" applyNumberFormat="1" applyFont="1" applyFill="1" applyBorder="1" applyAlignment="1" applyProtection="1">
      <alignment vertical="center"/>
    </xf>
    <xf numFmtId="164" fontId="24" fillId="0" borderId="14" xfId="0" applyNumberFormat="1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/>
    </xf>
    <xf numFmtId="164" fontId="24" fillId="0" borderId="21" xfId="0" applyNumberFormat="1" applyFont="1" applyFill="1" applyBorder="1" applyAlignment="1" applyProtection="1">
      <alignment vertical="center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0" fontId="25" fillId="0" borderId="6" xfId="0" applyFont="1" applyFill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horizontal="center" vertical="center"/>
    </xf>
    <xf numFmtId="164" fontId="24" fillId="0" borderId="20" xfId="0" applyNumberFormat="1" applyFont="1" applyFill="1" applyBorder="1" applyAlignment="1" applyProtection="1">
      <alignment vertical="center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0" fontId="25" fillId="0" borderId="2" xfId="0" applyFont="1" applyFill="1" applyBorder="1" applyAlignment="1" applyProtection="1">
      <alignment vertical="center" wrapText="1"/>
    </xf>
    <xf numFmtId="0" fontId="25" fillId="0" borderId="8" xfId="0" applyFont="1" applyFill="1" applyBorder="1" applyAlignment="1" applyProtection="1">
      <alignment horizontal="center"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5" fillId="0" borderId="3" xfId="0" applyNumberFormat="1" applyFont="1" applyFill="1" applyBorder="1" applyAlignment="1" applyProtection="1">
      <alignment vertical="center"/>
      <protection locked="0"/>
    </xf>
    <xf numFmtId="0" fontId="25" fillId="0" borderId="3" xfId="0" applyFont="1" applyFill="1" applyBorder="1" applyAlignment="1" applyProtection="1">
      <alignment vertical="center" wrapText="1"/>
    </xf>
    <xf numFmtId="0" fontId="25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/>
    <xf numFmtId="0" fontId="37" fillId="0" borderId="0" xfId="0" applyFont="1" applyFill="1" applyAlignment="1" applyProtection="1">
      <alignment horizontal="right"/>
      <protection locked="0"/>
    </xf>
    <xf numFmtId="0" fontId="46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47" fillId="0" borderId="0" xfId="0" applyFont="1" applyFill="1" applyProtection="1">
      <protection locked="0"/>
    </xf>
    <xf numFmtId="0" fontId="5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top"/>
    </xf>
    <xf numFmtId="0" fontId="30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9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42" fillId="0" borderId="0" xfId="6" applyFont="1" applyFill="1" applyAlignment="1" applyProtection="1">
      <alignment horizontal="right"/>
      <protection locked="0"/>
    </xf>
    <xf numFmtId="0" fontId="42" fillId="0" borderId="0" xfId="0" applyFont="1" applyAlignment="1" applyProtection="1">
      <alignment horizontal="right"/>
      <protection locked="0"/>
    </xf>
    <xf numFmtId="164" fontId="6" fillId="0" borderId="0" xfId="6" applyNumberFormat="1" applyFont="1" applyFill="1" applyBorder="1" applyAlignment="1" applyProtection="1">
      <alignment horizontal="center" vertical="center"/>
      <protection locked="0"/>
    </xf>
    <xf numFmtId="164" fontId="31" fillId="0" borderId="23" xfId="6" applyNumberFormat="1" applyFont="1" applyFill="1" applyBorder="1" applyAlignment="1" applyProtection="1">
      <alignment horizontal="left" vertical="center"/>
      <protection locked="0"/>
    </xf>
    <xf numFmtId="164" fontId="31" fillId="0" borderId="23" xfId="6" applyNumberFormat="1" applyFont="1" applyFill="1" applyBorder="1" applyAlignment="1" applyProtection="1">
      <alignment horizontal="left"/>
    </xf>
    <xf numFmtId="0" fontId="24" fillId="0" borderId="0" xfId="6" applyFont="1" applyFill="1" applyAlignment="1" applyProtection="1">
      <alignment horizontal="center"/>
    </xf>
    <xf numFmtId="164" fontId="31" fillId="0" borderId="23" xfId="6" applyNumberFormat="1" applyFont="1" applyFill="1" applyBorder="1" applyAlignment="1" applyProtection="1">
      <alignment horizontal="left" vertic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26" fillId="0" borderId="48" xfId="0" applyNumberFormat="1" applyFont="1" applyFill="1" applyBorder="1" applyAlignment="1" applyProtection="1">
      <alignment horizontal="center" vertical="center" wrapText="1"/>
    </xf>
    <xf numFmtId="164" fontId="26" fillId="0" borderId="49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textRotation="180" wrapText="1"/>
    </xf>
    <xf numFmtId="164" fontId="54" fillId="0" borderId="39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4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27" fillId="0" borderId="25" xfId="6" applyFont="1" applyFill="1" applyBorder="1" applyAlignment="1">
      <alignment horizontal="center" vertical="center" wrapText="1"/>
    </xf>
    <xf numFmtId="0" fontId="27" fillId="0" borderId="21" xfId="6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center" vertical="center" wrapText="1"/>
    </xf>
    <xf numFmtId="0" fontId="27" fillId="0" borderId="10" xfId="6" applyFont="1" applyFill="1" applyBorder="1" applyAlignment="1">
      <alignment horizontal="center" vertical="center" wrapText="1"/>
    </xf>
    <xf numFmtId="0" fontId="27" fillId="0" borderId="4" xfId="6" applyFont="1" applyFill="1" applyBorder="1" applyAlignment="1">
      <alignment horizontal="center" vertical="center" wrapText="1"/>
    </xf>
    <xf numFmtId="0" fontId="27" fillId="0" borderId="6" xfId="6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right"/>
      <protection locked="0"/>
    </xf>
    <xf numFmtId="164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6" applyFont="1" applyFill="1" applyBorder="1" applyAlignment="1" applyProtection="1">
      <alignment horizontal="left"/>
    </xf>
    <xf numFmtId="0" fontId="26" fillId="0" borderId="14" xfId="6" applyFont="1" applyFill="1" applyBorder="1" applyAlignment="1" applyProtection="1">
      <alignment horizontal="left"/>
    </xf>
    <xf numFmtId="0" fontId="18" fillId="0" borderId="39" xfId="6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 applyProtection="1">
      <alignment horizontal="center" vertical="center" wrapText="1"/>
      <protection locked="0"/>
    </xf>
    <xf numFmtId="164" fontId="42" fillId="0" borderId="0" xfId="0" applyNumberFormat="1" applyFont="1" applyFill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horizontal="right" vertical="center" wrapText="1"/>
      <protection locked="0"/>
    </xf>
    <xf numFmtId="0" fontId="42" fillId="0" borderId="0" xfId="0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26" fillId="0" borderId="52" xfId="0" applyFont="1" applyFill="1" applyBorder="1" applyAlignment="1" applyProtection="1">
      <alignment horizontal="left" indent="1"/>
    </xf>
    <xf numFmtId="0" fontId="26" fillId="0" borderId="53" xfId="0" applyFont="1" applyFill="1" applyBorder="1" applyAlignment="1" applyProtection="1">
      <alignment horizontal="left" indent="1"/>
    </xf>
    <xf numFmtId="0" fontId="26" fillId="0" borderId="46" xfId="0" applyFont="1" applyFill="1" applyBorder="1" applyAlignment="1" applyProtection="1">
      <alignment horizontal="left" indent="1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5" xfId="0" applyFont="1" applyFill="1" applyBorder="1" applyAlignment="1" applyProtection="1">
      <alignment horizontal="righ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21" xfId="0" applyFont="1" applyFill="1" applyBorder="1" applyAlignment="1" applyProtection="1">
      <alignment horizontal="right" indent="1"/>
      <protection locked="0"/>
    </xf>
    <xf numFmtId="0" fontId="30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4" xfId="0" applyFont="1" applyFill="1" applyBorder="1" applyAlignment="1" applyProtection="1">
      <alignment horizontal="right" indent="1"/>
    </xf>
    <xf numFmtId="0" fontId="24" fillId="0" borderId="17" xfId="0" applyFont="1" applyFill="1" applyBorder="1" applyAlignment="1" applyProtection="1">
      <alignment horizontal="right" indent="1"/>
    </xf>
    <xf numFmtId="0" fontId="26" fillId="0" borderId="16" xfId="0" applyFont="1" applyFill="1" applyBorder="1" applyAlignment="1" applyProtection="1">
      <alignment horizontal="center"/>
    </xf>
    <xf numFmtId="0" fontId="26" fillId="0" borderId="27" xfId="0" applyFont="1" applyFill="1" applyBorder="1" applyAlignment="1" applyProtection="1">
      <alignment horizontal="center"/>
    </xf>
    <xf numFmtId="0" fontId="26" fillId="0" borderId="54" xfId="0" applyFont="1" applyFill="1" applyBorder="1" applyAlignment="1" applyProtection="1">
      <alignment horizontal="center"/>
    </xf>
    <xf numFmtId="0" fontId="26" fillId="0" borderId="39" xfId="0" applyFont="1" applyFill="1" applyBorder="1" applyAlignment="1" applyProtection="1">
      <alignment horizontal="center"/>
    </xf>
    <xf numFmtId="0" fontId="26" fillId="0" borderId="55" xfId="0" applyFont="1" applyFill="1" applyBorder="1" applyAlignment="1" applyProtection="1">
      <alignment horizontal="center"/>
    </xf>
    <xf numFmtId="0" fontId="25" fillId="0" borderId="56" xfId="0" applyFont="1" applyFill="1" applyBorder="1" applyAlignment="1" applyProtection="1">
      <alignment horizontal="left" indent="1"/>
      <protection locked="0"/>
    </xf>
    <xf numFmtId="0" fontId="25" fillId="0" borderId="57" xfId="0" applyFont="1" applyFill="1" applyBorder="1" applyAlignment="1" applyProtection="1">
      <alignment horizontal="left" indent="1"/>
      <protection locked="0"/>
    </xf>
    <xf numFmtId="0" fontId="25" fillId="0" borderId="58" xfId="0" applyFont="1" applyFill="1" applyBorder="1" applyAlignment="1" applyProtection="1">
      <alignment horizontal="left" indent="1"/>
      <protection locked="0"/>
    </xf>
    <xf numFmtId="0" fontId="25" fillId="0" borderId="59" xfId="0" applyFont="1" applyFill="1" applyBorder="1" applyAlignment="1" applyProtection="1">
      <alignment horizontal="left" indent="1"/>
      <protection locked="0"/>
    </xf>
    <xf numFmtId="0" fontId="25" fillId="0" borderId="60" xfId="0" applyFont="1" applyFill="1" applyBorder="1" applyAlignment="1" applyProtection="1">
      <alignment horizontal="left" indent="1"/>
      <protection locked="0"/>
    </xf>
    <xf numFmtId="0" fontId="25" fillId="0" borderId="61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right"/>
    </xf>
    <xf numFmtId="0" fontId="19" fillId="0" borderId="0" xfId="0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45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  <xf numFmtId="0" fontId="42" fillId="0" borderId="0" xfId="0" applyFont="1" applyFill="1" applyAlignment="1">
      <alignment horizontal="right"/>
    </xf>
    <xf numFmtId="0" fontId="30" fillId="0" borderId="0" xfId="6" applyFont="1" applyFill="1" applyAlignment="1" applyProtection="1">
      <alignment horizontal="center"/>
      <protection locked="0"/>
    </xf>
    <xf numFmtId="0" fontId="30" fillId="0" borderId="0" xfId="6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/>
    </xf>
    <xf numFmtId="0" fontId="26" fillId="0" borderId="52" xfId="0" applyFont="1" applyBorder="1" applyAlignment="1" applyProtection="1">
      <alignment horizontal="left" vertical="center" indent="2"/>
    </xf>
    <xf numFmtId="0" fontId="26" fillId="0" borderId="46" xfId="0" applyFont="1" applyBorder="1" applyAlignment="1" applyProtection="1">
      <alignment horizontal="left" vertical="center" indent="2"/>
    </xf>
    <xf numFmtId="0" fontId="19" fillId="0" borderId="0" xfId="0" applyFont="1" applyAlignment="1" applyProtection="1">
      <alignment horizontal="center" wrapText="1"/>
      <protection locked="0"/>
    </xf>
  </cellXfs>
  <cellStyles count="8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a\Desktop\k&#246;lts&#233;gvet&#233;s%202019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 t="str">
            <v>Forintban!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03"/>
  <sheetViews>
    <sheetView zoomScale="120" zoomScaleNormal="120" workbookViewId="0">
      <selection activeCell="F21" sqref="F21"/>
    </sheetView>
  </sheetViews>
  <sheetFormatPr defaultRowHeight="12.75"/>
  <cols>
    <col min="1" max="1" width="35.33203125" customWidth="1"/>
    <col min="2" max="2" width="83" customWidth="1"/>
    <col min="3" max="3" width="34.5" customWidth="1"/>
  </cols>
  <sheetData>
    <row r="2" spans="1:3" ht="18.75" customHeight="1">
      <c r="A2" s="433" t="s">
        <v>434</v>
      </c>
      <c r="B2" s="433"/>
      <c r="C2" s="433"/>
    </row>
    <row r="3" spans="1:3" ht="15">
      <c r="A3" s="347"/>
      <c r="B3" s="348"/>
      <c r="C3" s="347"/>
    </row>
    <row r="4" spans="1:3" ht="14.25">
      <c r="A4" s="349" t="s">
        <v>458</v>
      </c>
      <c r="B4" s="350" t="s">
        <v>457</v>
      </c>
      <c r="C4" s="349" t="s">
        <v>435</v>
      </c>
    </row>
    <row r="5" spans="1:3">
      <c r="A5" s="351"/>
      <c r="B5" s="351"/>
      <c r="C5" s="351"/>
    </row>
    <row r="6" spans="1:3" ht="18.75">
      <c r="A6" s="434" t="s">
        <v>437</v>
      </c>
      <c r="B6" s="434"/>
      <c r="C6" s="434"/>
    </row>
    <row r="7" spans="1:3">
      <c r="A7" s="351" t="s">
        <v>459</v>
      </c>
      <c r="B7" s="351" t="s">
        <v>460</v>
      </c>
      <c r="C7" s="379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>
      <c r="A8" s="351" t="s">
        <v>461</v>
      </c>
      <c r="B8" s="351" t="s">
        <v>462</v>
      </c>
      <c r="C8" s="379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>
      <c r="A9" s="351" t="s">
        <v>463</v>
      </c>
      <c r="B9" s="351" t="s">
        <v>464</v>
      </c>
      <c r="C9" s="379" t="str">
        <f ca="1">HYPERLINK(SUBSTITUTE(CELL("address",KV_1.1.sz.mell.!A1),"'",""),SUBSTITUTE(MID(CELL("address",KV_1.1.sz.mell.!A1),SEARCH("]",CELL("address",KV_1.1.sz.mell.!A1),1)+1,LEN(CELL("address",KV_1.1.sz.mell.!A1))-SEARCH("]",CELL("address",KV_1.1.sz.mell.!A1),1)),"'",""))</f>
        <v>KV_1.1.sz.mell.!$A$1</v>
      </c>
    </row>
    <row r="10" spans="1:3">
      <c r="A10" s="351" t="s">
        <v>465</v>
      </c>
      <c r="B10" s="351" t="s">
        <v>467</v>
      </c>
      <c r="C10" s="379" t="str">
        <f ca="1">HYPERLINK(SUBSTITUTE(CELL("address",KV_1.2.sz.mell.!A1),"'",""),SUBSTITUTE(MID(CELL("address",KV_1.2.sz.mell.!A1),SEARCH("]",CELL("address",KV_1.2.sz.mell.!A1),1)+1,LEN(CELL("address",KV_1.2.sz.mell.!A1))-SEARCH("]",CELL("address",KV_1.2.sz.mell.!A1),1)),"'",""))</f>
        <v>KV_1.2.sz.mell.!$A$1</v>
      </c>
    </row>
    <row r="11" spans="1:3">
      <c r="A11" s="351" t="s">
        <v>466</v>
      </c>
      <c r="B11" s="351" t="s">
        <v>468</v>
      </c>
      <c r="C11" s="379" t="str">
        <f ca="1">HYPERLINK(SUBSTITUTE(CELL("address",KV_1.3.sz.mell.!A1),"'",""),SUBSTITUTE(MID(CELL("address",KV_1.3.sz.mell.!A1),SEARCH("]",CELL("address",KV_1.3.sz.mell.!A1),1)+1,LEN(CELL("address",KV_1.3.sz.mell.!A1))-SEARCH("]",CELL("address",KV_1.3.sz.mell.!A1),1)),"'",""))</f>
        <v>KV_1.3.sz.mell.!$A$1</v>
      </c>
    </row>
    <row r="12" spans="1:3">
      <c r="A12" s="351" t="s">
        <v>469</v>
      </c>
      <c r="B12" s="351" t="s">
        <v>470</v>
      </c>
      <c r="C12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>
      <c r="A13" s="351" t="s">
        <v>471</v>
      </c>
      <c r="B13" s="351" t="s">
        <v>472</v>
      </c>
      <c r="C13" s="379" t="str">
        <f ca="1">HYPERLINK(SUBSTITUTE(CELL("address",KV_2.1.sz.mell.!A1),"'",""),SUBSTITUTE(MID(CELL("address",KV_2.1.sz.mell.!A1),SEARCH("]",CELL("address",KV_2.1.sz.mell.!A1),1)+1,LEN(CELL("address",KV_2.1.sz.mell.!A1))-SEARCH("]",CELL("address",KV_2.1.sz.mell.!A1),1)),"'",""))</f>
        <v>KV_2.1.sz.mell.!$A$1</v>
      </c>
    </row>
    <row r="14" spans="1:3">
      <c r="A14" s="351" t="s">
        <v>473</v>
      </c>
      <c r="B14" s="351" t="s">
        <v>474</v>
      </c>
      <c r="C14" s="379" t="str">
        <f ca="1">HYPERLINK(SUBSTITUTE(CELL("address",KV_2.2.sz.mell.!A1),"'",""),SUBSTITUTE(MID(CELL("address",KV_2.2.sz.mell.!A1),SEARCH("]",CELL("address",KV_2.2.sz.mell.!A1),1)+1,LEN(CELL("address",KV_2.2.sz.mell.!A1))-SEARCH("]",CELL("address",KV_2.2.sz.mell.!A1),1)),"'",""))</f>
        <v>KV_2.2.sz.mell.!$A$1</v>
      </c>
    </row>
    <row r="15" spans="1:3">
      <c r="A15" s="351" t="s">
        <v>475</v>
      </c>
      <c r="B15" s="351" t="s">
        <v>476</v>
      </c>
      <c r="C15" s="379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>
      <c r="A16" s="351" t="s">
        <v>477</v>
      </c>
      <c r="B16" s="351" t="s">
        <v>478</v>
      </c>
      <c r="C16" s="379" t="str">
        <f ca="1">HYPERLINK(SUBSTITUTE(CELL("address",KV_3.sz.mell.!A1),"'",""),SUBSTITUTE(MID(CELL("address",KV_3.sz.mell.!A1),SEARCH("]",CELL("address",KV_3.sz.mell.!A1),1)+1,LEN(CELL("address",KV_3.sz.mell.!A1))-SEARCH("]",CELL("address",KV_3.sz.mell.!A1),1)),"'",""))</f>
        <v>KV_3.sz.mell.!$A$1</v>
      </c>
    </row>
    <row r="17" spans="1:3">
      <c r="A17" s="351" t="s">
        <v>479</v>
      </c>
      <c r="B17" s="351" t="s">
        <v>480</v>
      </c>
      <c r="C17" s="379" t="str">
        <f ca="1">HYPERLINK(SUBSTITUTE(CELL("address",KV_4.sz.mell.!A1),"'",""),SUBSTITUTE(MID(CELL("address",KV_4.sz.mell.!A1),SEARCH("]",CELL("address",KV_4.sz.mell.!A1),1)+1,LEN(CELL("address",KV_4.sz.mell.!A1))-SEARCH("]",CELL("address",KV_4.sz.mell.!A1),1)),"'",""))</f>
        <v>KV_4.sz.mell.!$A$1</v>
      </c>
    </row>
    <row r="18" spans="1:3">
      <c r="A18" s="351" t="s">
        <v>482</v>
      </c>
      <c r="B18" s="351" t="s">
        <v>481</v>
      </c>
      <c r="C18" s="379" t="str">
        <f ca="1">HYPERLINK(SUBSTITUTE(CELL("address",KV_5.sz.mell.!A1),"'",""),SUBSTITUTE(MID(CELL("address",KV_5.sz.mell.!A1),SEARCH("]",CELL("address",KV_5.sz.mell.!A1),1)+1,LEN(CELL("address",KV_5.sz.mell.!A1))-SEARCH("]",CELL("address",KV_5.sz.mell.!A1),1)),"'",""))</f>
        <v>KV_5.sz.mell.!$A$1</v>
      </c>
    </row>
    <row r="19" spans="1:3">
      <c r="A19" s="351" t="s">
        <v>483</v>
      </c>
      <c r="B19" s="351" t="s">
        <v>484</v>
      </c>
      <c r="C19" s="379" t="str">
        <f ca="1">HYPERLINK(SUBSTITUTE(CELL("address",KV_6.sz.mell.!A1),"'",""),SUBSTITUTE(MID(CELL("address",KV_6.sz.mell.!A1),SEARCH("]",CELL("address",KV_6.sz.mell.!A1),1)+1,LEN(CELL("address",KV_6.sz.mell.!A1))-SEARCH("]",CELL("address",KV_6.sz.mell.!A1),1)),"'",""))</f>
        <v>KV_6.sz.mell.!$A$1</v>
      </c>
    </row>
    <row r="20" spans="1:3">
      <c r="A20" s="351" t="s">
        <v>485</v>
      </c>
      <c r="B20" s="351" t="s">
        <v>486</v>
      </c>
      <c r="C20" s="379" t="str">
        <f ca="1">HYPERLINK(SUBSTITUTE(CELL("address",KV_7.sz.mell.!A1),"'",""),SUBSTITUTE(MID(CELL("address",KV_7.sz.mell.!A1),SEARCH("]",CELL("address",KV_7.sz.mell.!A1),1)+1,LEN(CELL("address",KV_7.sz.mell.!A1))-SEARCH("]",CELL("address",KV_7.sz.mell.!A1),1)),"'",""))</f>
        <v>KV_7.sz.mell.!$A$1</v>
      </c>
    </row>
    <row r="21" spans="1:3">
      <c r="A21" s="351" t="s">
        <v>487</v>
      </c>
      <c r="B21" s="351" t="s">
        <v>488</v>
      </c>
      <c r="C21" s="379" t="str">
        <f ca="1">HYPERLINK(SUBSTITUTE(CELL("address",KV_8.sz.mell.!A1),"'",""),SUBSTITUTE(MID(CELL("address",KV_8.sz.mell.!A1),SEARCH("]",CELL("address",KV_8.sz.mell.!A1),1)+1,LEN(CELL("address",KV_8.sz.mell.!A1))-SEARCH("]",CELL("address",KV_8.sz.mell.!A1),1)),"'",""))</f>
        <v>KV_8.sz.mell.!$A$1</v>
      </c>
    </row>
    <row r="22" spans="1:3">
      <c r="A22" s="355" t="s">
        <v>489</v>
      </c>
      <c r="B22" s="351" t="s">
        <v>490</v>
      </c>
      <c r="C22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3" spans="1:3">
      <c r="A23" s="356" t="s">
        <v>491</v>
      </c>
      <c r="B23" s="351" t="s">
        <v>492</v>
      </c>
      <c r="C23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4" spans="1:3">
      <c r="A24" s="351" t="s">
        <v>493</v>
      </c>
      <c r="B24" s="351" t="s">
        <v>494</v>
      </c>
      <c r="C24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>
      <c r="A25" s="351" t="s">
        <v>495</v>
      </c>
      <c r="B25" s="351" t="s">
        <v>496</v>
      </c>
      <c r="C25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>
      <c r="A26" s="351" t="s">
        <v>497</v>
      </c>
      <c r="B26" s="351" t="s">
        <v>498</v>
      </c>
      <c r="C26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>
      <c r="A27" s="351" t="s">
        <v>499</v>
      </c>
      <c r="B27" s="351" t="str">
        <f>CONCATENATE(ALAPADATOK!B13)</f>
        <v>1 kvi név</v>
      </c>
      <c r="C27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>
      <c r="A28" s="351" t="s">
        <v>500</v>
      </c>
      <c r="B28" s="351" t="str">
        <f>CONCATENATE(ALAPADATOK!B15)</f>
        <v>2 kvi név</v>
      </c>
      <c r="C28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>
      <c r="A29" s="351" t="s">
        <v>507</v>
      </c>
      <c r="B29" s="351" t="str">
        <f>CONCATENATE(ALAPADATOK!B17)</f>
        <v xml:space="preserve">3 kvi név  </v>
      </c>
      <c r="C29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>
      <c r="A30" s="351" t="s">
        <v>508</v>
      </c>
      <c r="B30" s="351" t="str">
        <f>CONCATENATE(ALAPADATOK!B19)</f>
        <v>4 kvi név</v>
      </c>
      <c r="C30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>
      <c r="A31" s="351" t="s">
        <v>509</v>
      </c>
      <c r="B31" s="351" t="str">
        <f>CONCATENATE(ALAPADATOK!B21)</f>
        <v>5 kvi név</v>
      </c>
      <c r="C31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>
      <c r="A32" s="351" t="s">
        <v>510</v>
      </c>
      <c r="B32" s="351" t="str">
        <f>CONCATENATE(ALAPADATOK!B23)</f>
        <v>6 kvi név</v>
      </c>
      <c r="C32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>
      <c r="A33" s="351" t="s">
        <v>511</v>
      </c>
      <c r="B33" s="351" t="str">
        <f>CONCATENATE(ALAPADATOK!B25)</f>
        <v>7 kvi név</v>
      </c>
      <c r="C33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>
      <c r="A34" s="351" t="s">
        <v>512</v>
      </c>
      <c r="B34" s="351" t="str">
        <f>CONCATENATE(ALAPADATOK!B27)</f>
        <v>8 kvi név</v>
      </c>
      <c r="C34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>
      <c r="A35" s="351" t="s">
        <v>513</v>
      </c>
      <c r="B35" s="351" t="str">
        <f>CONCATENATE(ALAPADATOK!B29)</f>
        <v>9 kvi név</v>
      </c>
      <c r="C35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>
      <c r="A36" s="351" t="s">
        <v>514</v>
      </c>
      <c r="B36" s="351" t="str">
        <f>CONCATENATE(ALAPADATOK!B31)</f>
        <v>10 kvi név</v>
      </c>
      <c r="C36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>
      <c r="A37" s="351" t="s">
        <v>515</v>
      </c>
      <c r="B37" s="351" t="s">
        <v>523</v>
      </c>
      <c r="C37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>
      <c r="A38" s="351" t="s">
        <v>516</v>
      </c>
      <c r="B38" s="351" t="s">
        <v>456</v>
      </c>
      <c r="C38" s="379" t="str">
        <f ca="1">HYPERLINK(SUBSTITUTE(CELL("address",KV_1.sz.tájékoztató_t.!A1),"'",""),SUBSTITUTE(MID(CELL("address",KV_1.sz.tájékoztató_t.!A1),SEARCH("]",CELL("address",KV_1.sz.tájékoztató_t.!A1),1)+1,LEN(CELL("address",KV_1.sz.tájékoztató_t.!A1))-SEARCH("]",CELL("address",KV_1.sz.tájékoztató_t.!A1),1)),"'",""))</f>
        <v>KV_1.sz.tájékoztató_t.!$A$1</v>
      </c>
    </row>
    <row r="39" spans="1:3" ht="25.5">
      <c r="A39" s="351" t="s">
        <v>517</v>
      </c>
      <c r="B39" s="380" t="s">
        <v>2</v>
      </c>
      <c r="C39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>
      <c r="A40" s="351" t="s">
        <v>518</v>
      </c>
      <c r="B40" s="351" t="s">
        <v>524</v>
      </c>
      <c r="C40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>
      <c r="A41" s="351" t="s">
        <v>519</v>
      </c>
      <c r="B41" s="351" t="s">
        <v>525</v>
      </c>
      <c r="C41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2" spans="1:3">
      <c r="A42" s="351" t="s">
        <v>520</v>
      </c>
      <c r="B42" s="351" t="s">
        <v>526</v>
      </c>
      <c r="C42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3" spans="1:3">
      <c r="A43" s="351" t="s">
        <v>521</v>
      </c>
      <c r="B43" s="351" t="s">
        <v>527</v>
      </c>
      <c r="C43" s="379" t="str">
        <f ca="1">HYPERLINK(SUBSTITUTE(CELL("address",KV_6.sz.tájékoztató_t.!A1),"'",""),SUBSTITUTE(MID(CELL("address",KV_6.sz.tájékoztató_t.!A1),SEARCH("]",CELL("address",KV_6.sz.tájékoztató_t.!A1),1)+1,LEN(CELL("address",KV_6.sz.tájékoztató_t.!A1))-SEARCH("]",CELL("address",KV_6.sz.tájékoztató_t.!A1),1)),"'",""))</f>
        <v>KV_6.sz.tájékoztató_t.!$A$1</v>
      </c>
    </row>
    <row r="44" spans="1:3">
      <c r="A44" s="351" t="s">
        <v>522</v>
      </c>
      <c r="B44" s="351" t="s">
        <v>528</v>
      </c>
      <c r="C44" s="379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5" spans="1:3">
      <c r="A45" s="351"/>
      <c r="B45" s="351"/>
      <c r="C45" s="379"/>
    </row>
    <row r="46" spans="1:3" ht="18.75">
      <c r="A46" s="434"/>
      <c r="B46" s="434"/>
      <c r="C46" s="434"/>
    </row>
    <row r="47" spans="1:3">
      <c r="A47" s="351"/>
      <c r="B47" s="351"/>
      <c r="C47" s="351"/>
    </row>
    <row r="48" spans="1:3">
      <c r="A48" s="351"/>
      <c r="B48" s="351"/>
      <c r="C48" s="351"/>
    </row>
    <row r="49" spans="1:3">
      <c r="A49" s="351"/>
      <c r="B49" s="351"/>
      <c r="C49" s="351"/>
    </row>
    <row r="50" spans="1:3">
      <c r="A50" s="351"/>
      <c r="B50" s="351"/>
      <c r="C50" s="351"/>
    </row>
    <row r="51" spans="1:3">
      <c r="A51" s="351"/>
      <c r="B51" s="351"/>
      <c r="C51" s="351"/>
    </row>
    <row r="52" spans="1:3">
      <c r="A52" s="351"/>
      <c r="B52" s="351"/>
      <c r="C52" s="351"/>
    </row>
    <row r="53" spans="1:3">
      <c r="A53" s="351"/>
      <c r="B53" s="351"/>
      <c r="C53" s="351"/>
    </row>
    <row r="54" spans="1:3">
      <c r="A54" s="351"/>
      <c r="B54" s="351"/>
      <c r="C54" s="351"/>
    </row>
    <row r="55" spans="1:3">
      <c r="A55" s="351"/>
      <c r="B55" s="351"/>
      <c r="C55" s="351"/>
    </row>
    <row r="56" spans="1:3">
      <c r="A56" s="351"/>
      <c r="B56" s="351"/>
      <c r="C56" s="351"/>
    </row>
    <row r="57" spans="1:3">
      <c r="A57" s="351"/>
      <c r="B57" s="351"/>
      <c r="C57" s="351"/>
    </row>
    <row r="58" spans="1:3">
      <c r="A58" s="351"/>
      <c r="B58" s="351"/>
      <c r="C58" s="351"/>
    </row>
    <row r="59" spans="1:3">
      <c r="A59" s="351"/>
      <c r="B59" s="351"/>
      <c r="C59" s="351"/>
    </row>
    <row r="60" spans="1:3">
      <c r="A60" s="351"/>
      <c r="B60" s="351"/>
      <c r="C60" s="351"/>
    </row>
    <row r="61" spans="1:3" ht="33.75" customHeight="1">
      <c r="A61" s="435"/>
      <c r="B61" s="436"/>
      <c r="C61" s="436"/>
    </row>
    <row r="62" spans="1:3">
      <c r="A62" s="351"/>
      <c r="B62" s="351"/>
      <c r="C62" s="351"/>
    </row>
    <row r="63" spans="1:3">
      <c r="A63" s="351"/>
      <c r="B63" s="351"/>
      <c r="C63" s="351"/>
    </row>
    <row r="64" spans="1:3">
      <c r="A64" s="351"/>
      <c r="B64" s="351"/>
      <c r="C64" s="351"/>
    </row>
    <row r="65" spans="1:3">
      <c r="A65" s="351"/>
      <c r="B65" s="351"/>
      <c r="C65" s="351"/>
    </row>
    <row r="66" spans="1:3">
      <c r="A66" s="351"/>
      <c r="B66" s="351"/>
      <c r="C66" s="351"/>
    </row>
    <row r="67" spans="1:3">
      <c r="A67" s="351"/>
      <c r="B67" s="351"/>
      <c r="C67" s="351"/>
    </row>
    <row r="68" spans="1:3">
      <c r="A68" s="351"/>
      <c r="B68" s="351"/>
      <c r="C68" s="351"/>
    </row>
    <row r="69" spans="1:3">
      <c r="A69" s="351"/>
      <c r="B69" s="351"/>
      <c r="C69" s="351"/>
    </row>
    <row r="70" spans="1:3">
      <c r="A70" s="351"/>
      <c r="B70" s="351"/>
      <c r="C70" s="351"/>
    </row>
    <row r="71" spans="1:3">
      <c r="A71" s="351"/>
      <c r="B71" s="351"/>
      <c r="C71" s="351"/>
    </row>
    <row r="72" spans="1:3">
      <c r="A72" s="351"/>
      <c r="B72" s="351"/>
      <c r="C72" s="351"/>
    </row>
    <row r="73" spans="1:3">
      <c r="A73" s="351"/>
      <c r="B73" s="351"/>
      <c r="C73" s="351"/>
    </row>
    <row r="74" spans="1:3">
      <c r="A74" s="351"/>
      <c r="B74" s="351"/>
      <c r="C74" s="351"/>
    </row>
    <row r="75" spans="1:3">
      <c r="A75" s="351"/>
      <c r="B75" s="351"/>
      <c r="C75" s="351"/>
    </row>
    <row r="76" spans="1:3">
      <c r="A76" s="351"/>
      <c r="B76" s="351"/>
      <c r="C76" s="351"/>
    </row>
    <row r="77" spans="1:3">
      <c r="A77" s="351"/>
      <c r="B77" s="351"/>
      <c r="C77" s="351"/>
    </row>
    <row r="78" spans="1:3">
      <c r="A78" s="351"/>
      <c r="B78" s="351"/>
      <c r="C78" s="351"/>
    </row>
    <row r="79" spans="1:3">
      <c r="A79" s="351"/>
      <c r="B79" s="351"/>
      <c r="C79" s="351"/>
    </row>
    <row r="81" spans="1:3" ht="18.75">
      <c r="A81" s="434"/>
      <c r="B81" s="434"/>
      <c r="C81" s="434"/>
    </row>
    <row r="103" spans="1:3" ht="18.75">
      <c r="A103" s="434"/>
      <c r="B103" s="434"/>
      <c r="C103" s="434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"/>
  <sheetViews>
    <sheetView zoomScale="120" zoomScaleNormal="120" workbookViewId="0">
      <selection activeCell="D7" sqref="D7"/>
    </sheetView>
  </sheetViews>
  <sheetFormatPr defaultRowHeight="15"/>
  <cols>
    <col min="1" max="1" width="5.6640625" style="90" customWidth="1"/>
    <col min="2" max="2" width="35.6640625" style="90" customWidth="1"/>
    <col min="3" max="6" width="14" style="90" customWidth="1"/>
    <col min="7" max="16384" width="9.33203125" style="90"/>
  </cols>
  <sheetData>
    <row r="1" spans="1:7">
      <c r="A1" s="391"/>
      <c r="B1" s="391"/>
      <c r="C1" s="391"/>
      <c r="D1" s="391"/>
      <c r="E1" s="391"/>
      <c r="F1" s="391"/>
    </row>
    <row r="2" spans="1:7">
      <c r="A2" s="391"/>
      <c r="B2" s="443" t="str">
        <f>CONCATENATE("3. melléklet ",ALAPADATOK!A7," ",ALAPADATOK!B7," ",ALAPADATOK!C7," ",ALAPADATOK!D7," ",ALAPADATOK!E7," ",ALAPADATOK!F7," ",ALAPADATOK!G7," ",ALAPADATOK!H7)</f>
        <v>3. melléklet a … / 2019 ( … ) önkormányzati rendelethez</v>
      </c>
      <c r="C2" s="443"/>
      <c r="D2" s="443"/>
      <c r="E2" s="443"/>
      <c r="F2" s="443"/>
    </row>
    <row r="3" spans="1:7">
      <c r="A3" s="391"/>
      <c r="B3" s="391"/>
      <c r="C3" s="391"/>
      <c r="D3" s="391"/>
      <c r="E3" s="391"/>
      <c r="F3" s="391"/>
    </row>
    <row r="4" spans="1:7" ht="33.200000000000003" customHeight="1">
      <c r="A4" s="457" t="s">
        <v>145</v>
      </c>
      <c r="B4" s="457"/>
      <c r="C4" s="457"/>
      <c r="D4" s="457"/>
      <c r="E4" s="457"/>
      <c r="F4" s="457"/>
    </row>
    <row r="5" spans="1:7" ht="15.95" customHeight="1" thickBot="1">
      <c r="A5" s="392"/>
      <c r="B5" s="392"/>
      <c r="C5" s="458"/>
      <c r="D5" s="458"/>
      <c r="E5" s="465" t="str">
        <f>KV_2.2.sz.mell.!E2</f>
        <v>Forintban!</v>
      </c>
      <c r="F5" s="465"/>
      <c r="G5" s="96"/>
    </row>
    <row r="6" spans="1:7" ht="63.2" customHeight="1">
      <c r="A6" s="461" t="s">
        <v>6</v>
      </c>
      <c r="B6" s="463" t="s">
        <v>146</v>
      </c>
      <c r="C6" s="463" t="s">
        <v>177</v>
      </c>
      <c r="D6" s="463"/>
      <c r="E6" s="463"/>
      <c r="F6" s="459" t="s">
        <v>395</v>
      </c>
    </row>
    <row r="7" spans="1:7" ht="15.75" thickBot="1">
      <c r="A7" s="462"/>
      <c r="B7" s="464"/>
      <c r="C7" s="278">
        <f>+LEFT(KV_ÖSSZEFÜGGÉSEK!A5,4)+1</f>
        <v>2020</v>
      </c>
      <c r="D7" s="278">
        <f>+C7+1</f>
        <v>2021</v>
      </c>
      <c r="E7" s="278">
        <f>+D7+1</f>
        <v>2022</v>
      </c>
      <c r="F7" s="460"/>
    </row>
    <row r="8" spans="1:7" ht="15.75" thickBot="1">
      <c r="A8" s="93"/>
      <c r="B8" s="94" t="s">
        <v>390</v>
      </c>
      <c r="C8" s="94" t="s">
        <v>391</v>
      </c>
      <c r="D8" s="94" t="s">
        <v>392</v>
      </c>
      <c r="E8" s="94" t="s">
        <v>394</v>
      </c>
      <c r="F8" s="95" t="s">
        <v>393</v>
      </c>
    </row>
    <row r="9" spans="1:7">
      <c r="A9" s="92" t="s">
        <v>8</v>
      </c>
      <c r="B9" s="101"/>
      <c r="C9" s="305">
        <v>0</v>
      </c>
      <c r="D9" s="305"/>
      <c r="E9" s="305"/>
      <c r="F9" s="306">
        <f>SUM(C9:E9)</f>
        <v>0</v>
      </c>
    </row>
    <row r="10" spans="1:7">
      <c r="A10" s="91" t="s">
        <v>9</v>
      </c>
      <c r="B10" s="102"/>
      <c r="C10" s="307"/>
      <c r="D10" s="307"/>
      <c r="E10" s="307"/>
      <c r="F10" s="308">
        <f>SUM(C10:E10)</f>
        <v>0</v>
      </c>
    </row>
    <row r="11" spans="1:7">
      <c r="A11" s="91" t="s">
        <v>10</v>
      </c>
      <c r="B11" s="102"/>
      <c r="C11" s="307"/>
      <c r="D11" s="307"/>
      <c r="E11" s="307"/>
      <c r="F11" s="308">
        <f>SUM(C11:E11)</f>
        <v>0</v>
      </c>
    </row>
    <row r="12" spans="1:7">
      <c r="A12" s="91" t="s">
        <v>11</v>
      </c>
      <c r="B12" s="102"/>
      <c r="C12" s="307"/>
      <c r="D12" s="307"/>
      <c r="E12" s="307"/>
      <c r="F12" s="308">
        <f>SUM(C12:E12)</f>
        <v>0</v>
      </c>
    </row>
    <row r="13" spans="1:7" ht="15.75" thickBot="1">
      <c r="A13" s="97" t="s">
        <v>12</v>
      </c>
      <c r="B13" s="103"/>
      <c r="C13" s="309"/>
      <c r="D13" s="309"/>
      <c r="E13" s="309"/>
      <c r="F13" s="308">
        <f>SUM(C13:E13)</f>
        <v>0</v>
      </c>
    </row>
    <row r="14" spans="1:7" s="270" customFormat="1" thickBot="1">
      <c r="A14" s="269" t="s">
        <v>13</v>
      </c>
      <c r="B14" s="98" t="s">
        <v>147</v>
      </c>
      <c r="C14" s="310">
        <f>SUM(C9:C13)</f>
        <v>0</v>
      </c>
      <c r="D14" s="310">
        <f>SUM(D9:D13)</f>
        <v>0</v>
      </c>
      <c r="E14" s="310">
        <f>SUM(E9:E13)</f>
        <v>0</v>
      </c>
      <c r="F14" s="311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tabSelected="1" zoomScale="120" zoomScaleNormal="120" workbookViewId="0">
      <selection activeCell="C10" sqref="C10"/>
    </sheetView>
  </sheetViews>
  <sheetFormatPr defaultRowHeight="15"/>
  <cols>
    <col min="1" max="1" width="5.6640625" style="90" customWidth="1"/>
    <col min="2" max="2" width="68.6640625" style="90" customWidth="1"/>
    <col min="3" max="3" width="19.5" style="90" customWidth="1"/>
    <col min="4" max="16384" width="9.33203125" style="90"/>
  </cols>
  <sheetData>
    <row r="1" spans="1:4">
      <c r="A1" s="391"/>
      <c r="B1" s="391"/>
      <c r="C1" s="391"/>
    </row>
    <row r="2" spans="1:4">
      <c r="A2" s="391"/>
      <c r="B2" s="443" t="str">
        <f>CONCATENATE("4. melléklet ",ALAPADATOK!A7," ",ALAPADATOK!B7," ",ALAPADATOK!C7," ",ALAPADATOK!D7," ",ALAPADATOK!E7," ",ALAPADATOK!F7," ",ALAPADATOK!G7," ",ALAPADATOK!H7)</f>
        <v>4. melléklet a … / 2019 ( … ) önkormányzati rendelethez</v>
      </c>
      <c r="C2" s="443"/>
    </row>
    <row r="3" spans="1:4">
      <c r="A3" s="391"/>
      <c r="B3" s="391"/>
      <c r="C3" s="391"/>
    </row>
    <row r="4" spans="1:4" ht="33.200000000000003" customHeight="1">
      <c r="A4" s="466" t="s">
        <v>536</v>
      </c>
      <c r="B4" s="466"/>
      <c r="C4" s="466"/>
    </row>
    <row r="5" spans="1:4" ht="15.95" customHeight="1" thickBot="1">
      <c r="A5" s="392"/>
      <c r="B5" s="392"/>
      <c r="C5" s="393" t="str">
        <f>KV_2.2.sz.mell.!E2</f>
        <v>Forintban!</v>
      </c>
      <c r="D5" s="96"/>
    </row>
    <row r="6" spans="1:4" ht="26.45" customHeight="1" thickBot="1">
      <c r="A6" s="394" t="s">
        <v>6</v>
      </c>
      <c r="B6" s="395" t="s">
        <v>144</v>
      </c>
      <c r="C6" s="396" t="str">
        <f>+KV_1.1.sz.mell.!C8</f>
        <v>2019. évi előirányzat</v>
      </c>
    </row>
    <row r="7" spans="1:4" ht="15.75" thickBot="1">
      <c r="A7" s="104"/>
      <c r="B7" s="301" t="s">
        <v>390</v>
      </c>
      <c r="C7" s="302" t="s">
        <v>391</v>
      </c>
    </row>
    <row r="8" spans="1:4">
      <c r="A8" s="105" t="s">
        <v>8</v>
      </c>
      <c r="B8" s="208" t="s">
        <v>396</v>
      </c>
      <c r="C8" s="205">
        <v>2336454</v>
      </c>
    </row>
    <row r="9" spans="1:4" ht="24.75">
      <c r="A9" s="106" t="s">
        <v>9</v>
      </c>
      <c r="B9" s="224" t="s">
        <v>174</v>
      </c>
      <c r="C9" s="206">
        <v>2000000</v>
      </c>
    </row>
    <row r="10" spans="1:4">
      <c r="A10" s="106" t="s">
        <v>10</v>
      </c>
      <c r="B10" s="225" t="s">
        <v>397</v>
      </c>
      <c r="C10" s="206"/>
    </row>
    <row r="11" spans="1:4" ht="24.75">
      <c r="A11" s="106" t="s">
        <v>11</v>
      </c>
      <c r="B11" s="225" t="s">
        <v>176</v>
      </c>
      <c r="C11" s="206"/>
    </row>
    <row r="12" spans="1:4">
      <c r="A12" s="107" t="s">
        <v>12</v>
      </c>
      <c r="B12" s="225" t="s">
        <v>175</v>
      </c>
      <c r="C12" s="207"/>
    </row>
    <row r="13" spans="1:4" ht="15.75" thickBot="1">
      <c r="A13" s="106" t="s">
        <v>13</v>
      </c>
      <c r="B13" s="226" t="s">
        <v>398</v>
      </c>
      <c r="C13" s="206"/>
    </row>
    <row r="14" spans="1:4" ht="15.75" thickBot="1">
      <c r="A14" s="467" t="s">
        <v>148</v>
      </c>
      <c r="B14" s="468"/>
      <c r="C14" s="108">
        <f>SUM(C8:C13)</f>
        <v>4336454</v>
      </c>
    </row>
    <row r="15" spans="1:4" ht="23.25" customHeight="1">
      <c r="A15" s="469" t="s">
        <v>153</v>
      </c>
      <c r="B15" s="469"/>
      <c r="C15" s="469"/>
    </row>
  </sheetData>
  <sheetProtection sheet="1"/>
  <mergeCells count="4">
    <mergeCell ref="A4:C4"/>
    <mergeCell ref="A14:B14"/>
    <mergeCell ref="A15:C15"/>
    <mergeCell ref="B2:C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zoomScale="120" zoomScaleNormal="120" workbookViewId="0">
      <selection activeCell="B8" sqref="B8"/>
    </sheetView>
  </sheetViews>
  <sheetFormatPr defaultRowHeight="15"/>
  <cols>
    <col min="1" max="1" width="5.6640625" style="90" customWidth="1"/>
    <col min="2" max="2" width="66.83203125" style="90" customWidth="1"/>
    <col min="3" max="3" width="27" style="90" customWidth="1"/>
    <col min="4" max="16384" width="9.33203125" style="90"/>
  </cols>
  <sheetData>
    <row r="1" spans="1:4">
      <c r="A1" s="391"/>
      <c r="B1" s="391"/>
      <c r="C1" s="391"/>
    </row>
    <row r="2" spans="1:4">
      <c r="A2" s="391"/>
      <c r="B2" s="443" t="str">
        <f>CONCATENATE("5. melléklet ",ALAPADATOK!A7," ",ALAPADATOK!B7," ",ALAPADATOK!C7," ",ALAPADATOK!D7," ",ALAPADATOK!E7," ",ALAPADATOK!F7," ",ALAPADATOK!G7," ",ALAPADATOK!H7)</f>
        <v>5. melléklet a … / 2019 ( … ) önkormányzati rendelethez</v>
      </c>
      <c r="C2" s="443"/>
    </row>
    <row r="3" spans="1:4">
      <c r="A3" s="391"/>
      <c r="B3" s="391"/>
      <c r="C3" s="391"/>
    </row>
    <row r="4" spans="1:4" ht="33.200000000000003" customHeight="1">
      <c r="A4" s="466" t="s">
        <v>537</v>
      </c>
      <c r="B4" s="466"/>
      <c r="C4" s="466"/>
    </row>
    <row r="5" spans="1:4" ht="15.95" customHeight="1" thickBot="1">
      <c r="A5" s="392"/>
      <c r="B5" s="392"/>
      <c r="C5" s="393" t="str">
        <f>KV_4.sz.mell.!C5</f>
        <v>Forintban!</v>
      </c>
      <c r="D5" s="96"/>
    </row>
    <row r="6" spans="1:4" ht="26.45" customHeight="1" thickBot="1">
      <c r="A6" s="394" t="s">
        <v>6</v>
      </c>
      <c r="B6" s="395" t="s">
        <v>149</v>
      </c>
      <c r="C6" s="396" t="s">
        <v>152</v>
      </c>
    </row>
    <row r="7" spans="1:4" ht="15.75" thickBot="1">
      <c r="A7" s="104"/>
      <c r="B7" s="301" t="s">
        <v>390</v>
      </c>
      <c r="C7" s="302" t="s">
        <v>391</v>
      </c>
    </row>
    <row r="8" spans="1:4">
      <c r="A8" s="105" t="s">
        <v>8</v>
      </c>
      <c r="B8" s="112"/>
      <c r="C8" s="109"/>
    </row>
    <row r="9" spans="1:4">
      <c r="A9" s="106" t="s">
        <v>9</v>
      </c>
      <c r="B9" s="113"/>
      <c r="C9" s="110"/>
    </row>
    <row r="10" spans="1:4" ht="15.75" thickBot="1">
      <c r="A10" s="107" t="s">
        <v>10</v>
      </c>
      <c r="B10" s="114"/>
      <c r="C10" s="111"/>
    </row>
    <row r="11" spans="1:4" s="270" customFormat="1" ht="17.25" customHeight="1" thickBot="1">
      <c r="A11" s="271" t="s">
        <v>11</v>
      </c>
      <c r="B11" s="78" t="s">
        <v>150</v>
      </c>
      <c r="C11" s="108">
        <f>SUM(C8:C10)</f>
        <v>0</v>
      </c>
    </row>
    <row r="15" spans="1:4" ht="15.75">
      <c r="B15" s="72"/>
    </row>
  </sheetData>
  <sheetProtection sheet="1"/>
  <mergeCells count="2">
    <mergeCell ref="A4:C4"/>
    <mergeCell ref="B2:C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="120" zoomScaleNormal="120" workbookViewId="0">
      <selection activeCell="E10" sqref="E10"/>
    </sheetView>
  </sheetViews>
  <sheetFormatPr defaultRowHeight="12.75"/>
  <cols>
    <col min="1" max="1" width="47.1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44" customWidth="1"/>
    <col min="7" max="8" width="12.83203125" style="34" customWidth="1"/>
    <col min="9" max="9" width="13.83203125" style="34" customWidth="1"/>
    <col min="10" max="16384" width="9.33203125" style="34"/>
  </cols>
  <sheetData>
    <row r="1" spans="1:6">
      <c r="A1" s="369"/>
      <c r="B1" s="357"/>
      <c r="C1" s="357"/>
      <c r="D1" s="357"/>
      <c r="E1" s="357"/>
      <c r="F1" s="357"/>
    </row>
    <row r="2" spans="1:6" ht="18" customHeight="1">
      <c r="A2" s="369"/>
      <c r="B2" s="471" t="str">
        <f>CONCATENATE("6. melléklet ",ALAPADATOK!A7," ",ALAPADATOK!B7," ",ALAPADATOK!C7," ",ALAPADATOK!D7," ",ALAPADATOK!E7," ",ALAPADATOK!F7," ",ALAPADATOK!G7," ",ALAPADATOK!H7)</f>
        <v>6. melléklet a … / 2019 ( … ) önkormányzati rendelethez</v>
      </c>
      <c r="C2" s="472"/>
      <c r="D2" s="472"/>
      <c r="E2" s="472"/>
      <c r="F2" s="472"/>
    </row>
    <row r="3" spans="1:6">
      <c r="A3" s="369"/>
      <c r="B3" s="357"/>
      <c r="C3" s="357"/>
      <c r="D3" s="357"/>
      <c r="E3" s="357"/>
      <c r="F3" s="357"/>
    </row>
    <row r="4" spans="1:6" ht="25.5" customHeight="1">
      <c r="A4" s="470" t="s">
        <v>0</v>
      </c>
      <c r="B4" s="470"/>
      <c r="C4" s="470"/>
      <c r="D4" s="470"/>
      <c r="E4" s="470"/>
      <c r="F4" s="470"/>
    </row>
    <row r="5" spans="1:6" ht="22.5" customHeight="1" thickBot="1">
      <c r="A5" s="369"/>
      <c r="B5" s="357"/>
      <c r="C5" s="357"/>
      <c r="D5" s="357"/>
      <c r="E5" s="357"/>
      <c r="F5" s="370" t="str">
        <f>KV_5.sz.mell.!C5</f>
        <v>Forintban!</v>
      </c>
    </row>
    <row r="6" spans="1:6" s="36" customFormat="1" ht="44.45" customHeight="1" thickBot="1">
      <c r="A6" s="371" t="s">
        <v>48</v>
      </c>
      <c r="B6" s="372" t="s">
        <v>49</v>
      </c>
      <c r="C6" s="372" t="s">
        <v>50</v>
      </c>
      <c r="D6" s="372" t="str">
        <f>+CONCATENATE("Felhasználás   ",LEFT(KV_ÖSSZEFÜGGÉSEK!A5,4)-1,". XII. 31-ig")</f>
        <v>Felhasználás   2018. XII. 31-ig</v>
      </c>
      <c r="E6" s="372" t="str">
        <f>+KV_1.1.sz.mell.!C8</f>
        <v>2019. évi előirányzat</v>
      </c>
      <c r="F6" s="373" t="str">
        <f>+CONCATENATE(LEFT(KV_ÖSSZEFÜGGÉSEK!A5,4),". utáni szükséglet")</f>
        <v>2019. utáni szükséglet</v>
      </c>
    </row>
    <row r="7" spans="1:6" s="44" customFormat="1" ht="12" customHeight="1" thickBot="1">
      <c r="A7" s="42" t="s">
        <v>390</v>
      </c>
      <c r="B7" s="43" t="s">
        <v>391</v>
      </c>
      <c r="C7" s="43" t="s">
        <v>392</v>
      </c>
      <c r="D7" s="43" t="s">
        <v>394</v>
      </c>
      <c r="E7" s="43" t="s">
        <v>393</v>
      </c>
      <c r="F7" s="303" t="s">
        <v>417</v>
      </c>
    </row>
    <row r="8" spans="1:6" ht="15.95" customHeight="1">
      <c r="A8" s="272" t="s">
        <v>538</v>
      </c>
      <c r="B8" s="22">
        <v>1687347</v>
      </c>
      <c r="C8" s="274" t="s">
        <v>539</v>
      </c>
      <c r="D8" s="22">
        <v>0</v>
      </c>
      <c r="E8" s="22">
        <v>1687347</v>
      </c>
      <c r="F8" s="45">
        <f t="shared" ref="F8:F23" si="0">B8-D8-E8</f>
        <v>0</v>
      </c>
    </row>
    <row r="9" spans="1:6" ht="15.95" customHeight="1">
      <c r="A9" s="272" t="s">
        <v>540</v>
      </c>
      <c r="B9" s="22">
        <v>2286000</v>
      </c>
      <c r="C9" s="274" t="s">
        <v>539</v>
      </c>
      <c r="D9" s="22">
        <v>0</v>
      </c>
      <c r="E9" s="22">
        <v>2286000</v>
      </c>
      <c r="F9" s="45">
        <f t="shared" si="0"/>
        <v>0</v>
      </c>
    </row>
    <row r="10" spans="1:6" ht="15.95" customHeight="1">
      <c r="A10" s="272"/>
      <c r="B10" s="22"/>
      <c r="C10" s="274"/>
      <c r="D10" s="22"/>
      <c r="E10" s="22"/>
      <c r="F10" s="45">
        <f t="shared" si="0"/>
        <v>0</v>
      </c>
    </row>
    <row r="11" spans="1:6" ht="15.95" customHeight="1">
      <c r="A11" s="273"/>
      <c r="B11" s="22"/>
      <c r="C11" s="274"/>
      <c r="D11" s="22"/>
      <c r="E11" s="22"/>
      <c r="F11" s="45">
        <f t="shared" si="0"/>
        <v>0</v>
      </c>
    </row>
    <row r="12" spans="1:6" ht="15.95" customHeight="1">
      <c r="A12" s="272"/>
      <c r="B12" s="22"/>
      <c r="C12" s="274"/>
      <c r="D12" s="22"/>
      <c r="E12" s="22"/>
      <c r="F12" s="45">
        <f t="shared" si="0"/>
        <v>0</v>
      </c>
    </row>
    <row r="13" spans="1:6" ht="15.95" customHeight="1">
      <c r="A13" s="273"/>
      <c r="B13" s="22"/>
      <c r="C13" s="274"/>
      <c r="D13" s="22"/>
      <c r="E13" s="22"/>
      <c r="F13" s="45">
        <f t="shared" si="0"/>
        <v>0</v>
      </c>
    </row>
    <row r="14" spans="1:6" ht="15.95" customHeight="1">
      <c r="A14" s="272"/>
      <c r="B14" s="22"/>
      <c r="C14" s="274"/>
      <c r="D14" s="22"/>
      <c r="E14" s="22"/>
      <c r="F14" s="45">
        <f t="shared" si="0"/>
        <v>0</v>
      </c>
    </row>
    <row r="15" spans="1:6" ht="15.95" customHeight="1">
      <c r="A15" s="272"/>
      <c r="B15" s="22"/>
      <c r="C15" s="274"/>
      <c r="D15" s="22"/>
      <c r="E15" s="22"/>
      <c r="F15" s="45">
        <f t="shared" si="0"/>
        <v>0</v>
      </c>
    </row>
    <row r="16" spans="1:6" ht="15.95" customHeight="1">
      <c r="A16" s="272"/>
      <c r="B16" s="22"/>
      <c r="C16" s="274"/>
      <c r="D16" s="22"/>
      <c r="E16" s="22"/>
      <c r="F16" s="45">
        <f t="shared" si="0"/>
        <v>0</v>
      </c>
    </row>
    <row r="17" spans="1:6" ht="15.95" customHeight="1">
      <c r="A17" s="272"/>
      <c r="B17" s="22"/>
      <c r="C17" s="274"/>
      <c r="D17" s="22"/>
      <c r="E17" s="22"/>
      <c r="F17" s="45">
        <f t="shared" si="0"/>
        <v>0</v>
      </c>
    </row>
    <row r="18" spans="1:6" ht="15.95" customHeight="1">
      <c r="A18" s="272"/>
      <c r="B18" s="22"/>
      <c r="C18" s="274"/>
      <c r="D18" s="22"/>
      <c r="E18" s="22"/>
      <c r="F18" s="45">
        <f t="shared" si="0"/>
        <v>0</v>
      </c>
    </row>
    <row r="19" spans="1:6" ht="15.95" customHeight="1">
      <c r="A19" s="272"/>
      <c r="B19" s="22"/>
      <c r="C19" s="274"/>
      <c r="D19" s="22"/>
      <c r="E19" s="22"/>
      <c r="F19" s="45">
        <f t="shared" si="0"/>
        <v>0</v>
      </c>
    </row>
    <row r="20" spans="1:6" ht="15.95" customHeight="1">
      <c r="A20" s="272"/>
      <c r="B20" s="22"/>
      <c r="C20" s="274"/>
      <c r="D20" s="22"/>
      <c r="E20" s="22"/>
      <c r="F20" s="45">
        <f t="shared" si="0"/>
        <v>0</v>
      </c>
    </row>
    <row r="21" spans="1:6" ht="15.95" customHeight="1">
      <c r="A21" s="272"/>
      <c r="B21" s="22"/>
      <c r="C21" s="274"/>
      <c r="D21" s="22"/>
      <c r="E21" s="22"/>
      <c r="F21" s="45">
        <f t="shared" si="0"/>
        <v>0</v>
      </c>
    </row>
    <row r="22" spans="1:6" ht="15.95" customHeight="1">
      <c r="A22" s="272"/>
      <c r="B22" s="22"/>
      <c r="C22" s="274"/>
      <c r="D22" s="22"/>
      <c r="E22" s="22"/>
      <c r="F22" s="45">
        <f t="shared" si="0"/>
        <v>0</v>
      </c>
    </row>
    <row r="23" spans="1:6" ht="15.95" customHeight="1" thickBot="1">
      <c r="A23" s="46"/>
      <c r="B23" s="23"/>
      <c r="C23" s="275"/>
      <c r="D23" s="23"/>
      <c r="E23" s="23"/>
      <c r="F23" s="47">
        <f t="shared" si="0"/>
        <v>0</v>
      </c>
    </row>
    <row r="24" spans="1:6" s="50" customFormat="1" ht="18" customHeight="1" thickBot="1">
      <c r="A24" s="118" t="s">
        <v>47</v>
      </c>
      <c r="B24" s="48">
        <f>SUM(B8:B23)</f>
        <v>3973347</v>
      </c>
      <c r="C24" s="68"/>
      <c r="D24" s="48">
        <f>SUM(D8:D23)</f>
        <v>0</v>
      </c>
      <c r="E24" s="48">
        <f>SUM(E8:E23)</f>
        <v>3973347</v>
      </c>
      <c r="F24" s="4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="120" zoomScaleNormal="120" workbookViewId="0">
      <selection activeCell="A8" sqref="A8:A9"/>
    </sheetView>
  </sheetViews>
  <sheetFormatPr defaultRowHeight="12.75"/>
  <cols>
    <col min="1" max="1" width="60.6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34" customWidth="1"/>
    <col min="7" max="8" width="12.83203125" style="34" customWidth="1"/>
    <col min="9" max="9" width="13.83203125" style="34" customWidth="1"/>
    <col min="10" max="16384" width="9.33203125" style="34"/>
  </cols>
  <sheetData>
    <row r="1" spans="1:6">
      <c r="A1" s="369"/>
      <c r="B1" s="357"/>
      <c r="C1" s="357"/>
      <c r="D1" s="357"/>
      <c r="E1" s="357"/>
      <c r="F1" s="357"/>
    </row>
    <row r="2" spans="1:6" ht="21.2" customHeight="1">
      <c r="A2" s="369"/>
      <c r="B2" s="471" t="str">
        <f>CONCATENATE("7. melléklet ",ALAPADATOK!A7," ",ALAPADATOK!B7," ",ALAPADATOK!C7," ",ALAPADATOK!D7," ",ALAPADATOK!E7," ",ALAPADATOK!F7," ",ALAPADATOK!G7," ",ALAPADATOK!H7)</f>
        <v>7. melléklet a … / 2019 ( … ) önkormányzati rendelethez</v>
      </c>
      <c r="C2" s="471"/>
      <c r="D2" s="471"/>
      <c r="E2" s="471"/>
      <c r="F2" s="471"/>
    </row>
    <row r="3" spans="1:6">
      <c r="A3" s="369"/>
      <c r="B3" s="357"/>
      <c r="C3" s="357"/>
      <c r="D3" s="357"/>
      <c r="E3" s="357"/>
      <c r="F3" s="357"/>
    </row>
    <row r="4" spans="1:6" ht="24.75" customHeight="1">
      <c r="A4" s="470" t="s">
        <v>1</v>
      </c>
      <c r="B4" s="470"/>
      <c r="C4" s="470"/>
      <c r="D4" s="470"/>
      <c r="E4" s="470"/>
      <c r="F4" s="470"/>
    </row>
    <row r="5" spans="1:6" ht="23.25" customHeight="1" thickBot="1">
      <c r="A5" s="369"/>
      <c r="B5" s="357"/>
      <c r="C5" s="357"/>
      <c r="D5" s="357"/>
      <c r="E5" s="357"/>
      <c r="F5" s="370" t="str">
        <f>KV_6.sz.mell.!F5</f>
        <v>Forintban!</v>
      </c>
    </row>
    <row r="6" spans="1:6" s="36" customFormat="1" ht="48.75" customHeight="1" thickBot="1">
      <c r="A6" s="371" t="s">
        <v>51</v>
      </c>
      <c r="B6" s="372" t="s">
        <v>49</v>
      </c>
      <c r="C6" s="372" t="s">
        <v>50</v>
      </c>
      <c r="D6" s="372" t="str">
        <f>+KV_6.sz.mell.!D6</f>
        <v>Felhasználás   2018. XII. 31-ig</v>
      </c>
      <c r="E6" s="372" t="str">
        <f>+KV_6.sz.mell.!E6</f>
        <v>2019. évi előirányzat</v>
      </c>
      <c r="F6" s="374" t="str">
        <f>+CONCATENATE(LEFT(KV_ÖSSZEFÜGGÉSEK!A5,4),". utáni szükséglet ",CHAR(10),"")</f>
        <v xml:space="preserve">2019. utáni szükséglet 
</v>
      </c>
    </row>
    <row r="7" spans="1:6" s="44" customFormat="1" ht="15.2" customHeight="1" thickBot="1">
      <c r="A7" s="42" t="s">
        <v>390</v>
      </c>
      <c r="B7" s="43" t="s">
        <v>391</v>
      </c>
      <c r="C7" s="43" t="s">
        <v>392</v>
      </c>
      <c r="D7" s="43" t="s">
        <v>394</v>
      </c>
      <c r="E7" s="43" t="s">
        <v>393</v>
      </c>
      <c r="F7" s="304" t="s">
        <v>417</v>
      </c>
    </row>
    <row r="8" spans="1:6" ht="15.95" customHeight="1">
      <c r="A8" s="272" t="s">
        <v>538</v>
      </c>
      <c r="B8" s="22">
        <v>31523081</v>
      </c>
      <c r="C8" s="274" t="s">
        <v>539</v>
      </c>
      <c r="D8" s="22">
        <v>1460500</v>
      </c>
      <c r="E8" s="22">
        <v>30062581</v>
      </c>
      <c r="F8" s="53">
        <f t="shared" ref="F8:F24" si="0">B8-D8-E8</f>
        <v>0</v>
      </c>
    </row>
    <row r="9" spans="1:6" ht="15.95" customHeight="1">
      <c r="A9" s="272" t="s">
        <v>540</v>
      </c>
      <c r="B9" s="22">
        <v>64001598</v>
      </c>
      <c r="C9" s="274" t="s">
        <v>539</v>
      </c>
      <c r="D9" s="22">
        <v>4580000</v>
      </c>
      <c r="E9" s="22">
        <v>59421598</v>
      </c>
      <c r="F9" s="53">
        <f t="shared" si="0"/>
        <v>0</v>
      </c>
    </row>
    <row r="10" spans="1:6" ht="15.95" customHeight="1">
      <c r="A10" s="51"/>
      <c r="B10" s="52"/>
      <c r="C10" s="276"/>
      <c r="D10" s="52"/>
      <c r="E10" s="52"/>
      <c r="F10" s="53">
        <f t="shared" si="0"/>
        <v>0</v>
      </c>
    </row>
    <row r="11" spans="1:6" ht="15.95" customHeight="1">
      <c r="A11" s="51"/>
      <c r="B11" s="52"/>
      <c r="C11" s="276"/>
      <c r="D11" s="52"/>
      <c r="E11" s="52"/>
      <c r="F11" s="53">
        <f t="shared" si="0"/>
        <v>0</v>
      </c>
    </row>
    <row r="12" spans="1:6" ht="15.95" customHeight="1">
      <c r="A12" s="51"/>
      <c r="B12" s="52"/>
      <c r="C12" s="276"/>
      <c r="D12" s="52"/>
      <c r="E12" s="52"/>
      <c r="F12" s="53">
        <f t="shared" si="0"/>
        <v>0</v>
      </c>
    </row>
    <row r="13" spans="1:6" ht="15.95" customHeight="1">
      <c r="A13" s="51"/>
      <c r="B13" s="52"/>
      <c r="C13" s="276"/>
      <c r="D13" s="52"/>
      <c r="E13" s="52"/>
      <c r="F13" s="53">
        <f t="shared" si="0"/>
        <v>0</v>
      </c>
    </row>
    <row r="14" spans="1:6" ht="15.95" customHeight="1">
      <c r="A14" s="51"/>
      <c r="B14" s="52"/>
      <c r="C14" s="276"/>
      <c r="D14" s="52"/>
      <c r="E14" s="52"/>
      <c r="F14" s="53">
        <f t="shared" si="0"/>
        <v>0</v>
      </c>
    </row>
    <row r="15" spans="1:6" ht="15.95" customHeight="1">
      <c r="A15" s="51"/>
      <c r="B15" s="52"/>
      <c r="C15" s="276"/>
      <c r="D15" s="52"/>
      <c r="E15" s="52"/>
      <c r="F15" s="53">
        <f t="shared" si="0"/>
        <v>0</v>
      </c>
    </row>
    <row r="16" spans="1:6" ht="15.95" customHeight="1">
      <c r="A16" s="51"/>
      <c r="B16" s="52"/>
      <c r="C16" s="276"/>
      <c r="D16" s="52"/>
      <c r="E16" s="52"/>
      <c r="F16" s="53">
        <f t="shared" si="0"/>
        <v>0</v>
      </c>
    </row>
    <row r="17" spans="1:6" ht="15.95" customHeight="1">
      <c r="A17" s="51"/>
      <c r="B17" s="52"/>
      <c r="C17" s="276"/>
      <c r="D17" s="52"/>
      <c r="E17" s="52"/>
      <c r="F17" s="53">
        <f t="shared" si="0"/>
        <v>0</v>
      </c>
    </row>
    <row r="18" spans="1:6" ht="15.95" customHeight="1">
      <c r="A18" s="51"/>
      <c r="B18" s="52"/>
      <c r="C18" s="276"/>
      <c r="D18" s="52"/>
      <c r="E18" s="52"/>
      <c r="F18" s="53">
        <f t="shared" si="0"/>
        <v>0</v>
      </c>
    </row>
    <row r="19" spans="1:6" ht="15.95" customHeight="1">
      <c r="A19" s="51"/>
      <c r="B19" s="52"/>
      <c r="C19" s="276"/>
      <c r="D19" s="52"/>
      <c r="E19" s="52"/>
      <c r="F19" s="53">
        <f t="shared" si="0"/>
        <v>0</v>
      </c>
    </row>
    <row r="20" spans="1:6" ht="15.95" customHeight="1">
      <c r="A20" s="51"/>
      <c r="B20" s="52"/>
      <c r="C20" s="276"/>
      <c r="D20" s="52"/>
      <c r="E20" s="52"/>
      <c r="F20" s="53">
        <f t="shared" si="0"/>
        <v>0</v>
      </c>
    </row>
    <row r="21" spans="1:6" ht="15.95" customHeight="1">
      <c r="A21" s="51"/>
      <c r="B21" s="52"/>
      <c r="C21" s="276"/>
      <c r="D21" s="52"/>
      <c r="E21" s="52"/>
      <c r="F21" s="53">
        <f t="shared" si="0"/>
        <v>0</v>
      </c>
    </row>
    <row r="22" spans="1:6" ht="15.95" customHeight="1">
      <c r="A22" s="51"/>
      <c r="B22" s="52"/>
      <c r="C22" s="276"/>
      <c r="D22" s="52"/>
      <c r="E22" s="52"/>
      <c r="F22" s="53">
        <f t="shared" si="0"/>
        <v>0</v>
      </c>
    </row>
    <row r="23" spans="1:6" ht="15.95" customHeight="1">
      <c r="A23" s="51"/>
      <c r="B23" s="52"/>
      <c r="C23" s="276"/>
      <c r="D23" s="52"/>
      <c r="E23" s="52"/>
      <c r="F23" s="53">
        <f t="shared" si="0"/>
        <v>0</v>
      </c>
    </row>
    <row r="24" spans="1:6" ht="15.95" customHeight="1" thickBot="1">
      <c r="A24" s="54"/>
      <c r="B24" s="55"/>
      <c r="C24" s="277"/>
      <c r="D24" s="55"/>
      <c r="E24" s="55"/>
      <c r="F24" s="56">
        <f t="shared" si="0"/>
        <v>0</v>
      </c>
    </row>
    <row r="25" spans="1:6" s="50" customFormat="1" ht="18" customHeight="1" thickBot="1">
      <c r="A25" s="118" t="s">
        <v>47</v>
      </c>
      <c r="B25" s="119">
        <f>SUM(B8:B24)</f>
        <v>95524679</v>
      </c>
      <c r="C25" s="69"/>
      <c r="D25" s="119">
        <f>SUM(D8:D24)</f>
        <v>6040500</v>
      </c>
      <c r="E25" s="119">
        <f>SUM(E8:E24)</f>
        <v>89484179</v>
      </c>
      <c r="F25" s="5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174"/>
  <sheetViews>
    <sheetView topLeftCell="A13" zoomScale="120" zoomScaleNormal="120" workbookViewId="0">
      <selection activeCell="B42" sqref="B42"/>
    </sheetView>
  </sheetViews>
  <sheetFormatPr defaultRowHeight="12.75"/>
  <cols>
    <col min="1" max="1" width="38.6640625" style="38" customWidth="1"/>
    <col min="2" max="5" width="13.83203125" style="38" customWidth="1"/>
    <col min="6" max="16384" width="9.33203125" style="38"/>
  </cols>
  <sheetData>
    <row r="1" spans="1:5" ht="15">
      <c r="A1" s="473" t="str">
        <f>CONCATENATE("8. melléklet ",ALAPADATOK!A7," ",ALAPADATOK!B7," ",ALAPADATOK!C7," ",ALAPADATOK!D7," ",ALAPADATOK!E7," ",ALAPADATOK!F7," ",ALAPADATOK!G7," ",ALAPADATOK!H7)</f>
        <v>8. melléklet a … / 2019 ( … ) önkormányzati rendelethez</v>
      </c>
      <c r="B1" s="474"/>
      <c r="C1" s="474"/>
      <c r="D1" s="474"/>
      <c r="E1" s="474"/>
    </row>
    <row r="2" spans="1:5" ht="11.1" customHeight="1">
      <c r="A2" s="381"/>
      <c r="B2" s="382"/>
      <c r="C2" s="382"/>
      <c r="D2" s="382"/>
      <c r="E2" s="382"/>
    </row>
    <row r="3" spans="1:5" ht="15.75">
      <c r="A3" s="499" t="s">
        <v>529</v>
      </c>
      <c r="B3" s="500"/>
      <c r="C3" s="500"/>
      <c r="D3" s="500"/>
      <c r="E3" s="500"/>
    </row>
    <row r="4" spans="1:5" ht="15.75">
      <c r="A4" s="499" t="s">
        <v>530</v>
      </c>
      <c r="B4" s="499"/>
      <c r="C4" s="499"/>
      <c r="D4" s="499"/>
      <c r="E4" s="499"/>
    </row>
    <row r="5" spans="1:5" ht="15.75">
      <c r="A5" s="322" t="s">
        <v>96</v>
      </c>
      <c r="B5" s="496" t="s">
        <v>541</v>
      </c>
      <c r="C5" s="496"/>
      <c r="D5" s="496"/>
      <c r="E5" s="496"/>
    </row>
    <row r="6" spans="1:5" ht="14.25" thickBot="1">
      <c r="A6" s="100"/>
      <c r="B6" s="100"/>
      <c r="C6" s="100"/>
      <c r="D6" s="497" t="str">
        <f>KV_7.sz.mell.!F5</f>
        <v>Forintban!</v>
      </c>
      <c r="E6" s="497"/>
    </row>
    <row r="7" spans="1:5" ht="15.2" customHeight="1" thickBot="1">
      <c r="A7" s="375" t="s">
        <v>89</v>
      </c>
      <c r="B7" s="376" t="str">
        <f>CONCATENATE((LEFT(KV_ÖSSZEFÜGGÉSEK!A5,4)),".")</f>
        <v>2019.</v>
      </c>
      <c r="C7" s="376" t="str">
        <f>CONCATENATE((LEFT(KV_ÖSSZEFÜGGÉSEK!A5,4))+1,".")</f>
        <v>2020.</v>
      </c>
      <c r="D7" s="376" t="str">
        <f>CONCATENATE((LEFT(KV_ÖSSZEFÜGGÉSEK!A5,4))+1,". után")</f>
        <v>2020. után</v>
      </c>
      <c r="E7" s="377" t="s">
        <v>41</v>
      </c>
    </row>
    <row r="8" spans="1:5">
      <c r="A8" s="129" t="s">
        <v>90</v>
      </c>
      <c r="B8" s="62"/>
      <c r="C8" s="62"/>
      <c r="D8" s="62"/>
      <c r="E8" s="130">
        <f t="shared" ref="E8:E14" si="0">SUM(B8:D8)</f>
        <v>0</v>
      </c>
    </row>
    <row r="9" spans="1:5">
      <c r="A9" s="131" t="s">
        <v>103</v>
      </c>
      <c r="B9" s="63"/>
      <c r="C9" s="63"/>
      <c r="D9" s="63"/>
      <c r="E9" s="132">
        <f t="shared" si="0"/>
        <v>0</v>
      </c>
    </row>
    <row r="10" spans="1:5">
      <c r="A10" s="133" t="s">
        <v>91</v>
      </c>
      <c r="B10" s="64"/>
      <c r="C10" s="64"/>
      <c r="D10" s="64"/>
      <c r="E10" s="134">
        <f t="shared" si="0"/>
        <v>0</v>
      </c>
    </row>
    <row r="11" spans="1:5">
      <c r="A11" s="133" t="s">
        <v>104</v>
      </c>
      <c r="B11" s="64"/>
      <c r="C11" s="64"/>
      <c r="D11" s="64"/>
      <c r="E11" s="134">
        <f t="shared" si="0"/>
        <v>0</v>
      </c>
    </row>
    <row r="12" spans="1:5">
      <c r="A12" s="133" t="s">
        <v>92</v>
      </c>
      <c r="B12" s="64"/>
      <c r="C12" s="64"/>
      <c r="D12" s="64"/>
      <c r="E12" s="134">
        <f t="shared" si="0"/>
        <v>0</v>
      </c>
    </row>
    <row r="13" spans="1:5">
      <c r="A13" s="133" t="s">
        <v>93</v>
      </c>
      <c r="B13" s="64"/>
      <c r="C13" s="64"/>
      <c r="D13" s="64"/>
      <c r="E13" s="134">
        <f t="shared" si="0"/>
        <v>0</v>
      </c>
    </row>
    <row r="14" spans="1:5" ht="13.5" thickBot="1">
      <c r="A14" s="65"/>
      <c r="B14" s="66"/>
      <c r="C14" s="66"/>
      <c r="D14" s="66"/>
      <c r="E14" s="134">
        <f t="shared" si="0"/>
        <v>0</v>
      </c>
    </row>
    <row r="15" spans="1:5" ht="13.5" thickBot="1">
      <c r="A15" s="135" t="s">
        <v>95</v>
      </c>
      <c r="B15" s="136">
        <f>B8+SUM(B10:B14)</f>
        <v>0</v>
      </c>
      <c r="C15" s="136">
        <f>C8+SUM(C10:C14)</f>
        <v>0</v>
      </c>
      <c r="D15" s="136">
        <f>D8+SUM(D10:D14)</f>
        <v>0</v>
      </c>
      <c r="E15" s="137">
        <f>E8+SUM(E10:E14)</f>
        <v>0</v>
      </c>
    </row>
    <row r="16" spans="1:5" ht="13.5" thickBot="1">
      <c r="A16" s="40"/>
      <c r="B16" s="40"/>
      <c r="C16" s="40"/>
      <c r="D16" s="40"/>
      <c r="E16" s="40"/>
    </row>
    <row r="17" spans="1:5" ht="15.2" customHeight="1" thickBot="1">
      <c r="A17" s="126" t="s">
        <v>94</v>
      </c>
      <c r="B17" s="127" t="str">
        <f>+B7</f>
        <v>2019.</v>
      </c>
      <c r="C17" s="127" t="str">
        <f>+C7</f>
        <v>2020.</v>
      </c>
      <c r="D17" s="127" t="str">
        <f>+D7</f>
        <v>2020. után</v>
      </c>
      <c r="E17" s="128" t="s">
        <v>41</v>
      </c>
    </row>
    <row r="18" spans="1:5">
      <c r="A18" s="129" t="s">
        <v>99</v>
      </c>
      <c r="B18" s="62"/>
      <c r="C18" s="62"/>
      <c r="D18" s="62"/>
      <c r="E18" s="130">
        <f t="shared" ref="E18:E23" si="1">SUM(B18:D18)</f>
        <v>0</v>
      </c>
    </row>
    <row r="19" spans="1:5">
      <c r="A19" s="138" t="s">
        <v>100</v>
      </c>
      <c r="B19" s="64">
        <v>1687347</v>
      </c>
      <c r="C19" s="64"/>
      <c r="D19" s="64"/>
      <c r="E19" s="134">
        <f t="shared" si="1"/>
        <v>1687347</v>
      </c>
    </row>
    <row r="20" spans="1:5">
      <c r="A20" s="133" t="s">
        <v>101</v>
      </c>
      <c r="B20" s="64">
        <v>1460500</v>
      </c>
      <c r="C20" s="64"/>
      <c r="D20" s="64"/>
      <c r="E20" s="134">
        <f t="shared" si="1"/>
        <v>1460500</v>
      </c>
    </row>
    <row r="21" spans="1:5">
      <c r="A21" s="133" t="s">
        <v>102</v>
      </c>
      <c r="B21" s="64"/>
      <c r="C21" s="64"/>
      <c r="D21" s="64"/>
      <c r="E21" s="134">
        <f t="shared" si="1"/>
        <v>0</v>
      </c>
    </row>
    <row r="22" spans="1:5">
      <c r="A22" s="67"/>
      <c r="B22" s="64"/>
      <c r="C22" s="64"/>
      <c r="D22" s="64"/>
      <c r="E22" s="134">
        <f t="shared" si="1"/>
        <v>0</v>
      </c>
    </row>
    <row r="23" spans="1:5" ht="13.5" thickBot="1">
      <c r="A23" s="65"/>
      <c r="B23" s="66"/>
      <c r="C23" s="66"/>
      <c r="D23" s="66"/>
      <c r="E23" s="134">
        <f t="shared" si="1"/>
        <v>0</v>
      </c>
    </row>
    <row r="24" spans="1:5" ht="13.5" thickBot="1">
      <c r="A24" s="135" t="s">
        <v>42</v>
      </c>
      <c r="B24" s="136">
        <f>SUM(B18:B23)</f>
        <v>3147847</v>
      </c>
      <c r="C24" s="136">
        <f>SUM(C18:C23)</f>
        <v>0</v>
      </c>
      <c r="D24" s="136">
        <f>SUM(D18:D23)</f>
        <v>0</v>
      </c>
      <c r="E24" s="137">
        <f>SUM(E18:E23)</f>
        <v>3147847</v>
      </c>
    </row>
    <row r="25" spans="1:5">
      <c r="A25" s="125"/>
      <c r="B25" s="125"/>
      <c r="C25" s="125"/>
      <c r="D25" s="125"/>
      <c r="E25" s="125"/>
    </row>
    <row r="26" spans="1:5" ht="15.75">
      <c r="A26" s="322" t="s">
        <v>96</v>
      </c>
      <c r="B26" s="496" t="s">
        <v>542</v>
      </c>
      <c r="C26" s="496"/>
      <c r="D26" s="496"/>
      <c r="E26" s="496"/>
    </row>
    <row r="27" spans="1:5" ht="14.25" thickBot="1">
      <c r="A27" s="125"/>
      <c r="B27" s="125"/>
      <c r="C27" s="125"/>
      <c r="D27" s="498" t="str">
        <f>D6</f>
        <v>Forintban!</v>
      </c>
      <c r="E27" s="498"/>
    </row>
    <row r="28" spans="1:5" ht="13.5" thickBot="1">
      <c r="A28" s="126" t="s">
        <v>89</v>
      </c>
      <c r="B28" s="127" t="str">
        <f>+B17</f>
        <v>2019.</v>
      </c>
      <c r="C28" s="127" t="str">
        <f>+C17</f>
        <v>2020.</v>
      </c>
      <c r="D28" s="127" t="str">
        <f>+D17</f>
        <v>2020. után</v>
      </c>
      <c r="E28" s="128" t="s">
        <v>41</v>
      </c>
    </row>
    <row r="29" spans="1:5">
      <c r="A29" s="129" t="s">
        <v>90</v>
      </c>
      <c r="B29" s="62"/>
      <c r="C29" s="62"/>
      <c r="D29" s="62"/>
      <c r="E29" s="130">
        <f t="shared" ref="E29:E35" si="2">SUM(B29:D29)</f>
        <v>0</v>
      </c>
    </row>
    <row r="30" spans="1:5">
      <c r="A30" s="131" t="s">
        <v>103</v>
      </c>
      <c r="B30" s="63"/>
      <c r="C30" s="63"/>
      <c r="D30" s="63"/>
      <c r="E30" s="132">
        <f t="shared" si="2"/>
        <v>0</v>
      </c>
    </row>
    <row r="31" spans="1:5">
      <c r="A31" s="133" t="s">
        <v>91</v>
      </c>
      <c r="B31" s="64"/>
      <c r="C31" s="64"/>
      <c r="D31" s="64"/>
      <c r="E31" s="134">
        <f t="shared" si="2"/>
        <v>0</v>
      </c>
    </row>
    <row r="32" spans="1:5">
      <c r="A32" s="133" t="s">
        <v>104</v>
      </c>
      <c r="B32" s="64"/>
      <c r="C32" s="64"/>
      <c r="D32" s="64"/>
      <c r="E32" s="134">
        <f t="shared" si="2"/>
        <v>0</v>
      </c>
    </row>
    <row r="33" spans="1:8">
      <c r="A33" s="133" t="s">
        <v>92</v>
      </c>
      <c r="B33" s="64"/>
      <c r="C33" s="64"/>
      <c r="D33" s="64"/>
      <c r="E33" s="134">
        <f t="shared" si="2"/>
        <v>0</v>
      </c>
    </row>
    <row r="34" spans="1:8">
      <c r="A34" s="133" t="s">
        <v>93</v>
      </c>
      <c r="B34" s="64"/>
      <c r="C34" s="64"/>
      <c r="D34" s="64"/>
      <c r="E34" s="134">
        <f t="shared" si="2"/>
        <v>0</v>
      </c>
    </row>
    <row r="35" spans="1:8" ht="13.5" thickBot="1">
      <c r="A35" s="65"/>
      <c r="B35" s="66"/>
      <c r="C35" s="66"/>
      <c r="D35" s="66"/>
      <c r="E35" s="134">
        <f t="shared" si="2"/>
        <v>0</v>
      </c>
    </row>
    <row r="36" spans="1:8" ht="13.5" thickBot="1">
      <c r="A36" s="135" t="s">
        <v>95</v>
      </c>
      <c r="B36" s="136">
        <f>B29+SUM(B31:B35)</f>
        <v>0</v>
      </c>
      <c r="C36" s="136">
        <f>C29+SUM(C31:C35)</f>
        <v>0</v>
      </c>
      <c r="D36" s="136">
        <f>D29+SUM(D31:D35)</f>
        <v>0</v>
      </c>
      <c r="E36" s="137">
        <f>E29+SUM(E31:E35)</f>
        <v>0</v>
      </c>
    </row>
    <row r="37" spans="1:8" ht="13.5" thickBot="1">
      <c r="A37" s="40"/>
      <c r="B37" s="40"/>
      <c r="C37" s="40"/>
      <c r="D37" s="40"/>
      <c r="E37" s="40"/>
    </row>
    <row r="38" spans="1:8" ht="13.5" thickBot="1">
      <c r="A38" s="126" t="s">
        <v>94</v>
      </c>
      <c r="B38" s="127" t="str">
        <f>+B28</f>
        <v>2019.</v>
      </c>
      <c r="C38" s="127" t="str">
        <f>+C28</f>
        <v>2020.</v>
      </c>
      <c r="D38" s="127" t="str">
        <f>+D28</f>
        <v>2020. után</v>
      </c>
      <c r="E38" s="128" t="s">
        <v>41</v>
      </c>
    </row>
    <row r="39" spans="1:8">
      <c r="A39" s="129" t="s">
        <v>99</v>
      </c>
      <c r="B39" s="62"/>
      <c r="C39" s="62"/>
      <c r="D39" s="62"/>
      <c r="E39" s="130">
        <f>SUM(B39:D39)</f>
        <v>0</v>
      </c>
    </row>
    <row r="40" spans="1:8">
      <c r="A40" s="138" t="s">
        <v>100</v>
      </c>
      <c r="B40" s="64">
        <v>2286000</v>
      </c>
      <c r="C40" s="64"/>
      <c r="D40" s="64"/>
      <c r="E40" s="134">
        <f>SUM(B40:D40)</f>
        <v>2286000</v>
      </c>
    </row>
    <row r="41" spans="1:8">
      <c r="A41" s="133" t="s">
        <v>101</v>
      </c>
      <c r="B41" s="64">
        <v>5703519</v>
      </c>
      <c r="C41" s="64"/>
      <c r="D41" s="64"/>
      <c r="E41" s="134">
        <f>SUM(B41:D41)</f>
        <v>5703519</v>
      </c>
    </row>
    <row r="42" spans="1:8">
      <c r="A42" s="133" t="s">
        <v>102</v>
      </c>
      <c r="B42" s="64"/>
      <c r="C42" s="64"/>
      <c r="D42" s="64"/>
      <c r="E42" s="134">
        <f>SUM(B42:D42)</f>
        <v>0</v>
      </c>
    </row>
    <row r="43" spans="1:8" ht="13.5" thickBot="1">
      <c r="A43" s="65"/>
      <c r="B43" s="66"/>
      <c r="C43" s="66"/>
      <c r="D43" s="66"/>
      <c r="E43" s="134">
        <f>SUM(B43:D43)</f>
        <v>0</v>
      </c>
    </row>
    <row r="44" spans="1:8" ht="13.5" thickBot="1">
      <c r="A44" s="135" t="s">
        <v>42</v>
      </c>
      <c r="B44" s="136">
        <f>SUM(B39:B43)</f>
        <v>7989519</v>
      </c>
      <c r="C44" s="136">
        <f>SUM(C39:C43)</f>
        <v>0</v>
      </c>
      <c r="D44" s="136">
        <f>SUM(D39:D43)</f>
        <v>0</v>
      </c>
      <c r="E44" s="137">
        <f>SUM(E39:E43)</f>
        <v>7989519</v>
      </c>
    </row>
    <row r="45" spans="1:8">
      <c r="A45" s="125"/>
      <c r="B45" s="125"/>
      <c r="C45" s="125"/>
      <c r="D45" s="125"/>
      <c r="E45" s="125"/>
    </row>
    <row r="46" spans="1:8" ht="14.25">
      <c r="A46" s="482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46" s="482"/>
      <c r="C46" s="482"/>
      <c r="D46" s="482"/>
      <c r="E46" s="482"/>
    </row>
    <row r="47" spans="1:8" ht="13.5" thickBot="1">
      <c r="A47" s="125"/>
      <c r="B47" s="125"/>
      <c r="C47" s="125"/>
      <c r="D47" s="125"/>
      <c r="E47" s="125"/>
    </row>
    <row r="48" spans="1:8" ht="13.5" thickBot="1">
      <c r="A48" s="487" t="s">
        <v>97</v>
      </c>
      <c r="B48" s="488"/>
      <c r="C48" s="489"/>
      <c r="D48" s="485" t="s">
        <v>419</v>
      </c>
      <c r="E48" s="486"/>
      <c r="H48" s="39"/>
    </row>
    <row r="49" spans="1:5">
      <c r="A49" s="490"/>
      <c r="B49" s="491"/>
      <c r="C49" s="492"/>
      <c r="D49" s="478"/>
      <c r="E49" s="479"/>
    </row>
    <row r="50" spans="1:5" ht="13.5" thickBot="1">
      <c r="A50" s="493"/>
      <c r="B50" s="494"/>
      <c r="C50" s="495"/>
      <c r="D50" s="480"/>
      <c r="E50" s="481"/>
    </row>
    <row r="51" spans="1:5" ht="13.5" thickBot="1">
      <c r="A51" s="475" t="s">
        <v>42</v>
      </c>
      <c r="B51" s="476"/>
      <c r="C51" s="477"/>
      <c r="D51" s="483">
        <f>SUM(D49:E50)</f>
        <v>0</v>
      </c>
      <c r="E51" s="484"/>
    </row>
    <row r="52" spans="1:5">
      <c r="A52" s="100"/>
      <c r="B52" s="100"/>
      <c r="C52" s="100"/>
      <c r="D52" s="100"/>
      <c r="E52" s="100"/>
    </row>
    <row r="53" spans="1:5">
      <c r="A53" s="100"/>
      <c r="B53" s="100"/>
      <c r="C53" s="100"/>
      <c r="D53" s="100"/>
      <c r="E53" s="100"/>
    </row>
    <row r="54" spans="1:5">
      <c r="A54" s="100"/>
      <c r="B54" s="100"/>
      <c r="C54" s="100"/>
      <c r="D54" s="100"/>
      <c r="E54" s="100"/>
    </row>
    <row r="55" spans="1:5">
      <c r="A55" s="100"/>
      <c r="B55" s="100"/>
      <c r="C55" s="100"/>
      <c r="D55" s="100"/>
      <c r="E55" s="100"/>
    </row>
    <row r="56" spans="1:5">
      <c r="A56" s="100"/>
      <c r="B56" s="100"/>
      <c r="C56" s="100"/>
      <c r="D56" s="100"/>
      <c r="E56" s="100"/>
    </row>
    <row r="57" spans="1:5">
      <c r="A57" s="100"/>
      <c r="B57" s="100"/>
      <c r="C57" s="100"/>
      <c r="D57" s="100"/>
      <c r="E57" s="100"/>
    </row>
    <row r="58" spans="1:5">
      <c r="A58" s="100"/>
      <c r="B58" s="100"/>
      <c r="C58" s="100"/>
      <c r="D58" s="100"/>
      <c r="E58" s="100"/>
    </row>
    <row r="59" spans="1:5">
      <c r="A59" s="100"/>
      <c r="B59" s="100"/>
      <c r="C59" s="100"/>
      <c r="D59" s="100"/>
      <c r="E59" s="100"/>
    </row>
    <row r="60" spans="1:5">
      <c r="A60" s="100"/>
      <c r="B60" s="100"/>
      <c r="C60" s="100"/>
      <c r="D60" s="100"/>
      <c r="E60" s="100"/>
    </row>
    <row r="61" spans="1:5">
      <c r="A61" s="100"/>
      <c r="B61" s="100"/>
      <c r="C61" s="100"/>
      <c r="D61" s="100"/>
      <c r="E61" s="100"/>
    </row>
    <row r="62" spans="1:5">
      <c r="A62" s="100"/>
      <c r="B62" s="100"/>
      <c r="C62" s="100"/>
      <c r="D62" s="100"/>
      <c r="E62" s="100"/>
    </row>
    <row r="63" spans="1:5">
      <c r="A63" s="100"/>
      <c r="B63" s="100"/>
      <c r="C63" s="100"/>
      <c r="D63" s="100"/>
      <c r="E63" s="100"/>
    </row>
    <row r="64" spans="1:5">
      <c r="A64" s="100"/>
      <c r="B64" s="100"/>
      <c r="C64" s="100"/>
      <c r="D64" s="100"/>
      <c r="E64" s="100"/>
    </row>
    <row r="65" spans="1:5">
      <c r="A65" s="100"/>
      <c r="B65" s="100"/>
      <c r="C65" s="100"/>
      <c r="D65" s="100"/>
      <c r="E65" s="100"/>
    </row>
    <row r="66" spans="1:5">
      <c r="A66" s="100"/>
      <c r="B66" s="100"/>
      <c r="C66" s="100"/>
      <c r="D66" s="100"/>
      <c r="E66" s="100"/>
    </row>
    <row r="67" spans="1:5">
      <c r="A67" s="100"/>
      <c r="B67" s="100"/>
      <c r="C67" s="100"/>
      <c r="D67" s="100"/>
      <c r="E67" s="100"/>
    </row>
    <row r="68" spans="1:5">
      <c r="A68" s="100"/>
      <c r="B68" s="100"/>
      <c r="C68" s="100"/>
      <c r="D68" s="100"/>
      <c r="E68" s="100"/>
    </row>
    <row r="69" spans="1:5">
      <c r="A69" s="100"/>
      <c r="B69" s="100"/>
      <c r="C69" s="100"/>
      <c r="D69" s="100"/>
      <c r="E69" s="100"/>
    </row>
    <row r="70" spans="1:5">
      <c r="A70" s="100"/>
      <c r="B70" s="100"/>
      <c r="C70" s="100"/>
      <c r="D70" s="100"/>
      <c r="E70" s="100"/>
    </row>
    <row r="71" spans="1:5">
      <c r="A71" s="100"/>
      <c r="B71" s="100"/>
      <c r="C71" s="100"/>
      <c r="D71" s="100"/>
      <c r="E71" s="100"/>
    </row>
    <row r="72" spans="1:5">
      <c r="A72" s="100"/>
      <c r="B72" s="100"/>
      <c r="C72" s="100"/>
      <c r="D72" s="100"/>
      <c r="E72" s="100"/>
    </row>
    <row r="73" spans="1:5">
      <c r="A73" s="100"/>
      <c r="B73" s="100"/>
      <c r="C73" s="100"/>
      <c r="D73" s="100"/>
      <c r="E73" s="100"/>
    </row>
    <row r="74" spans="1:5">
      <c r="A74" s="100"/>
      <c r="B74" s="100"/>
      <c r="C74" s="100"/>
      <c r="D74" s="100"/>
      <c r="E74" s="100"/>
    </row>
    <row r="75" spans="1:5">
      <c r="A75" s="100"/>
      <c r="B75" s="100"/>
      <c r="C75" s="100"/>
      <c r="D75" s="100"/>
      <c r="E75" s="100"/>
    </row>
    <row r="76" spans="1:5">
      <c r="A76" s="100"/>
      <c r="B76" s="100"/>
      <c r="C76" s="100"/>
      <c r="D76" s="100"/>
      <c r="E76" s="100"/>
    </row>
    <row r="77" spans="1:5">
      <c r="A77" s="100"/>
      <c r="B77" s="100"/>
      <c r="C77" s="100"/>
      <c r="D77" s="100"/>
      <c r="E77" s="100"/>
    </row>
    <row r="78" spans="1:5">
      <c r="A78" s="100"/>
      <c r="B78" s="100"/>
      <c r="C78" s="100"/>
      <c r="D78" s="100"/>
      <c r="E78" s="100"/>
    </row>
    <row r="79" spans="1:5">
      <c r="A79" s="100"/>
      <c r="B79" s="100"/>
      <c r="C79" s="100"/>
      <c r="D79" s="100"/>
      <c r="E79" s="100"/>
    </row>
    <row r="80" spans="1:5">
      <c r="A80" s="100"/>
      <c r="B80" s="100"/>
      <c r="C80" s="100"/>
      <c r="D80" s="100"/>
      <c r="E80" s="100"/>
    </row>
    <row r="81" spans="1:5">
      <c r="A81" s="100"/>
      <c r="B81" s="100"/>
      <c r="C81" s="100"/>
      <c r="D81" s="100"/>
      <c r="E81" s="100"/>
    </row>
    <row r="82" spans="1:5">
      <c r="A82" s="100"/>
      <c r="B82" s="100"/>
      <c r="C82" s="100"/>
      <c r="D82" s="100"/>
      <c r="E82" s="100"/>
    </row>
    <row r="83" spans="1:5">
      <c r="A83" s="100"/>
      <c r="B83" s="100"/>
      <c r="C83" s="100"/>
      <c r="D83" s="100"/>
      <c r="E83" s="100"/>
    </row>
    <row r="84" spans="1:5">
      <c r="A84" s="100"/>
      <c r="B84" s="100"/>
      <c r="C84" s="100"/>
      <c r="D84" s="100"/>
      <c r="E84" s="100"/>
    </row>
    <row r="85" spans="1:5">
      <c r="A85" s="100"/>
      <c r="B85" s="100"/>
      <c r="C85" s="100"/>
      <c r="D85" s="100"/>
      <c r="E85" s="100"/>
    </row>
    <row r="86" spans="1:5">
      <c r="A86" s="100"/>
      <c r="B86" s="100"/>
      <c r="C86" s="100"/>
      <c r="D86" s="100"/>
      <c r="E86" s="100"/>
    </row>
    <row r="87" spans="1:5">
      <c r="A87" s="100"/>
      <c r="B87" s="100"/>
      <c r="C87" s="100"/>
      <c r="D87" s="100"/>
      <c r="E87" s="100"/>
    </row>
    <row r="88" spans="1:5">
      <c r="A88" s="100"/>
      <c r="B88" s="100"/>
      <c r="C88" s="100"/>
      <c r="D88" s="100"/>
      <c r="E88" s="100"/>
    </row>
    <row r="89" spans="1:5">
      <c r="A89" s="100"/>
      <c r="B89" s="100"/>
      <c r="C89" s="100"/>
      <c r="D89" s="100"/>
      <c r="E89" s="100"/>
    </row>
    <row r="90" spans="1:5">
      <c r="A90" s="100"/>
      <c r="B90" s="100"/>
      <c r="C90" s="100"/>
      <c r="D90" s="100"/>
      <c r="E90" s="100"/>
    </row>
    <row r="91" spans="1:5">
      <c r="A91" s="100"/>
      <c r="B91" s="100"/>
      <c r="C91" s="100"/>
      <c r="D91" s="100"/>
      <c r="E91" s="100"/>
    </row>
    <row r="92" spans="1:5">
      <c r="A92" s="100"/>
      <c r="B92" s="100"/>
      <c r="C92" s="100"/>
      <c r="D92" s="100"/>
      <c r="E92" s="100"/>
    </row>
    <row r="93" spans="1:5">
      <c r="A93" s="100"/>
      <c r="B93" s="100"/>
      <c r="C93" s="100"/>
      <c r="D93" s="100"/>
      <c r="E93" s="100"/>
    </row>
    <row r="94" spans="1:5">
      <c r="A94" s="100"/>
      <c r="B94" s="100"/>
      <c r="C94" s="100"/>
      <c r="D94" s="100"/>
      <c r="E94" s="100"/>
    </row>
    <row r="95" spans="1:5">
      <c r="A95" s="100"/>
      <c r="B95" s="100"/>
      <c r="C95" s="100"/>
      <c r="D95" s="100"/>
      <c r="E95" s="100"/>
    </row>
    <row r="96" spans="1:5">
      <c r="A96" s="100"/>
      <c r="B96" s="100"/>
      <c r="C96" s="100"/>
      <c r="D96" s="100"/>
      <c r="E96" s="100"/>
    </row>
    <row r="97" spans="1:5">
      <c r="A97" s="100"/>
      <c r="B97" s="100"/>
      <c r="C97" s="100"/>
      <c r="D97" s="100"/>
      <c r="E97" s="100"/>
    </row>
    <row r="98" spans="1:5">
      <c r="A98" s="100"/>
      <c r="B98" s="100"/>
      <c r="C98" s="100"/>
      <c r="D98" s="100"/>
      <c r="E98" s="100"/>
    </row>
    <row r="99" spans="1:5">
      <c r="A99" s="100"/>
      <c r="B99" s="100"/>
      <c r="C99" s="100"/>
      <c r="D99" s="100"/>
      <c r="E99" s="100"/>
    </row>
    <row r="100" spans="1:5">
      <c r="A100" s="100"/>
      <c r="B100" s="100"/>
      <c r="C100" s="100"/>
      <c r="D100" s="100"/>
      <c r="E100" s="100"/>
    </row>
    <row r="101" spans="1:5">
      <c r="A101" s="100"/>
      <c r="B101" s="100"/>
      <c r="C101" s="100"/>
      <c r="D101" s="100"/>
      <c r="E101" s="100"/>
    </row>
    <row r="102" spans="1:5">
      <c r="A102" s="100"/>
      <c r="B102" s="100"/>
      <c r="C102" s="100"/>
      <c r="D102" s="100"/>
      <c r="E102" s="100"/>
    </row>
    <row r="103" spans="1:5">
      <c r="A103" s="100"/>
      <c r="B103" s="100"/>
      <c r="C103" s="100"/>
      <c r="D103" s="100"/>
      <c r="E103" s="100"/>
    </row>
    <row r="104" spans="1:5">
      <c r="A104" s="100"/>
      <c r="B104" s="100"/>
      <c r="C104" s="100"/>
      <c r="D104" s="100"/>
      <c r="E104" s="100"/>
    </row>
    <row r="105" spans="1:5">
      <c r="A105" s="100"/>
      <c r="B105" s="100"/>
      <c r="C105" s="100"/>
      <c r="D105" s="100"/>
      <c r="E105" s="100"/>
    </row>
    <row r="106" spans="1:5">
      <c r="A106" s="100"/>
      <c r="B106" s="100"/>
      <c r="C106" s="100"/>
      <c r="D106" s="100"/>
      <c r="E106" s="100"/>
    </row>
    <row r="107" spans="1:5">
      <c r="A107" s="100"/>
      <c r="B107" s="100"/>
      <c r="C107" s="100"/>
      <c r="D107" s="100"/>
      <c r="E107" s="100"/>
    </row>
    <row r="108" spans="1:5">
      <c r="A108" s="100"/>
      <c r="B108" s="100"/>
      <c r="C108" s="100"/>
      <c r="D108" s="100"/>
      <c r="E108" s="100"/>
    </row>
    <row r="109" spans="1:5">
      <c r="A109" s="100"/>
      <c r="B109" s="100"/>
      <c r="C109" s="100"/>
      <c r="D109" s="100"/>
      <c r="E109" s="100"/>
    </row>
    <row r="110" spans="1:5">
      <c r="A110" s="100"/>
      <c r="B110" s="100"/>
      <c r="C110" s="100"/>
      <c r="D110" s="100"/>
      <c r="E110" s="100"/>
    </row>
    <row r="111" spans="1:5">
      <c r="A111" s="100"/>
      <c r="B111" s="100"/>
      <c r="C111" s="100"/>
      <c r="D111" s="100"/>
      <c r="E111" s="100"/>
    </row>
    <row r="112" spans="1:5">
      <c r="A112" s="100"/>
      <c r="B112" s="100"/>
      <c r="C112" s="100"/>
      <c r="D112" s="100"/>
      <c r="E112" s="100"/>
    </row>
    <row r="113" spans="1:5">
      <c r="A113" s="100"/>
      <c r="B113" s="100"/>
      <c r="C113" s="100"/>
      <c r="D113" s="100"/>
      <c r="E113" s="100"/>
    </row>
    <row r="114" spans="1:5">
      <c r="A114" s="100"/>
      <c r="B114" s="100"/>
      <c r="C114" s="100"/>
      <c r="D114" s="100"/>
      <c r="E114" s="100"/>
    </row>
    <row r="115" spans="1:5">
      <c r="A115" s="100"/>
      <c r="B115" s="100"/>
      <c r="C115" s="100"/>
      <c r="D115" s="100"/>
      <c r="E115" s="100"/>
    </row>
    <row r="116" spans="1:5">
      <c r="A116" s="100"/>
      <c r="B116" s="100"/>
      <c r="C116" s="100"/>
      <c r="D116" s="100"/>
      <c r="E116" s="100"/>
    </row>
    <row r="117" spans="1:5">
      <c r="A117" s="100"/>
      <c r="B117" s="100"/>
      <c r="C117" s="100"/>
      <c r="D117" s="100"/>
      <c r="E117" s="100"/>
    </row>
    <row r="118" spans="1:5">
      <c r="A118" s="100"/>
      <c r="B118" s="100"/>
      <c r="C118" s="100"/>
      <c r="D118" s="100"/>
      <c r="E118" s="100"/>
    </row>
    <row r="119" spans="1:5">
      <c r="A119" s="100"/>
      <c r="B119" s="100"/>
      <c r="C119" s="100"/>
      <c r="D119" s="100"/>
      <c r="E119" s="100"/>
    </row>
    <row r="120" spans="1:5">
      <c r="A120" s="100"/>
      <c r="B120" s="100"/>
      <c r="C120" s="100"/>
      <c r="D120" s="100"/>
      <c r="E120" s="100"/>
    </row>
    <row r="121" spans="1:5">
      <c r="A121" s="100"/>
      <c r="B121" s="100"/>
      <c r="C121" s="100"/>
      <c r="D121" s="100"/>
      <c r="E121" s="100"/>
    </row>
    <row r="122" spans="1:5">
      <c r="A122" s="100"/>
      <c r="B122" s="100"/>
      <c r="C122" s="100"/>
      <c r="D122" s="100"/>
      <c r="E122" s="100"/>
    </row>
    <row r="123" spans="1:5">
      <c r="A123" s="100"/>
      <c r="B123" s="100"/>
      <c r="C123" s="100"/>
      <c r="D123" s="100"/>
      <c r="E123" s="100"/>
    </row>
    <row r="124" spans="1:5">
      <c r="A124" s="100"/>
      <c r="B124" s="100"/>
      <c r="C124" s="100"/>
      <c r="D124" s="100"/>
      <c r="E124" s="100"/>
    </row>
    <row r="125" spans="1:5">
      <c r="A125" s="100"/>
      <c r="B125" s="100"/>
      <c r="C125" s="100"/>
      <c r="D125" s="100"/>
      <c r="E125" s="100"/>
    </row>
    <row r="126" spans="1:5">
      <c r="A126" s="100"/>
      <c r="B126" s="100"/>
      <c r="C126" s="100"/>
      <c r="D126" s="100"/>
      <c r="E126" s="100"/>
    </row>
    <row r="127" spans="1:5">
      <c r="A127" s="100"/>
      <c r="B127" s="100"/>
      <c r="C127" s="100"/>
      <c r="D127" s="100"/>
      <c r="E127" s="100"/>
    </row>
    <row r="128" spans="1:5">
      <c r="A128" s="100"/>
      <c r="B128" s="100"/>
      <c r="C128" s="100"/>
      <c r="D128" s="100"/>
      <c r="E128" s="100"/>
    </row>
    <row r="129" spans="1:5">
      <c r="A129" s="100"/>
      <c r="B129" s="100"/>
      <c r="C129" s="100"/>
      <c r="D129" s="100"/>
      <c r="E129" s="100"/>
    </row>
    <row r="130" spans="1:5">
      <c r="A130" s="100"/>
      <c r="B130" s="100"/>
      <c r="C130" s="100"/>
      <c r="D130" s="100"/>
      <c r="E130" s="100"/>
    </row>
    <row r="131" spans="1:5">
      <c r="A131" s="100"/>
      <c r="B131" s="100"/>
      <c r="C131" s="100"/>
      <c r="D131" s="100"/>
      <c r="E131" s="100"/>
    </row>
    <row r="132" spans="1:5">
      <c r="A132" s="100"/>
      <c r="B132" s="100"/>
      <c r="C132" s="100"/>
      <c r="D132" s="100"/>
      <c r="E132" s="100"/>
    </row>
    <row r="133" spans="1:5">
      <c r="A133" s="100"/>
      <c r="B133" s="100"/>
      <c r="C133" s="100"/>
      <c r="D133" s="100"/>
      <c r="E133" s="100"/>
    </row>
    <row r="134" spans="1:5">
      <c r="A134" s="100"/>
      <c r="B134" s="100"/>
      <c r="C134" s="100"/>
      <c r="D134" s="100"/>
      <c r="E134" s="100"/>
    </row>
    <row r="135" spans="1:5">
      <c r="A135" s="100"/>
      <c r="B135" s="100"/>
      <c r="C135" s="100"/>
      <c r="D135" s="100"/>
      <c r="E135" s="100"/>
    </row>
    <row r="136" spans="1:5">
      <c r="A136" s="100"/>
      <c r="B136" s="100"/>
      <c r="C136" s="100"/>
      <c r="D136" s="100"/>
      <c r="E136" s="100"/>
    </row>
    <row r="137" spans="1:5">
      <c r="A137" s="100"/>
      <c r="B137" s="100"/>
      <c r="C137" s="100"/>
      <c r="D137" s="100"/>
      <c r="E137" s="100"/>
    </row>
    <row r="138" spans="1:5">
      <c r="A138" s="100"/>
      <c r="B138" s="100"/>
      <c r="C138" s="100"/>
      <c r="D138" s="100"/>
      <c r="E138" s="100"/>
    </row>
    <row r="139" spans="1:5">
      <c r="A139" s="100"/>
      <c r="B139" s="100"/>
      <c r="C139" s="100"/>
      <c r="D139" s="100"/>
      <c r="E139" s="100"/>
    </row>
    <row r="140" spans="1:5">
      <c r="A140" s="100"/>
      <c r="B140" s="100"/>
      <c r="C140" s="100"/>
      <c r="D140" s="100"/>
      <c r="E140" s="100"/>
    </row>
    <row r="141" spans="1:5">
      <c r="A141" s="100"/>
      <c r="B141" s="100"/>
      <c r="C141" s="100"/>
      <c r="D141" s="100"/>
      <c r="E141" s="100"/>
    </row>
    <row r="142" spans="1:5">
      <c r="A142" s="100"/>
      <c r="B142" s="100"/>
      <c r="C142" s="100"/>
      <c r="D142" s="100"/>
      <c r="E142" s="100"/>
    </row>
    <row r="143" spans="1:5">
      <c r="A143" s="100"/>
      <c r="B143" s="100"/>
      <c r="C143" s="100"/>
      <c r="D143" s="100"/>
      <c r="E143" s="100"/>
    </row>
    <row r="144" spans="1:5">
      <c r="A144" s="100"/>
      <c r="B144" s="100"/>
      <c r="C144" s="100"/>
      <c r="D144" s="100"/>
      <c r="E144" s="100"/>
    </row>
    <row r="145" spans="1:5">
      <c r="A145" s="100"/>
      <c r="B145" s="100"/>
      <c r="C145" s="100"/>
      <c r="D145" s="100"/>
      <c r="E145" s="100"/>
    </row>
    <row r="146" spans="1:5">
      <c r="A146" s="100"/>
      <c r="B146" s="100"/>
      <c r="C146" s="100"/>
      <c r="D146" s="100"/>
      <c r="E146" s="100"/>
    </row>
    <row r="147" spans="1:5">
      <c r="A147" s="100"/>
      <c r="B147" s="100"/>
      <c r="C147" s="100"/>
      <c r="D147" s="100"/>
      <c r="E147" s="100"/>
    </row>
    <row r="148" spans="1:5">
      <c r="A148" s="100"/>
      <c r="B148" s="100"/>
      <c r="C148" s="100"/>
      <c r="D148" s="100"/>
      <c r="E148" s="100"/>
    </row>
    <row r="149" spans="1:5">
      <c r="A149" s="100"/>
      <c r="B149" s="100"/>
      <c r="C149" s="100"/>
      <c r="D149" s="100"/>
      <c r="E149" s="100"/>
    </row>
    <row r="150" spans="1:5">
      <c r="A150" s="100"/>
      <c r="B150" s="100"/>
      <c r="C150" s="100"/>
      <c r="D150" s="100"/>
      <c r="E150" s="100"/>
    </row>
    <row r="151" spans="1:5">
      <c r="A151" s="100"/>
      <c r="B151" s="100"/>
      <c r="C151" s="100"/>
      <c r="D151" s="100"/>
      <c r="E151" s="100"/>
    </row>
    <row r="152" spans="1:5">
      <c r="A152" s="100"/>
      <c r="B152" s="100"/>
      <c r="C152" s="100"/>
      <c r="D152" s="100"/>
      <c r="E152" s="100"/>
    </row>
    <row r="153" spans="1:5">
      <c r="A153" s="100"/>
      <c r="B153" s="100"/>
      <c r="C153" s="100"/>
      <c r="D153" s="100"/>
      <c r="E153" s="100"/>
    </row>
    <row r="154" spans="1:5">
      <c r="A154" s="100"/>
      <c r="B154" s="100"/>
      <c r="C154" s="100"/>
      <c r="D154" s="100"/>
      <c r="E154" s="100"/>
    </row>
    <row r="155" spans="1:5">
      <c r="A155" s="100"/>
      <c r="B155" s="100"/>
      <c r="C155" s="100"/>
      <c r="D155" s="100"/>
      <c r="E155" s="100"/>
    </row>
    <row r="156" spans="1:5">
      <c r="A156" s="100"/>
      <c r="B156" s="100"/>
      <c r="C156" s="100"/>
      <c r="D156" s="100"/>
      <c r="E156" s="100"/>
    </row>
    <row r="157" spans="1:5">
      <c r="A157" s="100"/>
      <c r="B157" s="100"/>
      <c r="C157" s="100"/>
      <c r="D157" s="100"/>
      <c r="E157" s="100"/>
    </row>
    <row r="158" spans="1:5">
      <c r="A158" s="100"/>
      <c r="B158" s="100"/>
      <c r="C158" s="100"/>
      <c r="D158" s="100"/>
      <c r="E158" s="100"/>
    </row>
    <row r="159" spans="1:5">
      <c r="A159" s="100"/>
      <c r="B159" s="100"/>
      <c r="C159" s="100"/>
      <c r="D159" s="100"/>
      <c r="E159" s="100"/>
    </row>
    <row r="160" spans="1:5">
      <c r="A160" s="100"/>
      <c r="B160" s="100"/>
      <c r="C160" s="100"/>
      <c r="D160" s="100"/>
      <c r="E160" s="100"/>
    </row>
    <row r="161" spans="1:5">
      <c r="A161" s="100"/>
      <c r="B161" s="100"/>
      <c r="C161" s="100"/>
      <c r="D161" s="100"/>
      <c r="E161" s="100"/>
    </row>
    <row r="162" spans="1:5">
      <c r="A162" s="100"/>
      <c r="B162" s="100"/>
      <c r="C162" s="100"/>
      <c r="D162" s="100"/>
      <c r="E162" s="100"/>
    </row>
    <row r="163" spans="1:5">
      <c r="A163" s="100"/>
      <c r="B163" s="100"/>
      <c r="C163" s="100"/>
      <c r="D163" s="100"/>
      <c r="E163" s="100"/>
    </row>
    <row r="164" spans="1:5">
      <c r="A164" s="100"/>
      <c r="B164" s="100"/>
      <c r="C164" s="100"/>
      <c r="D164" s="100"/>
      <c r="E164" s="100"/>
    </row>
    <row r="165" spans="1:5">
      <c r="A165" s="100"/>
      <c r="B165" s="100"/>
      <c r="C165" s="100"/>
      <c r="D165" s="100"/>
      <c r="E165" s="100"/>
    </row>
    <row r="166" spans="1:5">
      <c r="A166" s="100"/>
      <c r="B166" s="100"/>
      <c r="C166" s="100"/>
      <c r="D166" s="100"/>
      <c r="E166" s="100"/>
    </row>
    <row r="167" spans="1:5">
      <c r="A167" s="100"/>
      <c r="B167" s="100"/>
      <c r="C167" s="100"/>
      <c r="D167" s="100"/>
      <c r="E167" s="100"/>
    </row>
    <row r="168" spans="1:5">
      <c r="A168" s="100"/>
      <c r="B168" s="100"/>
      <c r="C168" s="100"/>
      <c r="D168" s="100"/>
      <c r="E168" s="100"/>
    </row>
    <row r="169" spans="1:5">
      <c r="A169" s="100"/>
      <c r="B169" s="100"/>
      <c r="C169" s="100"/>
      <c r="D169" s="100"/>
      <c r="E169" s="100"/>
    </row>
    <row r="170" spans="1:5">
      <c r="A170" s="100"/>
      <c r="B170" s="100"/>
      <c r="C170" s="100"/>
      <c r="D170" s="100"/>
      <c r="E170" s="100"/>
    </row>
    <row r="171" spans="1:5">
      <c r="A171" s="100"/>
      <c r="B171" s="100"/>
      <c r="C171" s="100"/>
      <c r="D171" s="100"/>
      <c r="E171" s="100"/>
    </row>
    <row r="172" spans="1:5">
      <c r="A172" s="100"/>
      <c r="B172" s="100"/>
      <c r="C172" s="100"/>
      <c r="D172" s="100"/>
      <c r="E172" s="100"/>
    </row>
    <row r="173" spans="1:5">
      <c r="A173" s="100"/>
      <c r="B173" s="100"/>
      <c r="C173" s="100"/>
      <c r="D173" s="100"/>
      <c r="E173" s="100"/>
    </row>
    <row r="174" spans="1:5">
      <c r="A174" s="100"/>
      <c r="B174" s="100"/>
      <c r="C174" s="100"/>
      <c r="D174" s="100"/>
      <c r="E174" s="100"/>
    </row>
  </sheetData>
  <sheetProtection sheet="1"/>
  <mergeCells count="16">
    <mergeCell ref="B5:E5"/>
    <mergeCell ref="B26:E26"/>
    <mergeCell ref="D6:E6"/>
    <mergeCell ref="D27:E27"/>
    <mergeCell ref="A3:E3"/>
    <mergeCell ref="A4:E4"/>
    <mergeCell ref="A1:E1"/>
    <mergeCell ref="A51:C51"/>
    <mergeCell ref="D49:E49"/>
    <mergeCell ref="D50:E50"/>
    <mergeCell ref="A46:E46"/>
    <mergeCell ref="D51:E51"/>
    <mergeCell ref="D48:E48"/>
    <mergeCell ref="A48:C48"/>
    <mergeCell ref="A49:C49"/>
    <mergeCell ref="A50:C50"/>
  </mergeCells>
  <phoneticPr fontId="25" type="noConversion"/>
  <conditionalFormatting sqref="B44:D44 D51:E51 E29:E36 B36:D36 E39:E44 B24:E24 E8:E15 B15:D15 E18:E23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2:G29"/>
  <sheetViews>
    <sheetView topLeftCell="A10" zoomScale="120" zoomScaleNormal="120" workbookViewId="0">
      <selection activeCell="A11" sqref="A11"/>
    </sheetView>
  </sheetViews>
  <sheetFormatPr defaultRowHeight="12.75"/>
  <cols>
    <col min="1" max="1" width="5.5" style="38" customWidth="1"/>
    <col min="2" max="2" width="33.1640625" style="38" customWidth="1"/>
    <col min="3" max="3" width="12.33203125" style="38" customWidth="1"/>
    <col min="4" max="4" width="11.5" style="38" customWidth="1"/>
    <col min="5" max="5" width="11.33203125" style="38" customWidth="1"/>
    <col min="6" max="6" width="11" style="38" customWidth="1"/>
    <col min="7" max="7" width="14.33203125" style="38" customWidth="1"/>
    <col min="8" max="16384" width="9.33203125" style="38"/>
  </cols>
  <sheetData>
    <row r="2" spans="1:7" ht="15">
      <c r="B2" s="503" t="str">
        <f>CONCATENATE("10. melléklet ",[1]ALAPADATOK!A7," ",[1]ALAPADATOK!B7," ",[1]ALAPADATOK!C7," ",[1]ALAPADATOK!D7," ",[1]ALAPADATOK!E7," ",[1]ALAPADATOK!F7," ",[1]ALAPADATOK!G7," ",[1]ALAPADATOK!H7)</f>
        <v>10. melléklet a … / 2019 ( … ) önkormányzati rendelethez</v>
      </c>
      <c r="C2" s="503"/>
      <c r="D2" s="503"/>
      <c r="E2" s="503"/>
      <c r="F2" s="503"/>
      <c r="G2" s="503"/>
    </row>
    <row r="4" spans="1:7" ht="43.5" customHeight="1">
      <c r="A4" s="502" t="s">
        <v>562</v>
      </c>
      <c r="B4" s="502"/>
      <c r="C4" s="502"/>
      <c r="D4" s="502"/>
      <c r="E4" s="502"/>
      <c r="F4" s="502"/>
      <c r="G4" s="502"/>
    </row>
    <row r="6" spans="1:7" s="406" customFormat="1" ht="27.2" customHeight="1">
      <c r="A6" s="432" t="s">
        <v>561</v>
      </c>
      <c r="C6" s="501" t="s">
        <v>559</v>
      </c>
      <c r="D6" s="501"/>
      <c r="E6" s="501"/>
      <c r="F6" s="501"/>
      <c r="G6" s="501"/>
    </row>
    <row r="7" spans="1:7" s="406" customFormat="1" ht="15.75"/>
    <row r="8" spans="1:7" s="406" customFormat="1" ht="24.75" customHeight="1">
      <c r="A8" s="432" t="s">
        <v>560</v>
      </c>
      <c r="C8" s="501" t="s">
        <v>559</v>
      </c>
      <c r="D8" s="501"/>
      <c r="E8" s="501"/>
      <c r="F8" s="501"/>
    </row>
    <row r="9" spans="1:7" s="100" customFormat="1"/>
    <row r="10" spans="1:7" s="428" customFormat="1" ht="15.2" customHeight="1">
      <c r="A10" s="431" t="s">
        <v>558</v>
      </c>
      <c r="B10" s="430"/>
      <c r="C10" s="430"/>
      <c r="D10" s="430"/>
      <c r="E10" s="430"/>
      <c r="F10" s="430"/>
      <c r="G10" s="430"/>
    </row>
    <row r="11" spans="1:7" s="428" customFormat="1" ht="15.2" customHeight="1" thickBot="1">
      <c r="A11" s="431" t="s">
        <v>557</v>
      </c>
      <c r="B11" s="430"/>
      <c r="C11" s="430"/>
      <c r="D11" s="430"/>
      <c r="E11" s="430"/>
      <c r="F11" s="430"/>
      <c r="G11" s="429" t="str">
        <f>[1]KV_9.3.3.sz.mell!C4</f>
        <v>Forintban!</v>
      </c>
    </row>
    <row r="12" spans="1:7" s="424" customFormat="1" ht="42" customHeight="1" thickBot="1">
      <c r="A12" s="427" t="s">
        <v>6</v>
      </c>
      <c r="B12" s="426" t="s">
        <v>556</v>
      </c>
      <c r="C12" s="426" t="s">
        <v>555</v>
      </c>
      <c r="D12" s="426" t="s">
        <v>554</v>
      </c>
      <c r="E12" s="426" t="s">
        <v>553</v>
      </c>
      <c r="F12" s="426" t="s">
        <v>552</v>
      </c>
      <c r="G12" s="425" t="s">
        <v>42</v>
      </c>
    </row>
    <row r="13" spans="1:7" ht="24" customHeight="1">
      <c r="A13" s="423" t="s">
        <v>8</v>
      </c>
      <c r="B13" s="422" t="s">
        <v>551</v>
      </c>
      <c r="C13" s="421">
        <v>859745</v>
      </c>
      <c r="D13" s="421"/>
      <c r="E13" s="421"/>
      <c r="F13" s="421"/>
      <c r="G13" s="420">
        <f t="shared" ref="G13:G19" si="0">SUM(C13:F13)</f>
        <v>859745</v>
      </c>
    </row>
    <row r="14" spans="1:7" ht="24" customHeight="1">
      <c r="A14" s="419" t="s">
        <v>9</v>
      </c>
      <c r="B14" s="418" t="s">
        <v>550</v>
      </c>
      <c r="C14" s="417"/>
      <c r="D14" s="417"/>
      <c r="E14" s="417"/>
      <c r="F14" s="417"/>
      <c r="G14" s="416">
        <f t="shared" si="0"/>
        <v>0</v>
      </c>
    </row>
    <row r="15" spans="1:7" ht="24" customHeight="1">
      <c r="A15" s="419" t="s">
        <v>10</v>
      </c>
      <c r="B15" s="418" t="s">
        <v>549</v>
      </c>
      <c r="C15" s="417"/>
      <c r="D15" s="417"/>
      <c r="E15" s="417"/>
      <c r="F15" s="417"/>
      <c r="G15" s="416">
        <f t="shared" si="0"/>
        <v>0</v>
      </c>
    </row>
    <row r="16" spans="1:7" ht="24" customHeight="1">
      <c r="A16" s="419" t="s">
        <v>11</v>
      </c>
      <c r="B16" s="418" t="s">
        <v>548</v>
      </c>
      <c r="C16" s="417"/>
      <c r="D16" s="417"/>
      <c r="E16" s="417"/>
      <c r="F16" s="417"/>
      <c r="G16" s="416">
        <f t="shared" si="0"/>
        <v>0</v>
      </c>
    </row>
    <row r="17" spans="1:7" ht="24" customHeight="1">
      <c r="A17" s="419" t="s">
        <v>12</v>
      </c>
      <c r="B17" s="418" t="s">
        <v>547</v>
      </c>
      <c r="C17" s="417"/>
      <c r="D17" s="417"/>
      <c r="E17" s="417"/>
      <c r="F17" s="417"/>
      <c r="G17" s="416">
        <f t="shared" si="0"/>
        <v>0</v>
      </c>
    </row>
    <row r="18" spans="1:7" ht="24" customHeight="1" thickBot="1">
      <c r="A18" s="415" t="s">
        <v>13</v>
      </c>
      <c r="B18" s="414" t="s">
        <v>546</v>
      </c>
      <c r="C18" s="413">
        <v>1345966</v>
      </c>
      <c r="D18" s="413"/>
      <c r="E18" s="413"/>
      <c r="F18" s="413"/>
      <c r="G18" s="412">
        <f t="shared" si="0"/>
        <v>1345966</v>
      </c>
    </row>
    <row r="19" spans="1:7" s="407" customFormat="1" ht="24" customHeight="1" thickBot="1">
      <c r="A19" s="411" t="s">
        <v>14</v>
      </c>
      <c r="B19" s="410" t="s">
        <v>42</v>
      </c>
      <c r="C19" s="409">
        <f>SUM(C13:C18)</f>
        <v>2205711</v>
      </c>
      <c r="D19" s="409">
        <f>SUM(D13:D18)</f>
        <v>0</v>
      </c>
      <c r="E19" s="409">
        <f>SUM(E13:E18)</f>
        <v>0</v>
      </c>
      <c r="F19" s="409">
        <f>SUM(F13:F18)</f>
        <v>0</v>
      </c>
      <c r="G19" s="408">
        <f t="shared" si="0"/>
        <v>2205711</v>
      </c>
    </row>
    <row r="20" spans="1:7" s="100" customFormat="1">
      <c r="A20" s="125"/>
      <c r="B20" s="125"/>
      <c r="C20" s="125"/>
      <c r="D20" s="125"/>
      <c r="E20" s="125"/>
      <c r="F20" s="125"/>
      <c r="G20" s="125"/>
    </row>
    <row r="21" spans="1:7" s="100" customFormat="1">
      <c r="A21" s="125"/>
      <c r="B21" s="125"/>
      <c r="C21" s="125"/>
      <c r="D21" s="125"/>
      <c r="E21" s="125"/>
      <c r="F21" s="125"/>
      <c r="G21" s="125"/>
    </row>
    <row r="22" spans="1:7" s="100" customFormat="1">
      <c r="A22" s="125"/>
      <c r="B22" s="125"/>
      <c r="C22" s="125"/>
      <c r="D22" s="125"/>
      <c r="E22" s="125"/>
      <c r="F22" s="125"/>
      <c r="G22" s="125"/>
    </row>
    <row r="23" spans="1:7" s="100" customFormat="1" ht="15.75">
      <c r="A23" s="406" t="str">
        <f>+CONCATENATE("......................, ",LEFT([1]KV_ÖSSZEFÜGGÉSEK!A5,4),". .......................... hó ..... nap")</f>
        <v>......................, 2019. .......................... hó ..... nap</v>
      </c>
      <c r="F23" s="125"/>
      <c r="G23" s="125"/>
    </row>
    <row r="24" spans="1:7" s="100" customFormat="1">
      <c r="F24" s="125"/>
      <c r="G24" s="125"/>
    </row>
    <row r="25" spans="1:7">
      <c r="A25" s="125"/>
      <c r="B25" s="125"/>
      <c r="C25" s="125"/>
      <c r="D25" s="125"/>
      <c r="E25" s="125"/>
      <c r="F25" s="125"/>
      <c r="G25" s="125"/>
    </row>
    <row r="26" spans="1:7">
      <c r="A26" s="125"/>
      <c r="B26" s="125"/>
      <c r="C26" s="100"/>
      <c r="D26" s="100"/>
      <c r="E26" s="100"/>
      <c r="F26" s="100"/>
      <c r="G26" s="125"/>
    </row>
    <row r="27" spans="1:7" ht="13.5">
      <c r="A27" s="125"/>
      <c r="B27" s="125"/>
      <c r="C27" s="404"/>
      <c r="D27" s="405" t="s">
        <v>545</v>
      </c>
      <c r="E27" s="405"/>
      <c r="F27" s="404"/>
      <c r="G27" s="125"/>
    </row>
    <row r="28" spans="1:7" ht="13.5">
      <c r="C28" s="402"/>
      <c r="D28" s="403"/>
      <c r="E28" s="403"/>
      <c r="F28" s="402"/>
    </row>
    <row r="29" spans="1:7" ht="13.5">
      <c r="C29" s="402"/>
      <c r="D29" s="403"/>
      <c r="E29" s="403"/>
      <c r="F29" s="402"/>
    </row>
  </sheetData>
  <sheetProtection sheet="1"/>
  <mergeCells count="4">
    <mergeCell ref="C6:G6"/>
    <mergeCell ref="C8:F8"/>
    <mergeCell ref="A4:G4"/>
    <mergeCell ref="B2:G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0"/>
  <sheetViews>
    <sheetView topLeftCell="A88" zoomScale="120" zoomScaleNormal="120" zoomScaleSheetLayoutView="100" workbookViewId="0">
      <selection activeCell="E98" sqref="E98"/>
    </sheetView>
  </sheetViews>
  <sheetFormatPr defaultRowHeight="15.75"/>
  <cols>
    <col min="1" max="1" width="9" style="222" customWidth="1"/>
    <col min="2" max="2" width="75.83203125" style="222" customWidth="1"/>
    <col min="3" max="3" width="15.5" style="223" customWidth="1"/>
    <col min="4" max="5" width="15.5" style="222" customWidth="1"/>
    <col min="6" max="6" width="9" style="31" customWidth="1"/>
    <col min="7" max="16384" width="9.33203125" style="31"/>
  </cols>
  <sheetData>
    <row r="1" spans="1:5" ht="14.45" customHeight="1">
      <c r="A1" s="359"/>
      <c r="B1" s="359"/>
      <c r="C1" s="363"/>
      <c r="D1" s="359"/>
      <c r="E1" s="387" t="str">
        <f>CONCATENATE("1. tájékoztató tábla ",ALAPADATOK!A7," ",ALAPADATOK!B7," ",ALAPADATOK!C7," ",ALAPADATOK!D7," ",ALAPADATOK!E7," ",ALAPADATOK!F7," ",ALAPADATOK!G7," ",ALAPADATOK!H7)</f>
        <v>1. tájékoztató tábla a … / 2019 ( … ) önkormányzati rendelethez</v>
      </c>
    </row>
    <row r="2" spans="1:5">
      <c r="A2" s="504" t="str">
        <f>CONCATENATE(ALAPADATOK!A3)</f>
        <v>ZÁVOD  ÖNKORMÁNYZATA</v>
      </c>
      <c r="B2" s="504"/>
      <c r="C2" s="505"/>
      <c r="D2" s="504"/>
      <c r="E2" s="504"/>
    </row>
    <row r="3" spans="1:5">
      <c r="A3" s="504" t="s">
        <v>456</v>
      </c>
      <c r="B3" s="504"/>
      <c r="C3" s="505"/>
      <c r="D3" s="504"/>
      <c r="E3" s="504"/>
    </row>
    <row r="4" spans="1:5" ht="15.95" customHeight="1">
      <c r="A4" s="445" t="s">
        <v>5</v>
      </c>
      <c r="B4" s="445"/>
      <c r="C4" s="445"/>
      <c r="D4" s="445"/>
      <c r="E4" s="445"/>
    </row>
    <row r="5" spans="1:5" ht="15.95" customHeight="1" thickBot="1">
      <c r="A5" s="446" t="s">
        <v>109</v>
      </c>
      <c r="B5" s="446"/>
      <c r="C5" s="363"/>
      <c r="D5" s="388"/>
      <c r="E5" s="397" t="e">
        <f>#REF!</f>
        <v>#REF!</v>
      </c>
    </row>
    <row r="6" spans="1:5" ht="30.75" customHeight="1" thickBot="1">
      <c r="A6" s="364" t="s">
        <v>52</v>
      </c>
      <c r="B6" s="365" t="s">
        <v>7</v>
      </c>
      <c r="C6" s="365" t="str">
        <f>+CONCATENATE(LEFT(KV_ÖSSZEFÜGGÉSEK!A5,4)-2,". évi tény")</f>
        <v>2017. évi tény</v>
      </c>
      <c r="D6" s="398" t="str">
        <f>+CONCATENATE(LEFT(KV_ÖSSZEFÜGGÉSEK!A5,4)-1,". évi várható")</f>
        <v>2018. évi várható</v>
      </c>
      <c r="E6" s="399" t="str">
        <f>+KV_1.1.sz.mell.!C8</f>
        <v>2019. évi előirányzat</v>
      </c>
    </row>
    <row r="7" spans="1:5" s="32" customFormat="1" ht="12" customHeight="1" thickBot="1">
      <c r="A7" s="29" t="s">
        <v>390</v>
      </c>
      <c r="B7" s="30" t="s">
        <v>391</v>
      </c>
      <c r="C7" s="30" t="s">
        <v>392</v>
      </c>
      <c r="D7" s="30" t="s">
        <v>394</v>
      </c>
      <c r="E7" s="261" t="s">
        <v>393</v>
      </c>
    </row>
    <row r="8" spans="1:5" s="1" customFormat="1" ht="12" customHeight="1" thickBot="1">
      <c r="A8" s="17" t="s">
        <v>8</v>
      </c>
      <c r="B8" s="18" t="s">
        <v>178</v>
      </c>
      <c r="C8" s="231">
        <f>+C9+C10+C11+C12+C13+C14</f>
        <v>21741723</v>
      </c>
      <c r="D8" s="231">
        <f>+D9+D10+D11+D12+D13+D14</f>
        <v>21892469</v>
      </c>
      <c r="E8" s="139">
        <f>+E9+E10+E11+E12+E13+E14</f>
        <v>21811506</v>
      </c>
    </row>
    <row r="9" spans="1:5" s="1" customFormat="1" ht="12" customHeight="1">
      <c r="A9" s="12" t="s">
        <v>64</v>
      </c>
      <c r="B9" s="243" t="s">
        <v>179</v>
      </c>
      <c r="C9" s="233">
        <v>11534060</v>
      </c>
      <c r="D9" s="233">
        <v>10700395</v>
      </c>
      <c r="E9" s="141">
        <v>9988561</v>
      </c>
    </row>
    <row r="10" spans="1:5" s="1" customFormat="1" ht="12" customHeight="1">
      <c r="A10" s="11" t="s">
        <v>65</v>
      </c>
      <c r="B10" s="244" t="s">
        <v>180</v>
      </c>
      <c r="C10" s="232">
        <v>7246505</v>
      </c>
      <c r="D10" s="232">
        <v>8137008</v>
      </c>
      <c r="E10" s="140">
        <v>10005259</v>
      </c>
    </row>
    <row r="11" spans="1:5" s="1" customFormat="1" ht="12" customHeight="1">
      <c r="A11" s="11" t="s">
        <v>66</v>
      </c>
      <c r="B11" s="244" t="s">
        <v>181</v>
      </c>
      <c r="C11" s="232">
        <v>1200000</v>
      </c>
      <c r="D11" s="232">
        <v>1800000</v>
      </c>
      <c r="E11" s="140">
        <v>1800000</v>
      </c>
    </row>
    <row r="12" spans="1:5" s="1" customFormat="1" ht="12" customHeight="1">
      <c r="A12" s="11" t="s">
        <v>67</v>
      </c>
      <c r="B12" s="244" t="s">
        <v>182</v>
      </c>
      <c r="C12" s="232">
        <v>1761158</v>
      </c>
      <c r="D12" s="232">
        <v>1255066</v>
      </c>
      <c r="E12" s="140">
        <v>17686</v>
      </c>
    </row>
    <row r="13" spans="1:5" s="1" customFormat="1" ht="12" customHeight="1">
      <c r="A13" s="11" t="s">
        <v>105</v>
      </c>
      <c r="B13" s="147" t="s">
        <v>329</v>
      </c>
      <c r="C13" s="232"/>
      <c r="D13" s="232"/>
      <c r="E13" s="140"/>
    </row>
    <row r="14" spans="1:5" s="1" customFormat="1" ht="12" customHeight="1" thickBot="1">
      <c r="A14" s="13" t="s">
        <v>68</v>
      </c>
      <c r="B14" s="148" t="s">
        <v>330</v>
      </c>
      <c r="C14" s="232"/>
      <c r="D14" s="232"/>
      <c r="E14" s="140"/>
    </row>
    <row r="15" spans="1:5" s="1" customFormat="1" ht="12" customHeight="1" thickBot="1">
      <c r="A15" s="17" t="s">
        <v>9</v>
      </c>
      <c r="B15" s="146" t="s">
        <v>183</v>
      </c>
      <c r="C15" s="231">
        <f>+C16+C17+C18+C19+C20</f>
        <v>3436031</v>
      </c>
      <c r="D15" s="231">
        <f>+D16+D17+D18+D19+D20</f>
        <v>10592027</v>
      </c>
      <c r="E15" s="139">
        <f>+E16+E17+E18+E19+E20</f>
        <v>7025199</v>
      </c>
    </row>
    <row r="16" spans="1:5" s="1" customFormat="1" ht="12" customHeight="1">
      <c r="A16" s="12" t="s">
        <v>70</v>
      </c>
      <c r="B16" s="243" t="s">
        <v>184</v>
      </c>
      <c r="C16" s="233"/>
      <c r="D16" s="233"/>
      <c r="E16" s="141"/>
    </row>
    <row r="17" spans="1:5" s="1" customFormat="1" ht="12" customHeight="1">
      <c r="A17" s="11" t="s">
        <v>71</v>
      </c>
      <c r="B17" s="244" t="s">
        <v>185</v>
      </c>
      <c r="C17" s="232"/>
      <c r="D17" s="232"/>
      <c r="E17" s="140"/>
    </row>
    <row r="18" spans="1:5" s="1" customFormat="1" ht="12" customHeight="1">
      <c r="A18" s="11" t="s">
        <v>72</v>
      </c>
      <c r="B18" s="244" t="s">
        <v>322</v>
      </c>
      <c r="C18" s="232"/>
      <c r="D18" s="232"/>
      <c r="E18" s="140"/>
    </row>
    <row r="19" spans="1:5" s="1" customFormat="1" ht="12" customHeight="1">
      <c r="A19" s="11" t="s">
        <v>73</v>
      </c>
      <c r="B19" s="244" t="s">
        <v>323</v>
      </c>
      <c r="C19" s="232"/>
      <c r="D19" s="232"/>
      <c r="E19" s="140"/>
    </row>
    <row r="20" spans="1:5" s="1" customFormat="1" ht="12" customHeight="1">
      <c r="A20" s="11" t="s">
        <v>74</v>
      </c>
      <c r="B20" s="244" t="s">
        <v>186</v>
      </c>
      <c r="C20" s="232">
        <v>3436031</v>
      </c>
      <c r="D20" s="232">
        <v>10592027</v>
      </c>
      <c r="E20" s="140">
        <v>7025199</v>
      </c>
    </row>
    <row r="21" spans="1:5" s="1" customFormat="1" ht="12" customHeight="1" thickBot="1">
      <c r="A21" s="13" t="s">
        <v>80</v>
      </c>
      <c r="B21" s="148" t="s">
        <v>187</v>
      </c>
      <c r="C21" s="234"/>
      <c r="D21" s="234"/>
      <c r="E21" s="142"/>
    </row>
    <row r="22" spans="1:5" s="1" customFormat="1" ht="12" customHeight="1" thickBot="1">
      <c r="A22" s="17" t="s">
        <v>10</v>
      </c>
      <c r="B22" s="18" t="s">
        <v>188</v>
      </c>
      <c r="C22" s="231">
        <f>+C23+C24+C25+C26+C27</f>
        <v>96522981</v>
      </c>
      <c r="D22" s="231">
        <f>+D23+D24+D25+D26+D27</f>
        <v>6112101</v>
      </c>
      <c r="E22" s="139">
        <f>+E23+E24+E25+E26+E27</f>
        <v>0</v>
      </c>
    </row>
    <row r="23" spans="1:5" s="1" customFormat="1" ht="12" customHeight="1">
      <c r="A23" s="12" t="s">
        <v>53</v>
      </c>
      <c r="B23" s="243" t="s">
        <v>189</v>
      </c>
      <c r="C23" s="233">
        <v>992302</v>
      </c>
      <c r="D23" s="233">
        <v>4722020</v>
      </c>
      <c r="E23" s="141"/>
    </row>
    <row r="24" spans="1:5" s="1" customFormat="1" ht="12" customHeight="1">
      <c r="A24" s="11" t="s">
        <v>54</v>
      </c>
      <c r="B24" s="244" t="s">
        <v>190</v>
      </c>
      <c r="C24" s="232"/>
      <c r="D24" s="232"/>
      <c r="E24" s="140"/>
    </row>
    <row r="25" spans="1:5" s="1" customFormat="1" ht="12" customHeight="1">
      <c r="A25" s="11" t="s">
        <v>55</v>
      </c>
      <c r="B25" s="244" t="s">
        <v>324</v>
      </c>
      <c r="C25" s="232"/>
      <c r="D25" s="232"/>
      <c r="E25" s="140"/>
    </row>
    <row r="26" spans="1:5" s="1" customFormat="1" ht="12" customHeight="1">
      <c r="A26" s="11" t="s">
        <v>56</v>
      </c>
      <c r="B26" s="244" t="s">
        <v>325</v>
      </c>
      <c r="C26" s="232"/>
      <c r="D26" s="232"/>
      <c r="E26" s="140"/>
    </row>
    <row r="27" spans="1:5" s="1" customFormat="1" ht="12" customHeight="1">
      <c r="A27" s="11" t="s">
        <v>119</v>
      </c>
      <c r="B27" s="244" t="s">
        <v>191</v>
      </c>
      <c r="C27" s="232">
        <v>95530679</v>
      </c>
      <c r="D27" s="232">
        <v>1390081</v>
      </c>
      <c r="E27" s="140"/>
    </row>
    <row r="28" spans="1:5" s="1" customFormat="1" ht="12" customHeight="1" thickBot="1">
      <c r="A28" s="13" t="s">
        <v>120</v>
      </c>
      <c r="B28" s="245" t="s">
        <v>192</v>
      </c>
      <c r="C28" s="234">
        <v>95530679</v>
      </c>
      <c r="D28" s="234"/>
      <c r="E28" s="142"/>
    </row>
    <row r="29" spans="1:5" s="1" customFormat="1" ht="12" customHeight="1" thickBot="1">
      <c r="A29" s="17" t="s">
        <v>121</v>
      </c>
      <c r="B29" s="18" t="s">
        <v>193</v>
      </c>
      <c r="C29" s="238">
        <f>SUM(C30:C36)</f>
        <v>2073351</v>
      </c>
      <c r="D29" s="238">
        <f>SUM(D30:D36)</f>
        <v>2099020</v>
      </c>
      <c r="E29" s="260">
        <f>SUM(E30:E36)</f>
        <v>2336454</v>
      </c>
    </row>
    <row r="30" spans="1:5" s="1" customFormat="1" ht="12" customHeight="1">
      <c r="A30" s="12" t="s">
        <v>194</v>
      </c>
      <c r="B30" s="243" t="s">
        <v>412</v>
      </c>
      <c r="C30" s="233">
        <v>120503</v>
      </c>
      <c r="D30" s="233"/>
      <c r="E30" s="152"/>
    </row>
    <row r="31" spans="1:5" s="1" customFormat="1" ht="12" customHeight="1">
      <c r="A31" s="11" t="s">
        <v>195</v>
      </c>
      <c r="B31" s="244" t="s">
        <v>413</v>
      </c>
      <c r="C31" s="232"/>
      <c r="D31" s="232"/>
      <c r="E31" s="153"/>
    </row>
    <row r="32" spans="1:5" s="1" customFormat="1" ht="12" customHeight="1">
      <c r="A32" s="11" t="s">
        <v>196</v>
      </c>
      <c r="B32" s="244" t="s">
        <v>414</v>
      </c>
      <c r="C32" s="232"/>
      <c r="D32" s="232"/>
      <c r="E32" s="153"/>
    </row>
    <row r="33" spans="1:5" s="1" customFormat="1" ht="12" customHeight="1">
      <c r="A33" s="11" t="s">
        <v>197</v>
      </c>
      <c r="B33" s="244" t="s">
        <v>415</v>
      </c>
      <c r="C33" s="232"/>
      <c r="D33" s="232"/>
      <c r="E33" s="153"/>
    </row>
    <row r="34" spans="1:5" s="1" customFormat="1" ht="12" customHeight="1">
      <c r="A34" s="11" t="s">
        <v>409</v>
      </c>
      <c r="B34" s="244" t="s">
        <v>198</v>
      </c>
      <c r="C34" s="232">
        <v>1068973</v>
      </c>
      <c r="D34" s="232">
        <v>1208784</v>
      </c>
      <c r="E34" s="153">
        <v>1304838</v>
      </c>
    </row>
    <row r="35" spans="1:5" s="1" customFormat="1" ht="12" customHeight="1">
      <c r="A35" s="11" t="s">
        <v>410</v>
      </c>
      <c r="B35" s="244" t="s">
        <v>199</v>
      </c>
      <c r="C35" s="232">
        <v>876250</v>
      </c>
      <c r="D35" s="232">
        <v>886250</v>
      </c>
      <c r="E35" s="153">
        <v>999850</v>
      </c>
    </row>
    <row r="36" spans="1:5" s="1" customFormat="1" ht="12" customHeight="1" thickBot="1">
      <c r="A36" s="13" t="s">
        <v>411</v>
      </c>
      <c r="B36" s="245" t="s">
        <v>200</v>
      </c>
      <c r="C36" s="234">
        <v>7625</v>
      </c>
      <c r="D36" s="234">
        <v>3986</v>
      </c>
      <c r="E36" s="159">
        <v>31766</v>
      </c>
    </row>
    <row r="37" spans="1:5" s="1" customFormat="1" ht="12" customHeight="1" thickBot="1">
      <c r="A37" s="17" t="s">
        <v>12</v>
      </c>
      <c r="B37" s="18" t="s">
        <v>331</v>
      </c>
      <c r="C37" s="231">
        <f>SUM(C38:C48)</f>
        <v>3887784</v>
      </c>
      <c r="D37" s="231">
        <f>SUM(D38:D48)</f>
        <v>3662534</v>
      </c>
      <c r="E37" s="139">
        <f>SUM(E38:E48)</f>
        <v>3300200</v>
      </c>
    </row>
    <row r="38" spans="1:5" s="1" customFormat="1" ht="12" customHeight="1">
      <c r="A38" s="12" t="s">
        <v>57</v>
      </c>
      <c r="B38" s="243" t="s">
        <v>203</v>
      </c>
      <c r="C38" s="233"/>
      <c r="D38" s="233"/>
      <c r="E38" s="141"/>
    </row>
    <row r="39" spans="1:5" s="1" customFormat="1" ht="12" customHeight="1">
      <c r="A39" s="11" t="s">
        <v>58</v>
      </c>
      <c r="B39" s="244" t="s">
        <v>204</v>
      </c>
      <c r="C39" s="232">
        <v>2173756</v>
      </c>
      <c r="D39" s="232">
        <v>2276578</v>
      </c>
      <c r="E39" s="140">
        <v>2000000</v>
      </c>
    </row>
    <row r="40" spans="1:5" s="1" customFormat="1" ht="12" customHeight="1">
      <c r="A40" s="11" t="s">
        <v>59</v>
      </c>
      <c r="B40" s="244" t="s">
        <v>205</v>
      </c>
      <c r="C40" s="232"/>
      <c r="D40" s="232"/>
      <c r="E40" s="140"/>
    </row>
    <row r="41" spans="1:5" s="1" customFormat="1" ht="12" customHeight="1">
      <c r="A41" s="11" t="s">
        <v>123</v>
      </c>
      <c r="B41" s="244" t="s">
        <v>206</v>
      </c>
      <c r="C41" s="232"/>
      <c r="D41" s="232"/>
      <c r="E41" s="140"/>
    </row>
    <row r="42" spans="1:5" s="1" customFormat="1" ht="12" customHeight="1">
      <c r="A42" s="11" t="s">
        <v>124</v>
      </c>
      <c r="B42" s="244" t="s">
        <v>207</v>
      </c>
      <c r="C42" s="232">
        <v>1603080</v>
      </c>
      <c r="D42" s="232">
        <v>1206480</v>
      </c>
      <c r="E42" s="140">
        <v>1267200</v>
      </c>
    </row>
    <row r="43" spans="1:5" s="1" customFormat="1" ht="12" customHeight="1">
      <c r="A43" s="11" t="s">
        <v>125</v>
      </c>
      <c r="B43" s="244" t="s">
        <v>208</v>
      </c>
      <c r="C43" s="232"/>
      <c r="D43" s="232"/>
      <c r="E43" s="140"/>
    </row>
    <row r="44" spans="1:5" s="1" customFormat="1" ht="12" customHeight="1">
      <c r="A44" s="11" t="s">
        <v>126</v>
      </c>
      <c r="B44" s="244" t="s">
        <v>209</v>
      </c>
      <c r="C44" s="232"/>
      <c r="D44" s="232"/>
      <c r="E44" s="140"/>
    </row>
    <row r="45" spans="1:5" s="1" customFormat="1" ht="12" customHeight="1">
      <c r="A45" s="11" t="s">
        <v>127</v>
      </c>
      <c r="B45" s="244" t="s">
        <v>416</v>
      </c>
      <c r="C45" s="232">
        <v>10277</v>
      </c>
      <c r="D45" s="232">
        <v>25976</v>
      </c>
      <c r="E45" s="140">
        <v>8000</v>
      </c>
    </row>
    <row r="46" spans="1:5" s="1" customFormat="1" ht="12" customHeight="1">
      <c r="A46" s="11" t="s">
        <v>201</v>
      </c>
      <c r="B46" s="244" t="s">
        <v>210</v>
      </c>
      <c r="C46" s="235"/>
      <c r="D46" s="235"/>
      <c r="E46" s="143"/>
    </row>
    <row r="47" spans="1:5" s="1" customFormat="1" ht="12" customHeight="1">
      <c r="A47" s="13" t="s">
        <v>202</v>
      </c>
      <c r="B47" s="245" t="s">
        <v>333</v>
      </c>
      <c r="C47" s="236">
        <v>98212</v>
      </c>
      <c r="D47" s="236">
        <v>102600</v>
      </c>
      <c r="E47" s="144"/>
    </row>
    <row r="48" spans="1:5" s="1" customFormat="1" ht="12" customHeight="1" thickBot="1">
      <c r="A48" s="13" t="s">
        <v>332</v>
      </c>
      <c r="B48" s="148" t="s">
        <v>211</v>
      </c>
      <c r="C48" s="236">
        <v>2459</v>
      </c>
      <c r="D48" s="236">
        <v>50900</v>
      </c>
      <c r="E48" s="144">
        <v>25000</v>
      </c>
    </row>
    <row r="49" spans="1:5" s="1" customFormat="1" ht="12" customHeight="1" thickBot="1">
      <c r="A49" s="17" t="s">
        <v>13</v>
      </c>
      <c r="B49" s="18" t="s">
        <v>212</v>
      </c>
      <c r="C49" s="231">
        <f>SUM(C50:C54)</f>
        <v>0</v>
      </c>
      <c r="D49" s="231">
        <f>SUM(D50:D54)</f>
        <v>0</v>
      </c>
      <c r="E49" s="139">
        <f>SUM(E50:E54)</f>
        <v>0</v>
      </c>
    </row>
    <row r="50" spans="1:5" s="1" customFormat="1" ht="12" customHeight="1">
      <c r="A50" s="12" t="s">
        <v>60</v>
      </c>
      <c r="B50" s="243" t="s">
        <v>216</v>
      </c>
      <c r="C50" s="264"/>
      <c r="D50" s="264"/>
      <c r="E50" s="145"/>
    </row>
    <row r="51" spans="1:5" s="1" customFormat="1" ht="12" customHeight="1">
      <c r="A51" s="11" t="s">
        <v>61</v>
      </c>
      <c r="B51" s="244" t="s">
        <v>217</v>
      </c>
      <c r="C51" s="235"/>
      <c r="D51" s="235"/>
      <c r="E51" s="143"/>
    </row>
    <row r="52" spans="1:5" s="1" customFormat="1" ht="12" customHeight="1">
      <c r="A52" s="11" t="s">
        <v>213</v>
      </c>
      <c r="B52" s="244" t="s">
        <v>218</v>
      </c>
      <c r="C52" s="235"/>
      <c r="D52" s="235"/>
      <c r="E52" s="143"/>
    </row>
    <row r="53" spans="1:5" s="1" customFormat="1" ht="12" customHeight="1">
      <c r="A53" s="11" t="s">
        <v>214</v>
      </c>
      <c r="B53" s="244" t="s">
        <v>219</v>
      </c>
      <c r="C53" s="235"/>
      <c r="D53" s="235"/>
      <c r="E53" s="143"/>
    </row>
    <row r="54" spans="1:5" s="1" customFormat="1" ht="12" customHeight="1" thickBot="1">
      <c r="A54" s="13" t="s">
        <v>215</v>
      </c>
      <c r="B54" s="148" t="s">
        <v>220</v>
      </c>
      <c r="C54" s="236"/>
      <c r="D54" s="236"/>
      <c r="E54" s="144"/>
    </row>
    <row r="55" spans="1:5" s="1" customFormat="1" ht="12" customHeight="1" thickBot="1">
      <c r="A55" s="17" t="s">
        <v>128</v>
      </c>
      <c r="B55" s="18" t="s">
        <v>221</v>
      </c>
      <c r="C55" s="231">
        <f>SUM(C56:C58)</f>
        <v>191930</v>
      </c>
      <c r="D55" s="231">
        <f>SUM(D56:D58)</f>
        <v>0</v>
      </c>
      <c r="E55" s="139">
        <f>SUM(E56:E58)</f>
        <v>0</v>
      </c>
    </row>
    <row r="56" spans="1:5" s="1" customFormat="1" ht="12" customHeight="1">
      <c r="A56" s="12" t="s">
        <v>62</v>
      </c>
      <c r="B56" s="243" t="s">
        <v>222</v>
      </c>
      <c r="C56" s="233"/>
      <c r="D56" s="233"/>
      <c r="E56" s="141"/>
    </row>
    <row r="57" spans="1:5" s="1" customFormat="1" ht="12" customHeight="1">
      <c r="A57" s="11" t="s">
        <v>63</v>
      </c>
      <c r="B57" s="244" t="s">
        <v>326</v>
      </c>
      <c r="C57" s="232"/>
      <c r="D57" s="232"/>
      <c r="E57" s="140"/>
    </row>
    <row r="58" spans="1:5" s="1" customFormat="1" ht="12" customHeight="1">
      <c r="A58" s="11" t="s">
        <v>225</v>
      </c>
      <c r="B58" s="244" t="s">
        <v>223</v>
      </c>
      <c r="C58" s="232">
        <v>191930</v>
      </c>
      <c r="D58" s="232"/>
      <c r="E58" s="140"/>
    </row>
    <row r="59" spans="1:5" s="1" customFormat="1" ht="12" customHeight="1" thickBot="1">
      <c r="A59" s="13" t="s">
        <v>226</v>
      </c>
      <c r="B59" s="148" t="s">
        <v>224</v>
      </c>
      <c r="C59" s="234"/>
      <c r="D59" s="234"/>
      <c r="E59" s="142"/>
    </row>
    <row r="60" spans="1:5" s="1" customFormat="1" ht="12" customHeight="1" thickBot="1">
      <c r="A60" s="17" t="s">
        <v>15</v>
      </c>
      <c r="B60" s="146" t="s">
        <v>227</v>
      </c>
      <c r="C60" s="231">
        <f>SUM(C61:C63)</f>
        <v>1302818</v>
      </c>
      <c r="D60" s="231">
        <f>SUM(D61:D63)</f>
        <v>0</v>
      </c>
      <c r="E60" s="139">
        <f>SUM(E61:E63)</f>
        <v>0</v>
      </c>
    </row>
    <row r="61" spans="1:5" s="1" customFormat="1" ht="12" customHeight="1">
      <c r="A61" s="12" t="s">
        <v>129</v>
      </c>
      <c r="B61" s="243" t="s">
        <v>229</v>
      </c>
      <c r="C61" s="235"/>
      <c r="D61" s="235"/>
      <c r="E61" s="143"/>
    </row>
    <row r="62" spans="1:5" s="1" customFormat="1" ht="12" customHeight="1">
      <c r="A62" s="11" t="s">
        <v>130</v>
      </c>
      <c r="B62" s="244" t="s">
        <v>327</v>
      </c>
      <c r="C62" s="235"/>
      <c r="D62" s="235"/>
      <c r="E62" s="143"/>
    </row>
    <row r="63" spans="1:5" s="1" customFormat="1" ht="12" customHeight="1">
      <c r="A63" s="11" t="s">
        <v>157</v>
      </c>
      <c r="B63" s="244" t="s">
        <v>230</v>
      </c>
      <c r="C63" s="235">
        <v>1302818</v>
      </c>
      <c r="D63" s="235"/>
      <c r="E63" s="143"/>
    </row>
    <row r="64" spans="1:5" s="1" customFormat="1" ht="12" customHeight="1" thickBot="1">
      <c r="A64" s="13" t="s">
        <v>228</v>
      </c>
      <c r="B64" s="148" t="s">
        <v>231</v>
      </c>
      <c r="C64" s="235"/>
      <c r="D64" s="235"/>
      <c r="E64" s="143"/>
    </row>
    <row r="65" spans="1:7" s="1" customFormat="1" ht="12" customHeight="1" thickBot="1">
      <c r="A65" s="285" t="s">
        <v>373</v>
      </c>
      <c r="B65" s="18" t="s">
        <v>232</v>
      </c>
      <c r="C65" s="238">
        <f>+C8+C15+C22+C29+C37+C49+C55+C60</f>
        <v>129156618</v>
      </c>
      <c r="D65" s="238">
        <f>+D8+D15+D22+D29+D37+D49+D55+D60</f>
        <v>44358151</v>
      </c>
      <c r="E65" s="260">
        <f>+E8+E15+E22+E29+E37+E49+E55+E60</f>
        <v>34473359</v>
      </c>
    </row>
    <row r="66" spans="1:7" s="1" customFormat="1" ht="12" customHeight="1" thickBot="1">
      <c r="A66" s="265" t="s">
        <v>233</v>
      </c>
      <c r="B66" s="146" t="s">
        <v>400</v>
      </c>
      <c r="C66" s="231">
        <f>SUM(C67:C69)</f>
        <v>0</v>
      </c>
      <c r="D66" s="231">
        <f>SUM(D67:D69)</f>
        <v>0</v>
      </c>
      <c r="E66" s="139">
        <f>SUM(E67:E69)</f>
        <v>0</v>
      </c>
    </row>
    <row r="67" spans="1:7" s="1" customFormat="1" ht="12" customHeight="1">
      <c r="A67" s="12" t="s">
        <v>261</v>
      </c>
      <c r="B67" s="243" t="s">
        <v>235</v>
      </c>
      <c r="C67" s="235"/>
      <c r="D67" s="235"/>
      <c r="E67" s="143"/>
    </row>
    <row r="68" spans="1:7" s="1" customFormat="1" ht="12" customHeight="1">
      <c r="A68" s="11" t="s">
        <v>270</v>
      </c>
      <c r="B68" s="244" t="s">
        <v>236</v>
      </c>
      <c r="C68" s="235"/>
      <c r="D68" s="235"/>
      <c r="E68" s="143"/>
    </row>
    <row r="69" spans="1:7" s="1" customFormat="1" ht="12" customHeight="1" thickBot="1">
      <c r="A69" s="13" t="s">
        <v>271</v>
      </c>
      <c r="B69" s="279" t="s">
        <v>358</v>
      </c>
      <c r="C69" s="235"/>
      <c r="D69" s="235"/>
      <c r="E69" s="143"/>
    </row>
    <row r="70" spans="1:7" s="1" customFormat="1" ht="12" customHeight="1" thickBot="1">
      <c r="A70" s="265" t="s">
        <v>237</v>
      </c>
      <c r="B70" s="146" t="s">
        <v>238</v>
      </c>
      <c r="C70" s="231">
        <f>SUM(C71:C74)</f>
        <v>0</v>
      </c>
      <c r="D70" s="231">
        <f>SUM(D71:D74)</f>
        <v>0</v>
      </c>
      <c r="E70" s="139">
        <f>SUM(E71:E74)</f>
        <v>0</v>
      </c>
    </row>
    <row r="71" spans="1:7" s="1" customFormat="1" ht="12" customHeight="1">
      <c r="A71" s="12" t="s">
        <v>106</v>
      </c>
      <c r="B71" s="320" t="s">
        <v>239</v>
      </c>
      <c r="C71" s="235"/>
      <c r="D71" s="235"/>
      <c r="E71" s="143"/>
    </row>
    <row r="72" spans="1:7" s="1" customFormat="1" ht="13.5" customHeight="1">
      <c r="A72" s="11" t="s">
        <v>107</v>
      </c>
      <c r="B72" s="320" t="s">
        <v>424</v>
      </c>
      <c r="C72" s="235"/>
      <c r="D72" s="235"/>
      <c r="E72" s="143"/>
      <c r="G72" s="33"/>
    </row>
    <row r="73" spans="1:7" s="1" customFormat="1" ht="12" customHeight="1">
      <c r="A73" s="11" t="s">
        <v>262</v>
      </c>
      <c r="B73" s="320" t="s">
        <v>240</v>
      </c>
      <c r="C73" s="235"/>
      <c r="D73" s="235"/>
      <c r="E73" s="143"/>
    </row>
    <row r="74" spans="1:7" s="1" customFormat="1" ht="12" customHeight="1" thickBot="1">
      <c r="A74" s="13" t="s">
        <v>263</v>
      </c>
      <c r="B74" s="321" t="s">
        <v>425</v>
      </c>
      <c r="C74" s="235"/>
      <c r="D74" s="235"/>
      <c r="E74" s="143"/>
    </row>
    <row r="75" spans="1:7" s="1" customFormat="1" ht="12" customHeight="1" thickBot="1">
      <c r="A75" s="265" t="s">
        <v>241</v>
      </c>
      <c r="B75" s="146" t="s">
        <v>242</v>
      </c>
      <c r="C75" s="231">
        <f>SUM(C76:C77)</f>
        <v>8775066</v>
      </c>
      <c r="D75" s="231">
        <f>SUM(D76:D77)</f>
        <v>103228221</v>
      </c>
      <c r="E75" s="139">
        <f>SUM(E76:E77)</f>
        <v>108443123</v>
      </c>
    </row>
    <row r="76" spans="1:7" s="1" customFormat="1" ht="12" customHeight="1">
      <c r="A76" s="12" t="s">
        <v>264</v>
      </c>
      <c r="B76" s="243" t="s">
        <v>243</v>
      </c>
      <c r="C76" s="235">
        <v>8775066</v>
      </c>
      <c r="D76" s="235">
        <v>103228221</v>
      </c>
      <c r="E76" s="143">
        <v>108443123</v>
      </c>
    </row>
    <row r="77" spans="1:7" s="1" customFormat="1" ht="12" customHeight="1" thickBot="1">
      <c r="A77" s="13" t="s">
        <v>265</v>
      </c>
      <c r="B77" s="148" t="s">
        <v>244</v>
      </c>
      <c r="C77" s="235"/>
      <c r="D77" s="235"/>
      <c r="E77" s="143"/>
    </row>
    <row r="78" spans="1:7" s="1" customFormat="1" ht="12" customHeight="1" thickBot="1">
      <c r="A78" s="265" t="s">
        <v>245</v>
      </c>
      <c r="B78" s="146" t="s">
        <v>246</v>
      </c>
      <c r="C78" s="231">
        <f>SUM(C79:C81)</f>
        <v>823803</v>
      </c>
      <c r="D78" s="231">
        <f>SUM(D79:D81)</f>
        <v>859745</v>
      </c>
      <c r="E78" s="139">
        <f>SUM(E79:E81)</f>
        <v>0</v>
      </c>
    </row>
    <row r="79" spans="1:7" s="1" customFormat="1" ht="12" customHeight="1">
      <c r="A79" s="12" t="s">
        <v>266</v>
      </c>
      <c r="B79" s="243" t="s">
        <v>247</v>
      </c>
      <c r="C79" s="235">
        <v>823803</v>
      </c>
      <c r="D79" s="235">
        <v>859745</v>
      </c>
      <c r="E79" s="143"/>
    </row>
    <row r="80" spans="1:7" s="1" customFormat="1" ht="12" customHeight="1">
      <c r="A80" s="11" t="s">
        <v>267</v>
      </c>
      <c r="B80" s="244" t="s">
        <v>248</v>
      </c>
      <c r="C80" s="235"/>
      <c r="D80" s="235"/>
      <c r="E80" s="143"/>
    </row>
    <row r="81" spans="1:6" s="1" customFormat="1" ht="12" customHeight="1" thickBot="1">
      <c r="A81" s="13" t="s">
        <v>268</v>
      </c>
      <c r="B81" s="148" t="s">
        <v>426</v>
      </c>
      <c r="C81" s="235"/>
      <c r="D81" s="235"/>
      <c r="E81" s="143"/>
    </row>
    <row r="82" spans="1:6" s="1" customFormat="1" ht="12" customHeight="1" thickBot="1">
      <c r="A82" s="265" t="s">
        <v>249</v>
      </c>
      <c r="B82" s="146" t="s">
        <v>269</v>
      </c>
      <c r="C82" s="231">
        <f>SUM(C83:C86)</f>
        <v>0</v>
      </c>
      <c r="D82" s="231">
        <f>SUM(D83:D86)</f>
        <v>0</v>
      </c>
      <c r="E82" s="139">
        <f>SUM(E83:E86)</f>
        <v>0</v>
      </c>
    </row>
    <row r="83" spans="1:6" s="1" customFormat="1" ht="12" customHeight="1">
      <c r="A83" s="246" t="s">
        <v>250</v>
      </c>
      <c r="B83" s="243" t="s">
        <v>251</v>
      </c>
      <c r="C83" s="235"/>
      <c r="D83" s="235"/>
      <c r="E83" s="143"/>
    </row>
    <row r="84" spans="1:6" s="1" customFormat="1" ht="12" customHeight="1">
      <c r="A84" s="247" t="s">
        <v>252</v>
      </c>
      <c r="B84" s="244" t="s">
        <v>253</v>
      </c>
      <c r="C84" s="235"/>
      <c r="D84" s="235"/>
      <c r="E84" s="143"/>
    </row>
    <row r="85" spans="1:6" s="1" customFormat="1" ht="12" customHeight="1">
      <c r="A85" s="247" t="s">
        <v>254</v>
      </c>
      <c r="B85" s="244" t="s">
        <v>255</v>
      </c>
      <c r="C85" s="235"/>
      <c r="D85" s="235"/>
      <c r="E85" s="143"/>
    </row>
    <row r="86" spans="1:6" s="1" customFormat="1" ht="12" customHeight="1" thickBot="1">
      <c r="A86" s="248" t="s">
        <v>256</v>
      </c>
      <c r="B86" s="148" t="s">
        <v>257</v>
      </c>
      <c r="C86" s="235"/>
      <c r="D86" s="235"/>
      <c r="E86" s="143"/>
    </row>
    <row r="87" spans="1:6" s="1" customFormat="1" ht="12" customHeight="1" thickBot="1">
      <c r="A87" s="265" t="s">
        <v>258</v>
      </c>
      <c r="B87" s="146" t="s">
        <v>372</v>
      </c>
      <c r="C87" s="267"/>
      <c r="D87" s="267"/>
      <c r="E87" s="268"/>
    </row>
    <row r="88" spans="1:6" s="1" customFormat="1" ht="12" customHeight="1" thickBot="1">
      <c r="A88" s="265" t="s">
        <v>260</v>
      </c>
      <c r="B88" s="146" t="s">
        <v>259</v>
      </c>
      <c r="C88" s="267"/>
      <c r="D88" s="267"/>
      <c r="E88" s="268"/>
    </row>
    <row r="89" spans="1:6" s="1" customFormat="1" ht="12" customHeight="1" thickBot="1">
      <c r="A89" s="265" t="s">
        <v>272</v>
      </c>
      <c r="B89" s="249" t="s">
        <v>375</v>
      </c>
      <c r="C89" s="238">
        <f>+C66+C70+C75+C78+C82+C88+C87</f>
        <v>9598869</v>
      </c>
      <c r="D89" s="238">
        <f>+D66+D70+D75+D78+D82+D88+D87</f>
        <v>104087966</v>
      </c>
      <c r="E89" s="260">
        <f>+E66+E70+E75+E78+E82+E88+E87</f>
        <v>108443123</v>
      </c>
    </row>
    <row r="90" spans="1:6" s="1" customFormat="1" ht="12" customHeight="1" thickBot="1">
      <c r="A90" s="266" t="s">
        <v>374</v>
      </c>
      <c r="B90" s="250" t="s">
        <v>376</v>
      </c>
      <c r="C90" s="238">
        <f>+C65+C89</f>
        <v>138755487</v>
      </c>
      <c r="D90" s="238">
        <f>+D65+D89</f>
        <v>148446117</v>
      </c>
      <c r="E90" s="260">
        <f>+E65+E89</f>
        <v>142916482</v>
      </c>
    </row>
    <row r="91" spans="1:6" s="1" customFormat="1" ht="12" customHeight="1">
      <c r="A91" s="210"/>
      <c r="B91" s="211"/>
      <c r="C91" s="212"/>
      <c r="D91" s="213"/>
      <c r="E91" s="214"/>
    </row>
    <row r="92" spans="1:6" s="1" customFormat="1" ht="12" customHeight="1">
      <c r="A92" s="450" t="s">
        <v>37</v>
      </c>
      <c r="B92" s="450"/>
      <c r="C92" s="450"/>
      <c r="D92" s="450"/>
      <c r="E92" s="450"/>
    </row>
    <row r="93" spans="1:6" s="1" customFormat="1" ht="12" customHeight="1" thickBot="1">
      <c r="A93" s="447" t="s">
        <v>110</v>
      </c>
      <c r="B93" s="447"/>
      <c r="C93" s="223"/>
      <c r="D93" s="83"/>
      <c r="E93" s="161" t="e">
        <f>E5</f>
        <v>#REF!</v>
      </c>
    </row>
    <row r="94" spans="1:6" s="1" customFormat="1" ht="24" customHeight="1" thickBot="1">
      <c r="A94" s="20" t="s">
        <v>6</v>
      </c>
      <c r="B94" s="21" t="s">
        <v>38</v>
      </c>
      <c r="C94" s="21" t="str">
        <f>+C6</f>
        <v>2017. évi tény</v>
      </c>
      <c r="D94" s="21" t="str">
        <f>+D6</f>
        <v>2018. évi várható</v>
      </c>
      <c r="E94" s="99" t="str">
        <f>+E6</f>
        <v>2019. évi előirányzat</v>
      </c>
      <c r="F94" s="89"/>
    </row>
    <row r="95" spans="1:6" s="1" customFormat="1" ht="12" customHeight="1" thickBot="1">
      <c r="A95" s="29" t="s">
        <v>390</v>
      </c>
      <c r="B95" s="30" t="s">
        <v>391</v>
      </c>
      <c r="C95" s="30" t="s">
        <v>392</v>
      </c>
      <c r="D95" s="30" t="s">
        <v>394</v>
      </c>
      <c r="E95" s="261" t="s">
        <v>393</v>
      </c>
      <c r="F95" s="89"/>
    </row>
    <row r="96" spans="1:6" s="1" customFormat="1" ht="15.2" customHeight="1" thickBot="1">
      <c r="A96" s="19" t="s">
        <v>8</v>
      </c>
      <c r="B96" s="25" t="s">
        <v>334</v>
      </c>
      <c r="C96" s="230">
        <f>C97+C98+C99+C100+C101+C114</f>
        <v>31111102</v>
      </c>
      <c r="D96" s="230">
        <f>D97+D98+D99+D100+D101+D114</f>
        <v>39179191</v>
      </c>
      <c r="E96" s="287">
        <f>E97+E98+E99+E100+E101+E114</f>
        <v>46714243</v>
      </c>
      <c r="F96" s="89"/>
    </row>
    <row r="97" spans="1:5" s="1" customFormat="1" ht="12.95" customHeight="1">
      <c r="A97" s="14" t="s">
        <v>64</v>
      </c>
      <c r="B97" s="7" t="s">
        <v>39</v>
      </c>
      <c r="C97" s="294">
        <v>12687682</v>
      </c>
      <c r="D97" s="294">
        <v>14871915</v>
      </c>
      <c r="E97" s="288">
        <v>14422456</v>
      </c>
    </row>
    <row r="98" spans="1:5" ht="16.5" customHeight="1">
      <c r="A98" s="11" t="s">
        <v>65</v>
      </c>
      <c r="B98" s="5" t="s">
        <v>131</v>
      </c>
      <c r="C98" s="232">
        <v>2561616</v>
      </c>
      <c r="D98" s="232">
        <v>2557530</v>
      </c>
      <c r="E98" s="140">
        <v>2293007</v>
      </c>
    </row>
    <row r="99" spans="1:5">
      <c r="A99" s="11" t="s">
        <v>66</v>
      </c>
      <c r="B99" s="5" t="s">
        <v>98</v>
      </c>
      <c r="C99" s="234">
        <v>14761692</v>
      </c>
      <c r="D99" s="234">
        <v>19739914</v>
      </c>
      <c r="E99" s="142">
        <v>23481780</v>
      </c>
    </row>
    <row r="100" spans="1:5" s="32" customFormat="1" ht="12" customHeight="1">
      <c r="A100" s="11" t="s">
        <v>67</v>
      </c>
      <c r="B100" s="8" t="s">
        <v>132</v>
      </c>
      <c r="C100" s="234">
        <v>818000</v>
      </c>
      <c r="D100" s="234">
        <v>1489700</v>
      </c>
      <c r="E100" s="142">
        <v>1217000</v>
      </c>
    </row>
    <row r="101" spans="1:5" ht="12" customHeight="1">
      <c r="A101" s="11" t="s">
        <v>75</v>
      </c>
      <c r="B101" s="16" t="s">
        <v>133</v>
      </c>
      <c r="C101" s="234">
        <v>282112</v>
      </c>
      <c r="D101" s="234">
        <v>520132</v>
      </c>
      <c r="E101" s="142">
        <v>300000</v>
      </c>
    </row>
    <row r="102" spans="1:5" ht="12" customHeight="1">
      <c r="A102" s="11" t="s">
        <v>68</v>
      </c>
      <c r="B102" s="5" t="s">
        <v>339</v>
      </c>
      <c r="C102" s="234">
        <v>50112</v>
      </c>
      <c r="D102" s="234"/>
      <c r="E102" s="142"/>
    </row>
    <row r="103" spans="1:5" ht="12" customHeight="1">
      <c r="A103" s="11" t="s">
        <v>69</v>
      </c>
      <c r="B103" s="86" t="s">
        <v>338</v>
      </c>
      <c r="C103" s="234"/>
      <c r="D103" s="234"/>
      <c r="E103" s="142"/>
    </row>
    <row r="104" spans="1:5" ht="12" customHeight="1">
      <c r="A104" s="11" t="s">
        <v>76</v>
      </c>
      <c r="B104" s="86" t="s">
        <v>337</v>
      </c>
      <c r="C104" s="234"/>
      <c r="D104" s="234"/>
      <c r="E104" s="142"/>
    </row>
    <row r="105" spans="1:5" ht="12" customHeight="1">
      <c r="A105" s="11" t="s">
        <v>77</v>
      </c>
      <c r="B105" s="84" t="s">
        <v>275</v>
      </c>
      <c r="C105" s="234"/>
      <c r="D105" s="234"/>
      <c r="E105" s="142"/>
    </row>
    <row r="106" spans="1:5" ht="12" customHeight="1">
      <c r="A106" s="11" t="s">
        <v>78</v>
      </c>
      <c r="B106" s="85" t="s">
        <v>276</v>
      </c>
      <c r="C106" s="234"/>
      <c r="D106" s="234"/>
      <c r="E106" s="142"/>
    </row>
    <row r="107" spans="1:5" ht="12" customHeight="1">
      <c r="A107" s="11" t="s">
        <v>79</v>
      </c>
      <c r="B107" s="85" t="s">
        <v>277</v>
      </c>
      <c r="C107" s="234"/>
      <c r="D107" s="234"/>
      <c r="E107" s="142"/>
    </row>
    <row r="108" spans="1:5" ht="12" customHeight="1">
      <c r="A108" s="11" t="s">
        <v>81</v>
      </c>
      <c r="B108" s="84" t="s">
        <v>278</v>
      </c>
      <c r="C108" s="234"/>
      <c r="D108" s="234"/>
      <c r="E108" s="142"/>
    </row>
    <row r="109" spans="1:5" ht="12" customHeight="1">
      <c r="A109" s="11" t="s">
        <v>134</v>
      </c>
      <c r="B109" s="84" t="s">
        <v>279</v>
      </c>
      <c r="C109" s="234"/>
      <c r="D109" s="234"/>
      <c r="E109" s="142"/>
    </row>
    <row r="110" spans="1:5" ht="12" customHeight="1">
      <c r="A110" s="11" t="s">
        <v>273</v>
      </c>
      <c r="B110" s="85" t="s">
        <v>280</v>
      </c>
      <c r="C110" s="234"/>
      <c r="D110" s="234"/>
      <c r="E110" s="142"/>
    </row>
    <row r="111" spans="1:5" ht="12" customHeight="1">
      <c r="A111" s="10" t="s">
        <v>274</v>
      </c>
      <c r="B111" s="86" t="s">
        <v>281</v>
      </c>
      <c r="C111" s="234"/>
      <c r="D111" s="234"/>
      <c r="E111" s="142"/>
    </row>
    <row r="112" spans="1:5" ht="12" customHeight="1">
      <c r="A112" s="11" t="s">
        <v>335</v>
      </c>
      <c r="B112" s="86" t="s">
        <v>282</v>
      </c>
      <c r="C112" s="234"/>
      <c r="D112" s="234"/>
      <c r="E112" s="142"/>
    </row>
    <row r="113" spans="1:5" ht="12" customHeight="1">
      <c r="A113" s="13" t="s">
        <v>336</v>
      </c>
      <c r="B113" s="86" t="s">
        <v>283</v>
      </c>
      <c r="C113" s="234">
        <v>232000</v>
      </c>
      <c r="D113" s="234"/>
      <c r="E113" s="142"/>
    </row>
    <row r="114" spans="1:5" ht="12" customHeight="1">
      <c r="A114" s="11" t="s">
        <v>340</v>
      </c>
      <c r="B114" s="8" t="s">
        <v>40</v>
      </c>
      <c r="C114" s="232"/>
      <c r="D114" s="232"/>
      <c r="E114" s="140">
        <v>5000000</v>
      </c>
    </row>
    <row r="115" spans="1:5" ht="12" customHeight="1">
      <c r="A115" s="11" t="s">
        <v>341</v>
      </c>
      <c r="B115" s="5" t="s">
        <v>343</v>
      </c>
      <c r="C115" s="232"/>
      <c r="D115" s="232"/>
      <c r="E115" s="140">
        <v>5000000</v>
      </c>
    </row>
    <row r="116" spans="1:5" ht="12" customHeight="1" thickBot="1">
      <c r="A116" s="15" t="s">
        <v>342</v>
      </c>
      <c r="B116" s="283" t="s">
        <v>344</v>
      </c>
      <c r="C116" s="295"/>
      <c r="D116" s="295"/>
      <c r="E116" s="289"/>
    </row>
    <row r="117" spans="1:5" ht="12" customHeight="1" thickBot="1">
      <c r="A117" s="280" t="s">
        <v>9</v>
      </c>
      <c r="B117" s="281" t="s">
        <v>284</v>
      </c>
      <c r="C117" s="296">
        <f>+C118+C120+C122</f>
        <v>3675000</v>
      </c>
      <c r="D117" s="296">
        <f>+D118+D120+D122</f>
        <v>0</v>
      </c>
      <c r="E117" s="290">
        <f>+E118+E120+E122</f>
        <v>95342494</v>
      </c>
    </row>
    <row r="118" spans="1:5" ht="12" customHeight="1">
      <c r="A118" s="12" t="s">
        <v>70</v>
      </c>
      <c r="B118" s="5" t="s">
        <v>156</v>
      </c>
      <c r="C118" s="233">
        <v>1000000</v>
      </c>
      <c r="D118" s="233"/>
      <c r="E118" s="141">
        <v>3973347</v>
      </c>
    </row>
    <row r="119" spans="1:5">
      <c r="A119" s="12" t="s">
        <v>71</v>
      </c>
      <c r="B119" s="9" t="s">
        <v>288</v>
      </c>
      <c r="C119" s="233"/>
      <c r="D119" s="233"/>
      <c r="E119" s="141">
        <v>3973347</v>
      </c>
    </row>
    <row r="120" spans="1:5" ht="12" customHeight="1">
      <c r="A120" s="12" t="s">
        <v>72</v>
      </c>
      <c r="B120" s="9" t="s">
        <v>135</v>
      </c>
      <c r="C120" s="232">
        <v>2675000</v>
      </c>
      <c r="D120" s="232"/>
      <c r="E120" s="140">
        <v>91369147</v>
      </c>
    </row>
    <row r="121" spans="1:5" ht="12" customHeight="1">
      <c r="A121" s="12" t="s">
        <v>73</v>
      </c>
      <c r="B121" s="9" t="s">
        <v>289</v>
      </c>
      <c r="C121" s="232"/>
      <c r="D121" s="232"/>
      <c r="E121" s="140">
        <v>84393313</v>
      </c>
    </row>
    <row r="122" spans="1:5" ht="12" customHeight="1">
      <c r="A122" s="12" t="s">
        <v>74</v>
      </c>
      <c r="B122" s="148" t="s">
        <v>158</v>
      </c>
      <c r="C122" s="232"/>
      <c r="D122" s="232"/>
      <c r="E122" s="140"/>
    </row>
    <row r="123" spans="1:5" ht="12" customHeight="1">
      <c r="A123" s="12" t="s">
        <v>80</v>
      </c>
      <c r="B123" s="147" t="s">
        <v>328</v>
      </c>
      <c r="C123" s="232"/>
      <c r="D123" s="232"/>
      <c r="E123" s="140"/>
    </row>
    <row r="124" spans="1:5" ht="12" customHeight="1">
      <c r="A124" s="12" t="s">
        <v>82</v>
      </c>
      <c r="B124" s="239" t="s">
        <v>294</v>
      </c>
      <c r="C124" s="232"/>
      <c r="D124" s="232"/>
      <c r="E124" s="140"/>
    </row>
    <row r="125" spans="1:5" ht="12" customHeight="1">
      <c r="A125" s="12" t="s">
        <v>136</v>
      </c>
      <c r="B125" s="85" t="s">
        <v>277</v>
      </c>
      <c r="C125" s="232"/>
      <c r="D125" s="232"/>
      <c r="E125" s="140"/>
    </row>
    <row r="126" spans="1:5" ht="12" customHeight="1">
      <c r="A126" s="12" t="s">
        <v>137</v>
      </c>
      <c r="B126" s="85" t="s">
        <v>293</v>
      </c>
      <c r="C126" s="232"/>
      <c r="D126" s="232"/>
      <c r="E126" s="140"/>
    </row>
    <row r="127" spans="1:5" ht="12" customHeight="1">
      <c r="A127" s="12" t="s">
        <v>138</v>
      </c>
      <c r="B127" s="85" t="s">
        <v>292</v>
      </c>
      <c r="C127" s="232"/>
      <c r="D127" s="232"/>
      <c r="E127" s="140"/>
    </row>
    <row r="128" spans="1:5" ht="12" customHeight="1">
      <c r="A128" s="12" t="s">
        <v>285</v>
      </c>
      <c r="B128" s="85" t="s">
        <v>280</v>
      </c>
      <c r="C128" s="232"/>
      <c r="D128" s="232"/>
      <c r="E128" s="140"/>
    </row>
    <row r="129" spans="1:5" ht="12" customHeight="1">
      <c r="A129" s="12" t="s">
        <v>286</v>
      </c>
      <c r="B129" s="85" t="s">
        <v>291</v>
      </c>
      <c r="C129" s="232"/>
      <c r="D129" s="232"/>
      <c r="E129" s="140"/>
    </row>
    <row r="130" spans="1:5" ht="12" customHeight="1" thickBot="1">
      <c r="A130" s="10" t="s">
        <v>287</v>
      </c>
      <c r="B130" s="85" t="s">
        <v>290</v>
      </c>
      <c r="C130" s="234"/>
      <c r="D130" s="234"/>
      <c r="E130" s="142"/>
    </row>
    <row r="131" spans="1:5" ht="12" customHeight="1" thickBot="1">
      <c r="A131" s="17" t="s">
        <v>10</v>
      </c>
      <c r="B131" s="71" t="s">
        <v>345</v>
      </c>
      <c r="C131" s="231">
        <f>+C96+C117</f>
        <v>34786102</v>
      </c>
      <c r="D131" s="231">
        <f>+D96+D117</f>
        <v>39179191</v>
      </c>
      <c r="E131" s="139">
        <f>+E96+E117</f>
        <v>142056737</v>
      </c>
    </row>
    <row r="132" spans="1:5" ht="12" customHeight="1" thickBot="1">
      <c r="A132" s="17" t="s">
        <v>11</v>
      </c>
      <c r="B132" s="71" t="s">
        <v>346</v>
      </c>
      <c r="C132" s="231">
        <f>+C133+C134+C135</f>
        <v>0</v>
      </c>
      <c r="D132" s="231">
        <f>+D133+D134+D135</f>
        <v>0</v>
      </c>
      <c r="E132" s="139">
        <f>+E133+E134+E135</f>
        <v>0</v>
      </c>
    </row>
    <row r="133" spans="1:5" ht="12" customHeight="1">
      <c r="A133" s="12" t="s">
        <v>194</v>
      </c>
      <c r="B133" s="9" t="s">
        <v>353</v>
      </c>
      <c r="C133" s="232"/>
      <c r="D133" s="232"/>
      <c r="E133" s="140"/>
    </row>
    <row r="134" spans="1:5" ht="12" customHeight="1">
      <c r="A134" s="12" t="s">
        <v>195</v>
      </c>
      <c r="B134" s="9" t="s">
        <v>354</v>
      </c>
      <c r="C134" s="232"/>
      <c r="D134" s="232"/>
      <c r="E134" s="140"/>
    </row>
    <row r="135" spans="1:5" ht="12" customHeight="1" thickBot="1">
      <c r="A135" s="10" t="s">
        <v>196</v>
      </c>
      <c r="B135" s="9" t="s">
        <v>355</v>
      </c>
      <c r="C135" s="232"/>
      <c r="D135" s="232"/>
      <c r="E135" s="140"/>
    </row>
    <row r="136" spans="1:5" ht="12" customHeight="1" thickBot="1">
      <c r="A136" s="17" t="s">
        <v>12</v>
      </c>
      <c r="B136" s="71" t="s">
        <v>347</v>
      </c>
      <c r="C136" s="231">
        <f>SUM(C137:C142)</f>
        <v>0</v>
      </c>
      <c r="D136" s="231">
        <f>SUM(D137:D142)</f>
        <v>0</v>
      </c>
      <c r="E136" s="139">
        <f>SUM(E137:E142)</f>
        <v>0</v>
      </c>
    </row>
    <row r="137" spans="1:5" ht="12" customHeight="1">
      <c r="A137" s="12" t="s">
        <v>57</v>
      </c>
      <c r="B137" s="6" t="s">
        <v>356</v>
      </c>
      <c r="C137" s="232"/>
      <c r="D137" s="232"/>
      <c r="E137" s="140"/>
    </row>
    <row r="138" spans="1:5" ht="12" customHeight="1">
      <c r="A138" s="12" t="s">
        <v>58</v>
      </c>
      <c r="B138" s="6" t="s">
        <v>348</v>
      </c>
      <c r="C138" s="232"/>
      <c r="D138" s="232"/>
      <c r="E138" s="140"/>
    </row>
    <row r="139" spans="1:5" ht="12" customHeight="1">
      <c r="A139" s="12" t="s">
        <v>59</v>
      </c>
      <c r="B139" s="6" t="s">
        <v>349</v>
      </c>
      <c r="C139" s="232"/>
      <c r="D139" s="232"/>
      <c r="E139" s="140"/>
    </row>
    <row r="140" spans="1:5" ht="12" customHeight="1">
      <c r="A140" s="12" t="s">
        <v>123</v>
      </c>
      <c r="B140" s="6" t="s">
        <v>350</v>
      </c>
      <c r="C140" s="232"/>
      <c r="D140" s="232"/>
      <c r="E140" s="140"/>
    </row>
    <row r="141" spans="1:5" ht="12" customHeight="1">
      <c r="A141" s="12" t="s">
        <v>124</v>
      </c>
      <c r="B141" s="6" t="s">
        <v>351</v>
      </c>
      <c r="C141" s="232"/>
      <c r="D141" s="232"/>
      <c r="E141" s="140"/>
    </row>
    <row r="142" spans="1:5" ht="12" customHeight="1" thickBot="1">
      <c r="A142" s="10" t="s">
        <v>125</v>
      </c>
      <c r="B142" s="6" t="s">
        <v>352</v>
      </c>
      <c r="C142" s="232"/>
      <c r="D142" s="232"/>
      <c r="E142" s="140"/>
    </row>
    <row r="143" spans="1:5" ht="12" customHeight="1" thickBot="1">
      <c r="A143" s="17" t="s">
        <v>13</v>
      </c>
      <c r="B143" s="71" t="s">
        <v>360</v>
      </c>
      <c r="C143" s="238">
        <f>+C144+C145+C146+C147</f>
        <v>741164</v>
      </c>
      <c r="D143" s="238">
        <f>+D144+D145+D146+D147</f>
        <v>823803</v>
      </c>
      <c r="E143" s="260">
        <f>+E144+E145+E146+E147</f>
        <v>859745</v>
      </c>
    </row>
    <row r="144" spans="1:5" ht="12" customHeight="1">
      <c r="A144" s="12" t="s">
        <v>60</v>
      </c>
      <c r="B144" s="6" t="s">
        <v>295</v>
      </c>
      <c r="C144" s="232"/>
      <c r="D144" s="232"/>
      <c r="E144" s="140"/>
    </row>
    <row r="145" spans="1:6" ht="12" customHeight="1">
      <c r="A145" s="12" t="s">
        <v>61</v>
      </c>
      <c r="B145" s="6" t="s">
        <v>296</v>
      </c>
      <c r="C145" s="232">
        <v>741164</v>
      </c>
      <c r="D145" s="232">
        <v>823803</v>
      </c>
      <c r="E145" s="140">
        <v>859745</v>
      </c>
    </row>
    <row r="146" spans="1:6" ht="12" customHeight="1">
      <c r="A146" s="12" t="s">
        <v>213</v>
      </c>
      <c r="B146" s="6" t="s">
        <v>361</v>
      </c>
      <c r="C146" s="232"/>
      <c r="D146" s="232"/>
      <c r="E146" s="140"/>
    </row>
    <row r="147" spans="1:6" ht="12" customHeight="1" thickBot="1">
      <c r="A147" s="10" t="s">
        <v>214</v>
      </c>
      <c r="B147" s="4" t="s">
        <v>314</v>
      </c>
      <c r="C147" s="232"/>
      <c r="D147" s="232"/>
      <c r="E147" s="140"/>
    </row>
    <row r="148" spans="1:6" ht="12" customHeight="1" thickBot="1">
      <c r="A148" s="17" t="s">
        <v>14</v>
      </c>
      <c r="B148" s="71" t="s">
        <v>362</v>
      </c>
      <c r="C148" s="297">
        <f>SUM(C149:C153)</f>
        <v>0</v>
      </c>
      <c r="D148" s="297">
        <f>SUM(D149:D153)</f>
        <v>0</v>
      </c>
      <c r="E148" s="291">
        <f>SUM(E149:E153)</f>
        <v>0</v>
      </c>
    </row>
    <row r="149" spans="1:6" ht="12" customHeight="1">
      <c r="A149" s="12" t="s">
        <v>62</v>
      </c>
      <c r="B149" s="6" t="s">
        <v>357</v>
      </c>
      <c r="C149" s="232"/>
      <c r="D149" s="232"/>
      <c r="E149" s="140"/>
    </row>
    <row r="150" spans="1:6" ht="12" customHeight="1">
      <c r="A150" s="12" t="s">
        <v>63</v>
      </c>
      <c r="B150" s="6" t="s">
        <v>364</v>
      </c>
      <c r="C150" s="232"/>
      <c r="D150" s="232"/>
      <c r="E150" s="140"/>
    </row>
    <row r="151" spans="1:6" ht="12" customHeight="1">
      <c r="A151" s="12" t="s">
        <v>225</v>
      </c>
      <c r="B151" s="6" t="s">
        <v>359</v>
      </c>
      <c r="C151" s="232"/>
      <c r="D151" s="232"/>
      <c r="E151" s="140"/>
    </row>
    <row r="152" spans="1:6" ht="12" customHeight="1">
      <c r="A152" s="12" t="s">
        <v>226</v>
      </c>
      <c r="B152" s="6" t="s">
        <v>365</v>
      </c>
      <c r="C152" s="232"/>
      <c r="D152" s="232"/>
      <c r="E152" s="140"/>
    </row>
    <row r="153" spans="1:6" ht="12" customHeight="1" thickBot="1">
      <c r="A153" s="12" t="s">
        <v>363</v>
      </c>
      <c r="B153" s="6" t="s">
        <v>366</v>
      </c>
      <c r="C153" s="232"/>
      <c r="D153" s="232"/>
      <c r="E153" s="140"/>
    </row>
    <row r="154" spans="1:6" ht="12" customHeight="1" thickBot="1">
      <c r="A154" s="17" t="s">
        <v>15</v>
      </c>
      <c r="B154" s="71" t="s">
        <v>367</v>
      </c>
      <c r="C154" s="298"/>
      <c r="D154" s="298"/>
      <c r="E154" s="292"/>
    </row>
    <row r="155" spans="1:6" ht="12" customHeight="1" thickBot="1">
      <c r="A155" s="17" t="s">
        <v>16</v>
      </c>
      <c r="B155" s="71" t="s">
        <v>368</v>
      </c>
      <c r="C155" s="298"/>
      <c r="D155" s="298"/>
      <c r="E155" s="292"/>
    </row>
    <row r="156" spans="1:6" ht="15.2" customHeight="1" thickBot="1">
      <c r="A156" s="17" t="s">
        <v>17</v>
      </c>
      <c r="B156" s="71" t="s">
        <v>370</v>
      </c>
      <c r="C156" s="299">
        <f>+C132+C136+C143+C148+C154+C155</f>
        <v>741164</v>
      </c>
      <c r="D156" s="299">
        <f>+D132+D136+D143+D148+D154+D155</f>
        <v>823803</v>
      </c>
      <c r="E156" s="293">
        <f>+E132+E136+E143+E148+E154+E155</f>
        <v>859745</v>
      </c>
      <c r="F156" s="72"/>
    </row>
    <row r="157" spans="1:6" s="1" customFormat="1" ht="12.95" customHeight="1" thickBot="1">
      <c r="A157" s="149" t="s">
        <v>18</v>
      </c>
      <c r="B157" s="219" t="s">
        <v>369</v>
      </c>
      <c r="C157" s="299">
        <f>+C131+C156</f>
        <v>35527266</v>
      </c>
      <c r="D157" s="299">
        <f>+D131+D156</f>
        <v>40002994</v>
      </c>
      <c r="E157" s="293">
        <f>+E131+E156</f>
        <v>142916482</v>
      </c>
    </row>
    <row r="158" spans="1:6">
      <c r="C158" s="222"/>
      <c r="E158" s="384">
        <f>E90-E157</f>
        <v>0</v>
      </c>
    </row>
    <row r="159" spans="1:6">
      <c r="C159" s="222"/>
    </row>
    <row r="160" spans="1:6">
      <c r="C160" s="222"/>
    </row>
    <row r="161" spans="3:3" ht="16.5" customHeight="1">
      <c r="C161" s="222"/>
    </row>
    <row r="162" spans="3:3">
      <c r="C162" s="222"/>
    </row>
    <row r="163" spans="3:3">
      <c r="C163" s="222"/>
    </row>
    <row r="164" spans="3:3">
      <c r="C164" s="222"/>
    </row>
    <row r="165" spans="3:3">
      <c r="C165" s="222"/>
    </row>
    <row r="166" spans="3:3">
      <c r="C166" s="222"/>
    </row>
    <row r="167" spans="3:3">
      <c r="C167" s="222"/>
    </row>
    <row r="168" spans="3:3">
      <c r="C168" s="222"/>
    </row>
    <row r="169" spans="3:3">
      <c r="C169" s="222"/>
    </row>
    <row r="170" spans="3:3">
      <c r="C170" s="222"/>
    </row>
  </sheetData>
  <sheetProtection sheet="1"/>
  <mergeCells count="6">
    <mergeCell ref="A4:E4"/>
    <mergeCell ref="A92:E92"/>
    <mergeCell ref="A93:B93"/>
    <mergeCell ref="A5:B5"/>
    <mergeCell ref="A2:E2"/>
    <mergeCell ref="A3:E3"/>
  </mergeCells>
  <phoneticPr fontId="25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40"/>
  <sheetViews>
    <sheetView zoomScale="120" zoomScaleNormal="12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>
      <c r="C1" s="378"/>
      <c r="D1" s="383" t="str">
        <f>CONCATENATE("6. tájékoztató tábla ",ALAPADATOK!A7," ",ALAPADATOK!B7," ",ALAPADATOK!C7," ",ALAPADATOK!D7," ",ALAPADATOK!E7," ",ALAPADATOK!F7," ",ALAPADATOK!G7," ",ALAPADATOK!H7)</f>
        <v>6. tájékoztató tábla a … / 2019 ( … ) önkormányzati rendelethez</v>
      </c>
    </row>
    <row r="2" spans="1:4" ht="45.2" customHeight="1">
      <c r="A2" s="509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509"/>
      <c r="C2" s="509"/>
      <c r="D2" s="509"/>
    </row>
    <row r="3" spans="1:4" ht="17.25" customHeight="1">
      <c r="A3" s="215"/>
      <c r="B3" s="215"/>
      <c r="C3" s="215"/>
      <c r="D3" s="215"/>
    </row>
    <row r="4" spans="1:4" ht="13.5" thickBot="1">
      <c r="A4" s="120"/>
      <c r="B4" s="120"/>
      <c r="C4" s="506" t="e">
        <f>#REF!</f>
        <v>#REF!</v>
      </c>
      <c r="D4" s="506"/>
    </row>
    <row r="5" spans="1:4" ht="42.75" customHeight="1" thickBot="1">
      <c r="A5" s="216" t="s">
        <v>52</v>
      </c>
      <c r="B5" s="217" t="s">
        <v>83</v>
      </c>
      <c r="C5" s="217" t="s">
        <v>84</v>
      </c>
      <c r="D5" s="218" t="s">
        <v>4</v>
      </c>
    </row>
    <row r="6" spans="1:4" ht="15.95" customHeight="1">
      <c r="A6" s="121" t="s">
        <v>8</v>
      </c>
      <c r="B6" s="26" t="s">
        <v>543</v>
      </c>
      <c r="C6" s="26" t="s">
        <v>544</v>
      </c>
      <c r="D6" s="312">
        <v>200000</v>
      </c>
    </row>
    <row r="7" spans="1:4" ht="15.95" customHeight="1">
      <c r="A7" s="122" t="s">
        <v>9</v>
      </c>
      <c r="B7" s="27"/>
      <c r="C7" s="27"/>
      <c r="D7" s="313"/>
    </row>
    <row r="8" spans="1:4" ht="15.95" customHeight="1">
      <c r="A8" s="122" t="s">
        <v>10</v>
      </c>
      <c r="B8" s="27"/>
      <c r="C8" s="27"/>
      <c r="D8" s="313"/>
    </row>
    <row r="9" spans="1:4" ht="15.95" customHeight="1">
      <c r="A9" s="122" t="s">
        <v>11</v>
      </c>
      <c r="B9" s="27"/>
      <c r="C9" s="27"/>
      <c r="D9" s="313"/>
    </row>
    <row r="10" spans="1:4" ht="15.95" customHeight="1">
      <c r="A10" s="122" t="s">
        <v>12</v>
      </c>
      <c r="B10" s="27"/>
      <c r="C10" s="27"/>
      <c r="D10" s="313"/>
    </row>
    <row r="11" spans="1:4" ht="15.95" customHeight="1">
      <c r="A11" s="122" t="s">
        <v>13</v>
      </c>
      <c r="B11" s="27"/>
      <c r="C11" s="27"/>
      <c r="D11" s="313"/>
    </row>
    <row r="12" spans="1:4" ht="15.95" customHeight="1">
      <c r="A12" s="122" t="s">
        <v>14</v>
      </c>
      <c r="B12" s="27"/>
      <c r="C12" s="27"/>
      <c r="D12" s="313"/>
    </row>
    <row r="13" spans="1:4" ht="15.95" customHeight="1">
      <c r="A13" s="122" t="s">
        <v>15</v>
      </c>
      <c r="B13" s="27"/>
      <c r="C13" s="27"/>
      <c r="D13" s="313"/>
    </row>
    <row r="14" spans="1:4" ht="15.95" customHeight="1">
      <c r="A14" s="122" t="s">
        <v>16</v>
      </c>
      <c r="B14" s="27"/>
      <c r="C14" s="27"/>
      <c r="D14" s="313"/>
    </row>
    <row r="15" spans="1:4" ht="15.95" customHeight="1">
      <c r="A15" s="122" t="s">
        <v>17</v>
      </c>
      <c r="B15" s="27"/>
      <c r="C15" s="27"/>
      <c r="D15" s="313"/>
    </row>
    <row r="16" spans="1:4" ht="15.95" customHeight="1">
      <c r="A16" s="122" t="s">
        <v>18</v>
      </c>
      <c r="B16" s="27"/>
      <c r="C16" s="27"/>
      <c r="D16" s="313"/>
    </row>
    <row r="17" spans="1:4" ht="15.95" customHeight="1">
      <c r="A17" s="122" t="s">
        <v>19</v>
      </c>
      <c r="B17" s="27"/>
      <c r="C17" s="27"/>
      <c r="D17" s="313"/>
    </row>
    <row r="18" spans="1:4" ht="15.95" customHeight="1">
      <c r="A18" s="122" t="s">
        <v>20</v>
      </c>
      <c r="B18" s="27"/>
      <c r="C18" s="27"/>
      <c r="D18" s="313"/>
    </row>
    <row r="19" spans="1:4" ht="15.95" customHeight="1">
      <c r="A19" s="122" t="s">
        <v>21</v>
      </c>
      <c r="B19" s="27"/>
      <c r="C19" s="27"/>
      <c r="D19" s="313"/>
    </row>
    <row r="20" spans="1:4" ht="15.95" customHeight="1">
      <c r="A20" s="122" t="s">
        <v>22</v>
      </c>
      <c r="B20" s="27"/>
      <c r="C20" s="27"/>
      <c r="D20" s="313"/>
    </row>
    <row r="21" spans="1:4" ht="15.95" customHeight="1">
      <c r="A21" s="122" t="s">
        <v>23</v>
      </c>
      <c r="B21" s="27"/>
      <c r="C21" s="27"/>
      <c r="D21" s="313"/>
    </row>
    <row r="22" spans="1:4" ht="15.95" customHeight="1">
      <c r="A22" s="122" t="s">
        <v>24</v>
      </c>
      <c r="B22" s="27"/>
      <c r="C22" s="27"/>
      <c r="D22" s="313"/>
    </row>
    <row r="23" spans="1:4" ht="15.95" customHeight="1">
      <c r="A23" s="122" t="s">
        <v>25</v>
      </c>
      <c r="B23" s="27"/>
      <c r="C23" s="27"/>
      <c r="D23" s="313"/>
    </row>
    <row r="24" spans="1:4" ht="15.95" customHeight="1">
      <c r="A24" s="122" t="s">
        <v>26</v>
      </c>
      <c r="B24" s="27"/>
      <c r="C24" s="27"/>
      <c r="D24" s="313"/>
    </row>
    <row r="25" spans="1:4" ht="15.95" customHeight="1">
      <c r="A25" s="122" t="s">
        <v>27</v>
      </c>
      <c r="B25" s="27"/>
      <c r="C25" s="27"/>
      <c r="D25" s="313"/>
    </row>
    <row r="26" spans="1:4" ht="15.95" customHeight="1">
      <c r="A26" s="122" t="s">
        <v>28</v>
      </c>
      <c r="B26" s="27"/>
      <c r="C26" s="27"/>
      <c r="D26" s="313"/>
    </row>
    <row r="27" spans="1:4" ht="15.95" customHeight="1">
      <c r="A27" s="122" t="s">
        <v>29</v>
      </c>
      <c r="B27" s="27"/>
      <c r="C27" s="27"/>
      <c r="D27" s="313"/>
    </row>
    <row r="28" spans="1:4" ht="15.95" customHeight="1">
      <c r="A28" s="122" t="s">
        <v>30</v>
      </c>
      <c r="B28" s="27"/>
      <c r="C28" s="27"/>
      <c r="D28" s="313"/>
    </row>
    <row r="29" spans="1:4" ht="15.95" customHeight="1">
      <c r="A29" s="122" t="s">
        <v>31</v>
      </c>
      <c r="B29" s="27"/>
      <c r="C29" s="27"/>
      <c r="D29" s="313"/>
    </row>
    <row r="30" spans="1:4" ht="15.95" customHeight="1">
      <c r="A30" s="122" t="s">
        <v>32</v>
      </c>
      <c r="B30" s="27"/>
      <c r="C30" s="27"/>
      <c r="D30" s="313"/>
    </row>
    <row r="31" spans="1:4" ht="15.95" customHeight="1">
      <c r="A31" s="122" t="s">
        <v>33</v>
      </c>
      <c r="B31" s="27"/>
      <c r="C31" s="27"/>
      <c r="D31" s="313"/>
    </row>
    <row r="32" spans="1:4" ht="15.95" customHeight="1">
      <c r="A32" s="122" t="s">
        <v>34</v>
      </c>
      <c r="B32" s="27"/>
      <c r="C32" s="27"/>
      <c r="D32" s="313"/>
    </row>
    <row r="33" spans="1:4" ht="15.95" customHeight="1">
      <c r="A33" s="122" t="s">
        <v>35</v>
      </c>
      <c r="B33" s="27"/>
      <c r="C33" s="27"/>
      <c r="D33" s="313"/>
    </row>
    <row r="34" spans="1:4" ht="15.95" customHeight="1">
      <c r="A34" s="122" t="s">
        <v>36</v>
      </c>
      <c r="B34" s="27"/>
      <c r="C34" s="27"/>
      <c r="D34" s="313"/>
    </row>
    <row r="35" spans="1:4" ht="15.95" customHeight="1">
      <c r="A35" s="122" t="s">
        <v>85</v>
      </c>
      <c r="B35" s="27"/>
      <c r="C35" s="27"/>
      <c r="D35" s="314"/>
    </row>
    <row r="36" spans="1:4" ht="15.95" customHeight="1">
      <c r="A36" s="122" t="s">
        <v>86</v>
      </c>
      <c r="B36" s="27"/>
      <c r="C36" s="27"/>
      <c r="D36" s="314"/>
    </row>
    <row r="37" spans="1:4" ht="15.95" customHeight="1">
      <c r="A37" s="122" t="s">
        <v>87</v>
      </c>
      <c r="B37" s="27"/>
      <c r="C37" s="27"/>
      <c r="D37" s="314"/>
    </row>
    <row r="38" spans="1:4" ht="15.95" customHeight="1" thickBot="1">
      <c r="A38" s="123" t="s">
        <v>88</v>
      </c>
      <c r="B38" s="28"/>
      <c r="C38" s="28"/>
      <c r="D38" s="315"/>
    </row>
    <row r="39" spans="1:4" ht="15.95" customHeight="1" thickBot="1">
      <c r="A39" s="507" t="s">
        <v>42</v>
      </c>
      <c r="B39" s="508"/>
      <c r="C39" s="124"/>
      <c r="D39" s="316">
        <f>SUM(D6:D38)</f>
        <v>200000</v>
      </c>
    </row>
    <row r="40" spans="1:4">
      <c r="A40" t="s">
        <v>151</v>
      </c>
    </row>
  </sheetData>
  <sheetProtection sheet="1"/>
  <mergeCells count="3">
    <mergeCell ref="C4:D4"/>
    <mergeCell ref="A39:B39"/>
    <mergeCell ref="A2:D2"/>
  </mergeCells>
  <phoneticPr fontId="25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zoomScale="120" zoomScaleNormal="120" workbookViewId="0">
      <selection activeCell="A7" sqref="A7"/>
    </sheetView>
  </sheetViews>
  <sheetFormatPr defaultRowHeight="12.75"/>
  <cols>
    <col min="1" max="1" width="33.5" customWidth="1"/>
    <col min="2" max="2" width="18.83203125" customWidth="1"/>
    <col min="3" max="3" width="1.83203125" bestFit="1" customWidth="1"/>
    <col min="4" max="4" width="5.5" bestFit="1" customWidth="1"/>
    <col min="5" max="5" width="1.83203125" bestFit="1" customWidth="1"/>
    <col min="6" max="6" width="11" customWidth="1"/>
  </cols>
  <sheetData>
    <row r="1" spans="1:11" ht="18.75">
      <c r="A1" s="442" t="s">
        <v>436</v>
      </c>
      <c r="B1" s="442"/>
      <c r="C1" s="442"/>
      <c r="D1" s="442"/>
      <c r="E1" s="442"/>
      <c r="F1" s="442"/>
      <c r="G1" s="442"/>
      <c r="H1" s="442"/>
      <c r="I1" s="442"/>
      <c r="J1" s="442"/>
    </row>
    <row r="3" spans="1:11" ht="15.75">
      <c r="A3" s="439" t="s">
        <v>535</v>
      </c>
      <c r="B3" s="440"/>
      <c r="C3" s="440"/>
      <c r="D3" s="440"/>
      <c r="E3" s="440"/>
      <c r="F3" s="440"/>
      <c r="G3" s="385"/>
      <c r="H3" s="385"/>
      <c r="I3" s="385"/>
    </row>
    <row r="6" spans="1:11" ht="15">
      <c r="A6" s="341" t="s">
        <v>531</v>
      </c>
    </row>
    <row r="7" spans="1:11">
      <c r="A7" s="389" t="s">
        <v>505</v>
      </c>
      <c r="B7" s="400" t="s">
        <v>504</v>
      </c>
      <c r="C7" s="390" t="s">
        <v>501</v>
      </c>
      <c r="D7" s="390">
        <v>2019</v>
      </c>
      <c r="E7" s="390" t="s">
        <v>502</v>
      </c>
      <c r="F7" s="400" t="s">
        <v>504</v>
      </c>
      <c r="G7" s="390" t="s">
        <v>503</v>
      </c>
      <c r="H7" s="390" t="s">
        <v>506</v>
      </c>
      <c r="I7" s="390"/>
      <c r="J7" s="390"/>
      <c r="K7" s="390"/>
    </row>
    <row r="8" spans="1:11">
      <c r="A8" s="354"/>
      <c r="B8" s="353"/>
      <c r="F8" s="353"/>
    </row>
    <row r="9" spans="1:11">
      <c r="A9" s="354"/>
      <c r="B9" s="353"/>
      <c r="F9" s="353"/>
    </row>
    <row r="11" spans="1:11" ht="15.75">
      <c r="A11" s="439" t="s">
        <v>533</v>
      </c>
      <c r="B11" s="440"/>
      <c r="C11" s="440"/>
      <c r="D11" s="440"/>
      <c r="E11" s="440"/>
      <c r="F11" s="440"/>
      <c r="G11" s="440"/>
      <c r="H11" s="441"/>
      <c r="I11" s="441"/>
      <c r="J11" s="441"/>
    </row>
    <row r="13" spans="1:11" ht="14.25">
      <c r="A13" s="352" t="s">
        <v>438</v>
      </c>
      <c r="B13" s="437" t="s">
        <v>447</v>
      </c>
      <c r="C13" s="438"/>
      <c r="D13" s="438"/>
      <c r="E13" s="438"/>
      <c r="F13" s="438"/>
      <c r="G13" s="438"/>
      <c r="H13" s="438"/>
      <c r="I13" s="438"/>
      <c r="J13" s="438"/>
    </row>
    <row r="14" spans="1:11" ht="14.25">
      <c r="B14" s="386"/>
      <c r="C14" s="385"/>
      <c r="D14" s="385"/>
      <c r="E14" s="385"/>
      <c r="F14" s="385"/>
      <c r="G14" s="385"/>
      <c r="H14" s="385"/>
      <c r="I14" s="385"/>
      <c r="J14" s="385"/>
    </row>
    <row r="15" spans="1:11" ht="14.25">
      <c r="A15" s="352" t="s">
        <v>439</v>
      </c>
      <c r="B15" s="437" t="s">
        <v>448</v>
      </c>
      <c r="C15" s="438"/>
      <c r="D15" s="438"/>
      <c r="E15" s="438"/>
      <c r="F15" s="438"/>
      <c r="G15" s="438"/>
      <c r="H15" s="438"/>
      <c r="I15" s="438"/>
      <c r="J15" s="438"/>
    </row>
    <row r="16" spans="1:11" ht="14.25">
      <c r="B16" s="386"/>
      <c r="C16" s="385"/>
      <c r="D16" s="385"/>
      <c r="E16" s="385"/>
      <c r="F16" s="385"/>
      <c r="G16" s="385"/>
      <c r="H16" s="385"/>
      <c r="I16" s="385"/>
      <c r="J16" s="385"/>
    </row>
    <row r="17" spans="1:10" ht="14.25">
      <c r="A17" s="352" t="s">
        <v>440</v>
      </c>
      <c r="B17" s="437" t="s">
        <v>532</v>
      </c>
      <c r="C17" s="438"/>
      <c r="D17" s="438"/>
      <c r="E17" s="438"/>
      <c r="F17" s="438"/>
      <c r="G17" s="438"/>
      <c r="H17" s="438"/>
      <c r="I17" s="438"/>
      <c r="J17" s="438"/>
    </row>
    <row r="18" spans="1:10" ht="14.25">
      <c r="B18" s="386"/>
      <c r="C18" s="385"/>
      <c r="D18" s="385"/>
      <c r="E18" s="385"/>
      <c r="F18" s="385"/>
      <c r="G18" s="385"/>
      <c r="H18" s="385"/>
      <c r="I18" s="385"/>
      <c r="J18" s="385"/>
    </row>
    <row r="19" spans="1:10" ht="14.25">
      <c r="A19" s="352" t="s">
        <v>441</v>
      </c>
      <c r="B19" s="437" t="s">
        <v>449</v>
      </c>
      <c r="C19" s="438"/>
      <c r="D19" s="438"/>
      <c r="E19" s="438"/>
      <c r="F19" s="438"/>
      <c r="G19" s="438"/>
      <c r="H19" s="438"/>
      <c r="I19" s="438"/>
      <c r="J19" s="438"/>
    </row>
    <row r="20" spans="1:10" ht="14.25">
      <c r="B20" s="386"/>
      <c r="C20" s="385"/>
      <c r="D20" s="385"/>
      <c r="E20" s="385"/>
      <c r="F20" s="385"/>
      <c r="G20" s="385"/>
      <c r="H20" s="385"/>
      <c r="I20" s="385"/>
      <c r="J20" s="385"/>
    </row>
    <row r="21" spans="1:10" ht="14.25">
      <c r="A21" s="352" t="s">
        <v>442</v>
      </c>
      <c r="B21" s="437" t="s">
        <v>450</v>
      </c>
      <c r="C21" s="438"/>
      <c r="D21" s="438"/>
      <c r="E21" s="438"/>
      <c r="F21" s="438"/>
      <c r="G21" s="438"/>
      <c r="H21" s="438"/>
      <c r="I21" s="438"/>
      <c r="J21" s="438"/>
    </row>
    <row r="22" spans="1:10" ht="14.25">
      <c r="B22" s="386"/>
      <c r="C22" s="385"/>
      <c r="D22" s="385"/>
      <c r="E22" s="385"/>
      <c r="F22" s="385"/>
      <c r="G22" s="385"/>
      <c r="H22" s="385"/>
      <c r="I22" s="385"/>
      <c r="J22" s="385"/>
    </row>
    <row r="23" spans="1:10" ht="14.25">
      <c r="A23" s="352" t="s">
        <v>443</v>
      </c>
      <c r="B23" s="437" t="s">
        <v>451</v>
      </c>
      <c r="C23" s="438"/>
      <c r="D23" s="438"/>
      <c r="E23" s="438"/>
      <c r="F23" s="438"/>
      <c r="G23" s="438"/>
      <c r="H23" s="438"/>
      <c r="I23" s="438"/>
      <c r="J23" s="438"/>
    </row>
    <row r="24" spans="1:10" ht="14.25">
      <c r="B24" s="386"/>
      <c r="C24" s="385"/>
      <c r="D24" s="385"/>
      <c r="E24" s="385"/>
      <c r="F24" s="385"/>
      <c r="G24" s="385"/>
      <c r="H24" s="385"/>
      <c r="I24" s="385"/>
      <c r="J24" s="385"/>
    </row>
    <row r="25" spans="1:10" ht="14.25">
      <c r="A25" s="352" t="s">
        <v>444</v>
      </c>
      <c r="B25" s="437" t="s">
        <v>452</v>
      </c>
      <c r="C25" s="438"/>
      <c r="D25" s="438"/>
      <c r="E25" s="438"/>
      <c r="F25" s="438"/>
      <c r="G25" s="438"/>
      <c r="H25" s="438"/>
      <c r="I25" s="438"/>
      <c r="J25" s="438"/>
    </row>
    <row r="26" spans="1:10" ht="14.25">
      <c r="B26" s="386"/>
      <c r="C26" s="385"/>
      <c r="D26" s="385"/>
      <c r="E26" s="385"/>
      <c r="F26" s="385"/>
      <c r="G26" s="385"/>
      <c r="H26" s="385"/>
      <c r="I26" s="385"/>
      <c r="J26" s="385"/>
    </row>
    <row r="27" spans="1:10" ht="14.25">
      <c r="A27" s="352" t="s">
        <v>445</v>
      </c>
      <c r="B27" s="437" t="s">
        <v>453</v>
      </c>
      <c r="C27" s="438"/>
      <c r="D27" s="438"/>
      <c r="E27" s="438"/>
      <c r="F27" s="438"/>
      <c r="G27" s="438"/>
      <c r="H27" s="438"/>
      <c r="I27" s="438"/>
      <c r="J27" s="438"/>
    </row>
    <row r="28" spans="1:10" ht="14.25">
      <c r="B28" s="386"/>
      <c r="C28" s="385"/>
      <c r="D28" s="385"/>
      <c r="E28" s="385"/>
      <c r="F28" s="385"/>
      <c r="G28" s="385"/>
      <c r="H28" s="385"/>
      <c r="I28" s="385"/>
      <c r="J28" s="385"/>
    </row>
    <row r="29" spans="1:10" ht="14.25">
      <c r="A29" s="352" t="s">
        <v>445</v>
      </c>
      <c r="B29" s="437" t="s">
        <v>454</v>
      </c>
      <c r="C29" s="438"/>
      <c r="D29" s="438"/>
      <c r="E29" s="438"/>
      <c r="F29" s="438"/>
      <c r="G29" s="438"/>
      <c r="H29" s="438"/>
      <c r="I29" s="438"/>
      <c r="J29" s="438"/>
    </row>
    <row r="30" spans="1:10" ht="14.25">
      <c r="B30" s="386"/>
      <c r="C30" s="385"/>
      <c r="D30" s="385"/>
      <c r="E30" s="385"/>
      <c r="F30" s="385"/>
      <c r="G30" s="385"/>
      <c r="H30" s="385"/>
      <c r="I30" s="385"/>
      <c r="J30" s="385"/>
    </row>
    <row r="31" spans="1:10" ht="14.25">
      <c r="A31" s="352" t="s">
        <v>446</v>
      </c>
      <c r="B31" s="437" t="s">
        <v>455</v>
      </c>
      <c r="C31" s="438"/>
      <c r="D31" s="438"/>
      <c r="E31" s="438"/>
      <c r="F31" s="438"/>
      <c r="G31" s="438"/>
      <c r="H31" s="438"/>
      <c r="I31" s="438"/>
      <c r="J31" s="438"/>
    </row>
    <row r="33" spans="1:1" ht="14.25">
      <c r="A33" s="352"/>
    </row>
  </sheetData>
  <sheetProtection sheet="1"/>
  <mergeCells count="13">
    <mergeCell ref="A1:J1"/>
    <mergeCell ref="B21:J21"/>
    <mergeCell ref="B23:J23"/>
    <mergeCell ref="B25:J25"/>
    <mergeCell ref="B27:J27"/>
    <mergeCell ref="B29:J29"/>
    <mergeCell ref="B31:J31"/>
    <mergeCell ref="A3:F3"/>
    <mergeCell ref="B13:J13"/>
    <mergeCell ref="B15:J15"/>
    <mergeCell ref="B17:J17"/>
    <mergeCell ref="B19:J19"/>
    <mergeCell ref="A11:J11"/>
  </mergeCells>
  <phoneticPr fontId="25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="120" zoomScaleNormal="120" workbookViewId="0">
      <selection activeCell="C39" sqref="C39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5.75">
      <c r="A2" s="358" t="s">
        <v>108</v>
      </c>
    </row>
    <row r="4" spans="1:2">
      <c r="A4" s="79"/>
      <c r="B4" s="79"/>
    </row>
    <row r="5" spans="1:2" s="88" customFormat="1" ht="15.75">
      <c r="A5" s="61" t="s">
        <v>429</v>
      </c>
      <c r="B5" s="87"/>
    </row>
    <row r="6" spans="1:2">
      <c r="A6" s="79"/>
      <c r="B6" s="79"/>
    </row>
    <row r="7" spans="1:2">
      <c r="A7" s="79" t="s">
        <v>401</v>
      </c>
      <c r="B7" s="79" t="s">
        <v>384</v>
      </c>
    </row>
    <row r="8" spans="1:2">
      <c r="A8" s="79" t="s">
        <v>402</v>
      </c>
      <c r="B8" s="79" t="s">
        <v>385</v>
      </c>
    </row>
    <row r="9" spans="1:2">
      <c r="A9" s="79" t="s">
        <v>403</v>
      </c>
      <c r="B9" s="79" t="s">
        <v>386</v>
      </c>
    </row>
    <row r="10" spans="1:2">
      <c r="A10" s="79"/>
      <c r="B10" s="79"/>
    </row>
    <row r="11" spans="1:2">
      <c r="A11" s="79"/>
      <c r="B11" s="79"/>
    </row>
    <row r="12" spans="1:2" s="88" customFormat="1" ht="15.75">
      <c r="A12" s="61" t="str">
        <f>+CONCATENATE(LEFT(A5,4),". évi előirányzat KIADÁSOK")</f>
        <v>2019. évi előirányzat KIADÁSOK</v>
      </c>
      <c r="B12" s="87"/>
    </row>
    <row r="13" spans="1:2">
      <c r="A13" s="79"/>
      <c r="B13" s="79"/>
    </row>
    <row r="14" spans="1:2">
      <c r="A14" s="79" t="s">
        <v>404</v>
      </c>
      <c r="B14" s="79" t="s">
        <v>387</v>
      </c>
    </row>
    <row r="15" spans="1:2">
      <c r="A15" s="79" t="s">
        <v>405</v>
      </c>
      <c r="B15" s="79" t="s">
        <v>388</v>
      </c>
    </row>
    <row r="16" spans="1:2">
      <c r="A16" s="79" t="s">
        <v>406</v>
      </c>
      <c r="B16" s="79" t="s">
        <v>389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4"/>
  <sheetViews>
    <sheetView topLeftCell="A91" zoomScale="120" zoomScaleNormal="120" zoomScaleSheetLayoutView="100" workbookViewId="0">
      <selection activeCell="C105" sqref="C105"/>
    </sheetView>
  </sheetViews>
  <sheetFormatPr defaultRowHeight="15.75"/>
  <cols>
    <col min="1" max="1" width="9.5" style="220" customWidth="1"/>
    <col min="2" max="2" width="99.33203125" style="220" customWidth="1"/>
    <col min="3" max="3" width="21.6640625" style="221" customWidth="1"/>
    <col min="4" max="4" width="9" style="240" customWidth="1"/>
    <col min="5" max="16384" width="9.33203125" style="240"/>
  </cols>
  <sheetData>
    <row r="1" spans="1:3" ht="18.75" customHeight="1">
      <c r="A1" s="359"/>
      <c r="B1" s="443" t="str">
        <f>CONCATENATE("1.1. melléklet ",ALAPADATOK!A7," ",ALAPADATOK!B7," ",ALAPADATOK!C7," ",ALAPADATOK!D7," ",ALAPADATOK!E7," ",ALAPADATOK!F7," ",ALAPADATOK!G7," ",ALAPADATOK!H7)</f>
        <v>1.1. melléklet a … / 2019 ( … ) önkormányzati rendelethez</v>
      </c>
      <c r="C1" s="444"/>
    </row>
    <row r="2" spans="1:3" ht="21.95" customHeight="1">
      <c r="A2" s="360"/>
      <c r="B2" s="361" t="str">
        <f>CONCATENATE(ALAPADATOK!A3)</f>
        <v>ZÁVOD  ÖNKORMÁNYZATA</v>
      </c>
      <c r="C2" s="362"/>
    </row>
    <row r="3" spans="1:3" ht="21.95" customHeight="1">
      <c r="A3" s="362"/>
      <c r="B3" s="361" t="s">
        <v>430</v>
      </c>
      <c r="C3" s="362"/>
    </row>
    <row r="4" spans="1:3" ht="21.95" customHeight="1">
      <c r="A4" s="362"/>
      <c r="B4" s="361" t="s">
        <v>431</v>
      </c>
      <c r="C4" s="362"/>
    </row>
    <row r="5" spans="1:3" ht="21.95" customHeight="1">
      <c r="A5" s="359"/>
      <c r="B5" s="359"/>
      <c r="C5" s="363"/>
    </row>
    <row r="6" spans="1:3" ht="15.2" customHeight="1">
      <c r="A6" s="445" t="s">
        <v>5</v>
      </c>
      <c r="B6" s="445"/>
      <c r="C6" s="445"/>
    </row>
    <row r="7" spans="1:3" ht="15.2" customHeight="1" thickBot="1">
      <c r="A7" s="446" t="s">
        <v>109</v>
      </c>
      <c r="B7" s="446"/>
      <c r="C7" s="342" t="s">
        <v>418</v>
      </c>
    </row>
    <row r="8" spans="1:3" ht="24" customHeight="1" thickBot="1">
      <c r="A8" s="364" t="s">
        <v>52</v>
      </c>
      <c r="B8" s="365" t="s">
        <v>7</v>
      </c>
      <c r="C8" s="366" t="str">
        <f>+CONCATENATE(LEFT(KV_ÖSSZEFÜGGÉSEK!A5,4),". évi előirányzat")</f>
        <v>2019. évi előirányzat</v>
      </c>
    </row>
    <row r="9" spans="1:3" s="241" customFormat="1" ht="12" customHeight="1" thickBot="1">
      <c r="A9" s="326"/>
      <c r="B9" s="327" t="s">
        <v>390</v>
      </c>
      <c r="C9" s="328" t="s">
        <v>391</v>
      </c>
    </row>
    <row r="10" spans="1:3" s="242" customFormat="1" ht="12" customHeight="1" thickBot="1">
      <c r="A10" s="17" t="s">
        <v>8</v>
      </c>
      <c r="B10" s="18" t="s">
        <v>178</v>
      </c>
      <c r="C10" s="151">
        <f>+C11+C12+C13+C14+C15+C16</f>
        <v>21811506</v>
      </c>
    </row>
    <row r="11" spans="1:3" s="242" customFormat="1" ht="12" customHeight="1">
      <c r="A11" s="12" t="s">
        <v>64</v>
      </c>
      <c r="B11" s="243" t="s">
        <v>179</v>
      </c>
      <c r="C11" s="154">
        <v>9988561</v>
      </c>
    </row>
    <row r="12" spans="1:3" s="242" customFormat="1" ht="12" customHeight="1">
      <c r="A12" s="11" t="s">
        <v>65</v>
      </c>
      <c r="B12" s="244" t="s">
        <v>180</v>
      </c>
      <c r="C12" s="153">
        <v>0</v>
      </c>
    </row>
    <row r="13" spans="1:3" s="242" customFormat="1" ht="12" customHeight="1">
      <c r="A13" s="11" t="s">
        <v>66</v>
      </c>
      <c r="B13" s="244" t="s">
        <v>407</v>
      </c>
      <c r="C13" s="153">
        <v>10005259</v>
      </c>
    </row>
    <row r="14" spans="1:3" s="242" customFormat="1" ht="12" customHeight="1">
      <c r="A14" s="11" t="s">
        <v>67</v>
      </c>
      <c r="B14" s="244" t="s">
        <v>182</v>
      </c>
      <c r="C14" s="153">
        <v>1800000</v>
      </c>
    </row>
    <row r="15" spans="1:3" s="242" customFormat="1" ht="12" customHeight="1">
      <c r="A15" s="11" t="s">
        <v>105</v>
      </c>
      <c r="B15" s="147" t="s">
        <v>329</v>
      </c>
      <c r="C15" s="153">
        <v>17686</v>
      </c>
    </row>
    <row r="16" spans="1:3" s="242" customFormat="1" ht="12" customHeight="1" thickBot="1">
      <c r="A16" s="13" t="s">
        <v>68</v>
      </c>
      <c r="B16" s="148" t="s">
        <v>330</v>
      </c>
      <c r="C16" s="153"/>
    </row>
    <row r="17" spans="1:3" s="242" customFormat="1" ht="12" customHeight="1" thickBot="1">
      <c r="A17" s="17" t="s">
        <v>9</v>
      </c>
      <c r="B17" s="146" t="s">
        <v>183</v>
      </c>
      <c r="C17" s="151">
        <f>+C18+C19+C20+C21+C22</f>
        <v>7025199</v>
      </c>
    </row>
    <row r="18" spans="1:3" s="242" customFormat="1" ht="12" customHeight="1">
      <c r="A18" s="12" t="s">
        <v>70</v>
      </c>
      <c r="B18" s="243" t="s">
        <v>184</v>
      </c>
      <c r="C18" s="154"/>
    </row>
    <row r="19" spans="1:3" s="242" customFormat="1" ht="12" customHeight="1">
      <c r="A19" s="11" t="s">
        <v>71</v>
      </c>
      <c r="B19" s="244" t="s">
        <v>185</v>
      </c>
      <c r="C19" s="153"/>
    </row>
    <row r="20" spans="1:3" s="242" customFormat="1" ht="12" customHeight="1">
      <c r="A20" s="11" t="s">
        <v>72</v>
      </c>
      <c r="B20" s="244" t="s">
        <v>322</v>
      </c>
      <c r="C20" s="153"/>
    </row>
    <row r="21" spans="1:3" s="242" customFormat="1" ht="12" customHeight="1">
      <c r="A21" s="11" t="s">
        <v>73</v>
      </c>
      <c r="B21" s="244" t="s">
        <v>323</v>
      </c>
      <c r="C21" s="153"/>
    </row>
    <row r="22" spans="1:3" s="242" customFormat="1" ht="12" customHeight="1">
      <c r="A22" s="11" t="s">
        <v>74</v>
      </c>
      <c r="B22" s="244" t="s">
        <v>427</v>
      </c>
      <c r="C22" s="153">
        <v>7025199</v>
      </c>
    </row>
    <row r="23" spans="1:3" s="242" customFormat="1" ht="12" customHeight="1" thickBot="1">
      <c r="A23" s="13" t="s">
        <v>80</v>
      </c>
      <c r="B23" s="148" t="s">
        <v>187</v>
      </c>
      <c r="C23" s="155"/>
    </row>
    <row r="24" spans="1:3" s="242" customFormat="1" ht="12" customHeight="1" thickBot="1">
      <c r="A24" s="17" t="s">
        <v>10</v>
      </c>
      <c r="B24" s="18" t="s">
        <v>188</v>
      </c>
      <c r="C24" s="151">
        <f>+C25+C26+C27+C28+C29</f>
        <v>0</v>
      </c>
    </row>
    <row r="25" spans="1:3" s="242" customFormat="1" ht="12" customHeight="1">
      <c r="A25" s="12" t="s">
        <v>53</v>
      </c>
      <c r="B25" s="243" t="s">
        <v>189</v>
      </c>
      <c r="C25" s="154"/>
    </row>
    <row r="26" spans="1:3" s="242" customFormat="1" ht="12" customHeight="1">
      <c r="A26" s="11" t="s">
        <v>54</v>
      </c>
      <c r="B26" s="244" t="s">
        <v>190</v>
      </c>
      <c r="C26" s="153"/>
    </row>
    <row r="27" spans="1:3" s="242" customFormat="1" ht="12" customHeight="1">
      <c r="A27" s="11" t="s">
        <v>55</v>
      </c>
      <c r="B27" s="244" t="s">
        <v>324</v>
      </c>
      <c r="C27" s="153"/>
    </row>
    <row r="28" spans="1:3" s="242" customFormat="1" ht="12" customHeight="1">
      <c r="A28" s="11" t="s">
        <v>56</v>
      </c>
      <c r="B28" s="244" t="s">
        <v>325</v>
      </c>
      <c r="C28" s="153"/>
    </row>
    <row r="29" spans="1:3" s="242" customFormat="1" ht="12" customHeight="1">
      <c r="A29" s="11" t="s">
        <v>119</v>
      </c>
      <c r="B29" s="244" t="s">
        <v>191</v>
      </c>
      <c r="C29" s="153"/>
    </row>
    <row r="30" spans="1:3" s="319" customFormat="1" ht="12" customHeight="1" thickBot="1">
      <c r="A30" s="329" t="s">
        <v>120</v>
      </c>
      <c r="B30" s="317" t="s">
        <v>422</v>
      </c>
      <c r="C30" s="318"/>
    </row>
    <row r="31" spans="1:3" s="242" customFormat="1" ht="12" customHeight="1" thickBot="1">
      <c r="A31" s="17" t="s">
        <v>121</v>
      </c>
      <c r="B31" s="18" t="s">
        <v>408</v>
      </c>
      <c r="C31" s="157">
        <f>SUM(C32:C38)</f>
        <v>2336454</v>
      </c>
    </row>
    <row r="32" spans="1:3" s="242" customFormat="1" ht="12" customHeight="1">
      <c r="A32" s="12" t="s">
        <v>194</v>
      </c>
      <c r="B32" s="243" t="s">
        <v>412</v>
      </c>
      <c r="C32" s="154"/>
    </row>
    <row r="33" spans="1:3" s="242" customFormat="1" ht="12" customHeight="1">
      <c r="A33" s="11" t="s">
        <v>195</v>
      </c>
      <c r="B33" s="244" t="s">
        <v>413</v>
      </c>
      <c r="C33" s="153"/>
    </row>
    <row r="34" spans="1:3" s="242" customFormat="1" ht="12" customHeight="1">
      <c r="A34" s="11" t="s">
        <v>196</v>
      </c>
      <c r="B34" s="244" t="s">
        <v>414</v>
      </c>
      <c r="C34" s="153"/>
    </row>
    <row r="35" spans="1:3" s="242" customFormat="1" ht="12" customHeight="1">
      <c r="A35" s="11" t="s">
        <v>197</v>
      </c>
      <c r="B35" s="244" t="s">
        <v>415</v>
      </c>
      <c r="C35" s="153"/>
    </row>
    <row r="36" spans="1:3" s="242" customFormat="1" ht="12" customHeight="1">
      <c r="A36" s="11" t="s">
        <v>409</v>
      </c>
      <c r="B36" s="244" t="s">
        <v>198</v>
      </c>
      <c r="C36" s="153">
        <v>1304838</v>
      </c>
    </row>
    <row r="37" spans="1:3" s="242" customFormat="1" ht="12" customHeight="1">
      <c r="A37" s="11" t="s">
        <v>410</v>
      </c>
      <c r="B37" s="244" t="s">
        <v>199</v>
      </c>
      <c r="C37" s="153">
        <v>999850</v>
      </c>
    </row>
    <row r="38" spans="1:3" s="242" customFormat="1" ht="12" customHeight="1" thickBot="1">
      <c r="A38" s="13" t="s">
        <v>411</v>
      </c>
      <c r="B38" s="300" t="s">
        <v>200</v>
      </c>
      <c r="C38" s="155">
        <v>31766</v>
      </c>
    </row>
    <row r="39" spans="1:3" s="242" customFormat="1" ht="12" customHeight="1" thickBot="1">
      <c r="A39" s="17" t="s">
        <v>12</v>
      </c>
      <c r="B39" s="18" t="s">
        <v>331</v>
      </c>
      <c r="C39" s="151">
        <f>SUM(C40:C50)</f>
        <v>3300200</v>
      </c>
    </row>
    <row r="40" spans="1:3" s="242" customFormat="1" ht="12" customHeight="1">
      <c r="A40" s="12" t="s">
        <v>57</v>
      </c>
      <c r="B40" s="243" t="s">
        <v>203</v>
      </c>
      <c r="C40" s="154">
        <v>0</v>
      </c>
    </row>
    <row r="41" spans="1:3" s="242" customFormat="1" ht="12" customHeight="1">
      <c r="A41" s="11" t="s">
        <v>58</v>
      </c>
      <c r="B41" s="244" t="s">
        <v>204</v>
      </c>
      <c r="C41" s="153">
        <v>2000000</v>
      </c>
    </row>
    <row r="42" spans="1:3" s="242" customFormat="1" ht="12" customHeight="1">
      <c r="A42" s="11" t="s">
        <v>59</v>
      </c>
      <c r="B42" s="244" t="s">
        <v>205</v>
      </c>
      <c r="C42" s="153"/>
    </row>
    <row r="43" spans="1:3" s="242" customFormat="1" ht="12" customHeight="1">
      <c r="A43" s="11" t="s">
        <v>123</v>
      </c>
      <c r="B43" s="244" t="s">
        <v>206</v>
      </c>
      <c r="C43" s="153"/>
    </row>
    <row r="44" spans="1:3" s="242" customFormat="1" ht="12" customHeight="1">
      <c r="A44" s="11" t="s">
        <v>124</v>
      </c>
      <c r="B44" s="244" t="s">
        <v>207</v>
      </c>
      <c r="C44" s="153">
        <v>1267200</v>
      </c>
    </row>
    <row r="45" spans="1:3" s="242" customFormat="1" ht="12" customHeight="1">
      <c r="A45" s="11" t="s">
        <v>125</v>
      </c>
      <c r="B45" s="244" t="s">
        <v>208</v>
      </c>
      <c r="C45" s="153"/>
    </row>
    <row r="46" spans="1:3" s="242" customFormat="1" ht="12" customHeight="1">
      <c r="A46" s="11" t="s">
        <v>126</v>
      </c>
      <c r="B46" s="244" t="s">
        <v>209</v>
      </c>
      <c r="C46" s="153"/>
    </row>
    <row r="47" spans="1:3" s="242" customFormat="1" ht="12" customHeight="1">
      <c r="A47" s="11" t="s">
        <v>127</v>
      </c>
      <c r="B47" s="244" t="s">
        <v>416</v>
      </c>
      <c r="C47" s="153">
        <v>8000</v>
      </c>
    </row>
    <row r="48" spans="1:3" s="242" customFormat="1" ht="12" customHeight="1">
      <c r="A48" s="11" t="s">
        <v>201</v>
      </c>
      <c r="B48" s="244" t="s">
        <v>210</v>
      </c>
      <c r="C48" s="156"/>
    </row>
    <row r="49" spans="1:3" s="242" customFormat="1" ht="12" customHeight="1">
      <c r="A49" s="13" t="s">
        <v>202</v>
      </c>
      <c r="B49" s="245" t="s">
        <v>333</v>
      </c>
      <c r="C49" s="237"/>
    </row>
    <row r="50" spans="1:3" s="242" customFormat="1" ht="12" customHeight="1" thickBot="1">
      <c r="A50" s="13" t="s">
        <v>332</v>
      </c>
      <c r="B50" s="148" t="s">
        <v>211</v>
      </c>
      <c r="C50" s="237">
        <v>25000</v>
      </c>
    </row>
    <row r="51" spans="1:3" s="242" customFormat="1" ht="12" customHeight="1" thickBot="1">
      <c r="A51" s="17" t="s">
        <v>13</v>
      </c>
      <c r="B51" s="18" t="s">
        <v>212</v>
      </c>
      <c r="C51" s="151">
        <f>SUM(C52:C56)</f>
        <v>0</v>
      </c>
    </row>
    <row r="52" spans="1:3" s="242" customFormat="1" ht="12" customHeight="1">
      <c r="A52" s="12" t="s">
        <v>60</v>
      </c>
      <c r="B52" s="243" t="s">
        <v>216</v>
      </c>
      <c r="C52" s="262"/>
    </row>
    <row r="53" spans="1:3" s="242" customFormat="1" ht="12" customHeight="1">
      <c r="A53" s="11" t="s">
        <v>61</v>
      </c>
      <c r="B53" s="244" t="s">
        <v>217</v>
      </c>
      <c r="C53" s="156"/>
    </row>
    <row r="54" spans="1:3" s="242" customFormat="1" ht="12" customHeight="1">
      <c r="A54" s="11" t="s">
        <v>213</v>
      </c>
      <c r="B54" s="244" t="s">
        <v>218</v>
      </c>
      <c r="C54" s="156"/>
    </row>
    <row r="55" spans="1:3" s="242" customFormat="1" ht="12" customHeight="1">
      <c r="A55" s="11" t="s">
        <v>214</v>
      </c>
      <c r="B55" s="244" t="s">
        <v>219</v>
      </c>
      <c r="C55" s="156"/>
    </row>
    <row r="56" spans="1:3" s="242" customFormat="1" ht="12" customHeight="1" thickBot="1">
      <c r="A56" s="13" t="s">
        <v>215</v>
      </c>
      <c r="B56" s="148" t="s">
        <v>220</v>
      </c>
      <c r="C56" s="237"/>
    </row>
    <row r="57" spans="1:3" s="242" customFormat="1" ht="12" customHeight="1" thickBot="1">
      <c r="A57" s="17" t="s">
        <v>128</v>
      </c>
      <c r="B57" s="18" t="s">
        <v>221</v>
      </c>
      <c r="C57" s="151">
        <f>SUM(C58:C60)</f>
        <v>0</v>
      </c>
    </row>
    <row r="58" spans="1:3" s="242" customFormat="1" ht="12" customHeight="1">
      <c r="A58" s="12" t="s">
        <v>62</v>
      </c>
      <c r="B58" s="243" t="s">
        <v>222</v>
      </c>
      <c r="C58" s="154"/>
    </row>
    <row r="59" spans="1:3" s="242" customFormat="1" ht="12" customHeight="1">
      <c r="A59" s="11" t="s">
        <v>63</v>
      </c>
      <c r="B59" s="244" t="s">
        <v>326</v>
      </c>
      <c r="C59" s="153"/>
    </row>
    <row r="60" spans="1:3" s="242" customFormat="1" ht="12" customHeight="1">
      <c r="A60" s="11" t="s">
        <v>225</v>
      </c>
      <c r="B60" s="244" t="s">
        <v>223</v>
      </c>
      <c r="C60" s="153"/>
    </row>
    <row r="61" spans="1:3" s="242" customFormat="1" ht="12" customHeight="1" thickBot="1">
      <c r="A61" s="13" t="s">
        <v>226</v>
      </c>
      <c r="B61" s="148" t="s">
        <v>224</v>
      </c>
      <c r="C61" s="155"/>
    </row>
    <row r="62" spans="1:3" s="242" customFormat="1" ht="12" customHeight="1" thickBot="1">
      <c r="A62" s="17" t="s">
        <v>15</v>
      </c>
      <c r="B62" s="146" t="s">
        <v>227</v>
      </c>
      <c r="C62" s="151">
        <f>SUM(C63:C65)</f>
        <v>0</v>
      </c>
    </row>
    <row r="63" spans="1:3" s="242" customFormat="1" ht="12" customHeight="1">
      <c r="A63" s="12" t="s">
        <v>129</v>
      </c>
      <c r="B63" s="243" t="s">
        <v>229</v>
      </c>
      <c r="C63" s="156"/>
    </row>
    <row r="64" spans="1:3" s="242" customFormat="1" ht="12" customHeight="1">
      <c r="A64" s="11" t="s">
        <v>130</v>
      </c>
      <c r="B64" s="244" t="s">
        <v>327</v>
      </c>
      <c r="C64" s="156"/>
    </row>
    <row r="65" spans="1:3" s="242" customFormat="1" ht="12" customHeight="1">
      <c r="A65" s="11" t="s">
        <v>157</v>
      </c>
      <c r="B65" s="244" t="s">
        <v>230</v>
      </c>
      <c r="C65" s="156"/>
    </row>
    <row r="66" spans="1:3" s="242" customFormat="1" ht="12" customHeight="1" thickBot="1">
      <c r="A66" s="13" t="s">
        <v>228</v>
      </c>
      <c r="B66" s="148" t="s">
        <v>231</v>
      </c>
      <c r="C66" s="156"/>
    </row>
    <row r="67" spans="1:3" s="242" customFormat="1" ht="12" customHeight="1" thickBot="1">
      <c r="A67" s="285" t="s">
        <v>373</v>
      </c>
      <c r="B67" s="18" t="s">
        <v>232</v>
      </c>
      <c r="C67" s="157">
        <f>+C10+C17+C24+C31+C39+C51+C57+C62</f>
        <v>34473359</v>
      </c>
    </row>
    <row r="68" spans="1:3" s="242" customFormat="1" ht="12" customHeight="1" thickBot="1">
      <c r="A68" s="265" t="s">
        <v>233</v>
      </c>
      <c r="B68" s="146" t="s">
        <v>234</v>
      </c>
      <c r="C68" s="151">
        <f>SUM(C69:C71)</f>
        <v>0</v>
      </c>
    </row>
    <row r="69" spans="1:3" s="242" customFormat="1" ht="12" customHeight="1">
      <c r="A69" s="12" t="s">
        <v>261</v>
      </c>
      <c r="B69" s="243" t="s">
        <v>235</v>
      </c>
      <c r="C69" s="156"/>
    </row>
    <row r="70" spans="1:3" s="242" customFormat="1" ht="12" customHeight="1">
      <c r="A70" s="11" t="s">
        <v>270</v>
      </c>
      <c r="B70" s="244" t="s">
        <v>236</v>
      </c>
      <c r="C70" s="156"/>
    </row>
    <row r="71" spans="1:3" s="242" customFormat="1" ht="12" customHeight="1" thickBot="1">
      <c r="A71" s="13" t="s">
        <v>271</v>
      </c>
      <c r="B71" s="279" t="s">
        <v>423</v>
      </c>
      <c r="C71" s="156"/>
    </row>
    <row r="72" spans="1:3" s="242" customFormat="1" ht="12" customHeight="1" thickBot="1">
      <c r="A72" s="265" t="s">
        <v>237</v>
      </c>
      <c r="B72" s="146" t="s">
        <v>238</v>
      </c>
      <c r="C72" s="151">
        <f>SUM(C73:C76)</f>
        <v>0</v>
      </c>
    </row>
    <row r="73" spans="1:3" s="242" customFormat="1" ht="12" customHeight="1">
      <c r="A73" s="12" t="s">
        <v>106</v>
      </c>
      <c r="B73" s="243" t="s">
        <v>239</v>
      </c>
      <c r="C73" s="156"/>
    </row>
    <row r="74" spans="1:3" s="242" customFormat="1" ht="12" customHeight="1">
      <c r="A74" s="11" t="s">
        <v>107</v>
      </c>
      <c r="B74" s="244" t="s">
        <v>424</v>
      </c>
      <c r="C74" s="156"/>
    </row>
    <row r="75" spans="1:3" s="242" customFormat="1" ht="12" customHeight="1" thickBot="1">
      <c r="A75" s="13" t="s">
        <v>262</v>
      </c>
      <c r="B75" s="245" t="s">
        <v>240</v>
      </c>
      <c r="C75" s="237"/>
    </row>
    <row r="76" spans="1:3" s="242" customFormat="1" ht="12" customHeight="1" thickBot="1">
      <c r="A76" s="331" t="s">
        <v>263</v>
      </c>
      <c r="B76" s="332" t="s">
        <v>425</v>
      </c>
      <c r="C76" s="333"/>
    </row>
    <row r="77" spans="1:3" s="242" customFormat="1" ht="12" customHeight="1" thickBot="1">
      <c r="A77" s="265" t="s">
        <v>241</v>
      </c>
      <c r="B77" s="146" t="s">
        <v>242</v>
      </c>
      <c r="C77" s="151">
        <f>SUM(C78:C79)</f>
        <v>108443123</v>
      </c>
    </row>
    <row r="78" spans="1:3" s="242" customFormat="1" ht="12" customHeight="1" thickBot="1">
      <c r="A78" s="10" t="s">
        <v>264</v>
      </c>
      <c r="B78" s="330" t="s">
        <v>243</v>
      </c>
      <c r="C78" s="237">
        <v>108443123</v>
      </c>
    </row>
    <row r="79" spans="1:3" s="242" customFormat="1" ht="12" customHeight="1" thickBot="1">
      <c r="A79" s="331" t="s">
        <v>265</v>
      </c>
      <c r="B79" s="332" t="s">
        <v>244</v>
      </c>
      <c r="C79" s="333"/>
    </row>
    <row r="80" spans="1:3" s="242" customFormat="1" ht="12" customHeight="1" thickBot="1">
      <c r="A80" s="265" t="s">
        <v>245</v>
      </c>
      <c r="B80" s="146" t="s">
        <v>246</v>
      </c>
      <c r="C80" s="151">
        <f>SUM(C81:C83)</f>
        <v>0</v>
      </c>
    </row>
    <row r="81" spans="1:3" s="242" customFormat="1" ht="12" customHeight="1">
      <c r="A81" s="12" t="s">
        <v>266</v>
      </c>
      <c r="B81" s="243" t="s">
        <v>247</v>
      </c>
      <c r="C81" s="156"/>
    </row>
    <row r="82" spans="1:3" s="242" customFormat="1" ht="12" customHeight="1">
      <c r="A82" s="11" t="s">
        <v>267</v>
      </c>
      <c r="B82" s="244" t="s">
        <v>248</v>
      </c>
      <c r="C82" s="156"/>
    </row>
    <row r="83" spans="1:3" s="242" customFormat="1" ht="12" customHeight="1" thickBot="1">
      <c r="A83" s="15" t="s">
        <v>268</v>
      </c>
      <c r="B83" s="334" t="s">
        <v>426</v>
      </c>
      <c r="C83" s="335"/>
    </row>
    <row r="84" spans="1:3" s="242" customFormat="1" ht="12" customHeight="1" thickBot="1">
      <c r="A84" s="265" t="s">
        <v>249</v>
      </c>
      <c r="B84" s="146" t="s">
        <v>269</v>
      </c>
      <c r="C84" s="151">
        <f>SUM(C85:C88)</f>
        <v>0</v>
      </c>
    </row>
    <row r="85" spans="1:3" s="242" customFormat="1" ht="12" customHeight="1">
      <c r="A85" s="246" t="s">
        <v>250</v>
      </c>
      <c r="B85" s="243" t="s">
        <v>251</v>
      </c>
      <c r="C85" s="156"/>
    </row>
    <row r="86" spans="1:3" s="242" customFormat="1" ht="12" customHeight="1">
      <c r="A86" s="247" t="s">
        <v>252</v>
      </c>
      <c r="B86" s="244" t="s">
        <v>253</v>
      </c>
      <c r="C86" s="156"/>
    </row>
    <row r="87" spans="1:3" s="242" customFormat="1" ht="12" customHeight="1">
      <c r="A87" s="247" t="s">
        <v>254</v>
      </c>
      <c r="B87" s="244" t="s">
        <v>255</v>
      </c>
      <c r="C87" s="156"/>
    </row>
    <row r="88" spans="1:3" s="242" customFormat="1" ht="12" customHeight="1" thickBot="1">
      <c r="A88" s="248" t="s">
        <v>256</v>
      </c>
      <c r="B88" s="148" t="s">
        <v>257</v>
      </c>
      <c r="C88" s="156"/>
    </row>
    <row r="89" spans="1:3" s="242" customFormat="1" ht="12" customHeight="1" thickBot="1">
      <c r="A89" s="265" t="s">
        <v>258</v>
      </c>
      <c r="B89" s="146" t="s">
        <v>372</v>
      </c>
      <c r="C89" s="263"/>
    </row>
    <row r="90" spans="1:3" s="242" customFormat="1" ht="13.5" customHeight="1" thickBot="1">
      <c r="A90" s="265" t="s">
        <v>260</v>
      </c>
      <c r="B90" s="146" t="s">
        <v>259</v>
      </c>
      <c r="C90" s="263"/>
    </row>
    <row r="91" spans="1:3" s="242" customFormat="1" ht="15.75" customHeight="1" thickBot="1">
      <c r="A91" s="265" t="s">
        <v>272</v>
      </c>
      <c r="B91" s="249" t="s">
        <v>375</v>
      </c>
      <c r="C91" s="157">
        <f>+C68+C72+C77+C80+C84+C90+C89</f>
        <v>108443123</v>
      </c>
    </row>
    <row r="92" spans="1:3" s="242" customFormat="1" ht="16.5" customHeight="1" thickBot="1">
      <c r="A92" s="266" t="s">
        <v>374</v>
      </c>
      <c r="B92" s="250" t="s">
        <v>376</v>
      </c>
      <c r="C92" s="157">
        <f>+C67+C91</f>
        <v>142916482</v>
      </c>
    </row>
    <row r="93" spans="1:3" s="242" customFormat="1" ht="11.1" customHeight="1">
      <c r="A93" s="2"/>
      <c r="B93" s="3"/>
      <c r="C93" s="158"/>
    </row>
    <row r="94" spans="1:3" ht="16.5" customHeight="1">
      <c r="A94" s="450" t="s">
        <v>37</v>
      </c>
      <c r="B94" s="450"/>
      <c r="C94" s="450"/>
    </row>
    <row r="95" spans="1:3" s="251" customFormat="1" ht="16.5" customHeight="1" thickBot="1">
      <c r="A95" s="447" t="s">
        <v>110</v>
      </c>
      <c r="B95" s="447"/>
      <c r="C95" s="343" t="str">
        <f>C7</f>
        <v>Forintban!</v>
      </c>
    </row>
    <row r="96" spans="1:3" ht="38.1" customHeight="1" thickBot="1">
      <c r="A96" s="323" t="s">
        <v>52</v>
      </c>
      <c r="B96" s="324" t="s">
        <v>38</v>
      </c>
      <c r="C96" s="325" t="str">
        <f>+C8</f>
        <v>2019. évi előirányzat</v>
      </c>
    </row>
    <row r="97" spans="1:3" s="241" customFormat="1" ht="12" customHeight="1" thickBot="1">
      <c r="A97" s="323"/>
      <c r="B97" s="324" t="s">
        <v>390</v>
      </c>
      <c r="C97" s="325" t="s">
        <v>391</v>
      </c>
    </row>
    <row r="98" spans="1:3" ht="12" customHeight="1" thickBot="1">
      <c r="A98" s="19" t="s">
        <v>8</v>
      </c>
      <c r="B98" s="25" t="s">
        <v>334</v>
      </c>
      <c r="C98" s="150">
        <f>C99+C100+C101+C102+C103+C116</f>
        <v>46714243</v>
      </c>
    </row>
    <row r="99" spans="1:3" ht="12" customHeight="1">
      <c r="A99" s="14" t="s">
        <v>64</v>
      </c>
      <c r="B99" s="7" t="s">
        <v>39</v>
      </c>
      <c r="C99" s="152">
        <v>14422456</v>
      </c>
    </row>
    <row r="100" spans="1:3" ht="12" customHeight="1">
      <c r="A100" s="11" t="s">
        <v>65</v>
      </c>
      <c r="B100" s="5" t="s">
        <v>131</v>
      </c>
      <c r="C100" s="153">
        <v>2293007</v>
      </c>
    </row>
    <row r="101" spans="1:3" ht="12" customHeight="1">
      <c r="A101" s="11" t="s">
        <v>66</v>
      </c>
      <c r="B101" s="5" t="s">
        <v>98</v>
      </c>
      <c r="C101" s="155">
        <v>23481780</v>
      </c>
    </row>
    <row r="102" spans="1:3" ht="12" customHeight="1">
      <c r="A102" s="11" t="s">
        <v>67</v>
      </c>
      <c r="B102" s="8" t="s">
        <v>132</v>
      </c>
      <c r="C102" s="155">
        <v>1217000</v>
      </c>
    </row>
    <row r="103" spans="1:3" ht="12" customHeight="1">
      <c r="A103" s="11" t="s">
        <v>75</v>
      </c>
      <c r="B103" s="16" t="s">
        <v>133</v>
      </c>
      <c r="C103" s="155">
        <v>300000</v>
      </c>
    </row>
    <row r="104" spans="1:3" ht="12" customHeight="1">
      <c r="A104" s="11" t="s">
        <v>68</v>
      </c>
      <c r="B104" s="5" t="s">
        <v>339</v>
      </c>
      <c r="C104" s="155"/>
    </row>
    <row r="105" spans="1:3" ht="12" customHeight="1">
      <c r="A105" s="11" t="s">
        <v>69</v>
      </c>
      <c r="B105" s="86" t="s">
        <v>338</v>
      </c>
      <c r="C105" s="155"/>
    </row>
    <row r="106" spans="1:3" ht="12" customHeight="1">
      <c r="A106" s="11" t="s">
        <v>76</v>
      </c>
      <c r="B106" s="86" t="s">
        <v>337</v>
      </c>
      <c r="C106" s="155"/>
    </row>
    <row r="107" spans="1:3" ht="12" customHeight="1">
      <c r="A107" s="11" t="s">
        <v>77</v>
      </c>
      <c r="B107" s="84" t="s">
        <v>275</v>
      </c>
      <c r="C107" s="155"/>
    </row>
    <row r="108" spans="1:3" ht="12" customHeight="1">
      <c r="A108" s="11" t="s">
        <v>78</v>
      </c>
      <c r="B108" s="85" t="s">
        <v>276</v>
      </c>
      <c r="C108" s="155"/>
    </row>
    <row r="109" spans="1:3" ht="12" customHeight="1">
      <c r="A109" s="11" t="s">
        <v>79</v>
      </c>
      <c r="B109" s="85" t="s">
        <v>277</v>
      </c>
      <c r="C109" s="155"/>
    </row>
    <row r="110" spans="1:3" ht="12" customHeight="1">
      <c r="A110" s="11" t="s">
        <v>81</v>
      </c>
      <c r="B110" s="84" t="s">
        <v>278</v>
      </c>
      <c r="C110" s="155">
        <v>100000</v>
      </c>
    </row>
    <row r="111" spans="1:3" ht="12" customHeight="1">
      <c r="A111" s="11" t="s">
        <v>134</v>
      </c>
      <c r="B111" s="84" t="s">
        <v>279</v>
      </c>
      <c r="C111" s="155"/>
    </row>
    <row r="112" spans="1:3" ht="12" customHeight="1">
      <c r="A112" s="11" t="s">
        <v>273</v>
      </c>
      <c r="B112" s="85" t="s">
        <v>280</v>
      </c>
      <c r="C112" s="155"/>
    </row>
    <row r="113" spans="1:3" ht="12" customHeight="1">
      <c r="A113" s="10" t="s">
        <v>274</v>
      </c>
      <c r="B113" s="86" t="s">
        <v>281</v>
      </c>
      <c r="C113" s="155"/>
    </row>
    <row r="114" spans="1:3" ht="12" customHeight="1">
      <c r="A114" s="11" t="s">
        <v>335</v>
      </c>
      <c r="B114" s="86" t="s">
        <v>282</v>
      </c>
      <c r="C114" s="155"/>
    </row>
    <row r="115" spans="1:3" ht="12" customHeight="1">
      <c r="A115" s="13" t="s">
        <v>336</v>
      </c>
      <c r="B115" s="86" t="s">
        <v>283</v>
      </c>
      <c r="C115" s="155">
        <v>200000</v>
      </c>
    </row>
    <row r="116" spans="1:3" ht="12" customHeight="1">
      <c r="A116" s="11" t="s">
        <v>340</v>
      </c>
      <c r="B116" s="8" t="s">
        <v>40</v>
      </c>
      <c r="C116" s="153">
        <v>5000000</v>
      </c>
    </row>
    <row r="117" spans="1:3" ht="12" customHeight="1">
      <c r="A117" s="11" t="s">
        <v>341</v>
      </c>
      <c r="B117" s="5" t="s">
        <v>343</v>
      </c>
      <c r="C117" s="153">
        <v>5000000</v>
      </c>
    </row>
    <row r="118" spans="1:3" ht="12" customHeight="1" thickBot="1">
      <c r="A118" s="15" t="s">
        <v>342</v>
      </c>
      <c r="B118" s="283" t="s">
        <v>344</v>
      </c>
      <c r="C118" s="159">
        <v>0</v>
      </c>
    </row>
    <row r="119" spans="1:3" ht="12" customHeight="1" thickBot="1">
      <c r="A119" s="280" t="s">
        <v>9</v>
      </c>
      <c r="B119" s="281" t="s">
        <v>284</v>
      </c>
      <c r="C119" s="282">
        <f>+C120+C122+C124</f>
        <v>95342494</v>
      </c>
    </row>
    <row r="120" spans="1:3" ht="12" customHeight="1">
      <c r="A120" s="12" t="s">
        <v>70</v>
      </c>
      <c r="B120" s="5" t="s">
        <v>156</v>
      </c>
      <c r="C120" s="154">
        <v>3973347</v>
      </c>
    </row>
    <row r="121" spans="1:3" ht="12" customHeight="1">
      <c r="A121" s="12" t="s">
        <v>71</v>
      </c>
      <c r="B121" s="9" t="s">
        <v>288</v>
      </c>
      <c r="C121" s="154">
        <v>3973347</v>
      </c>
    </row>
    <row r="122" spans="1:3" ht="12" customHeight="1">
      <c r="A122" s="12" t="s">
        <v>72</v>
      </c>
      <c r="B122" s="9" t="s">
        <v>135</v>
      </c>
      <c r="C122" s="153">
        <v>91369147</v>
      </c>
    </row>
    <row r="123" spans="1:3" ht="12" customHeight="1">
      <c r="A123" s="12" t="s">
        <v>73</v>
      </c>
      <c r="B123" s="9" t="s">
        <v>289</v>
      </c>
      <c r="C123" s="140">
        <v>84393313</v>
      </c>
    </row>
    <row r="124" spans="1:3" ht="12" customHeight="1">
      <c r="A124" s="12" t="s">
        <v>74</v>
      </c>
      <c r="B124" s="148" t="s">
        <v>428</v>
      </c>
      <c r="C124" s="140"/>
    </row>
    <row r="125" spans="1:3" ht="12" customHeight="1">
      <c r="A125" s="12" t="s">
        <v>80</v>
      </c>
      <c r="B125" s="147" t="s">
        <v>328</v>
      </c>
      <c r="C125" s="140"/>
    </row>
    <row r="126" spans="1:3" ht="12" customHeight="1">
      <c r="A126" s="12" t="s">
        <v>82</v>
      </c>
      <c r="B126" s="239" t="s">
        <v>294</v>
      </c>
      <c r="C126" s="140"/>
    </row>
    <row r="127" spans="1:3">
      <c r="A127" s="12" t="s">
        <v>136</v>
      </c>
      <c r="B127" s="85" t="s">
        <v>277</v>
      </c>
      <c r="C127" s="140"/>
    </row>
    <row r="128" spans="1:3" ht="12" customHeight="1">
      <c r="A128" s="12" t="s">
        <v>137</v>
      </c>
      <c r="B128" s="85" t="s">
        <v>293</v>
      </c>
      <c r="C128" s="140"/>
    </row>
    <row r="129" spans="1:3" ht="12" customHeight="1">
      <c r="A129" s="12" t="s">
        <v>138</v>
      </c>
      <c r="B129" s="85" t="s">
        <v>292</v>
      </c>
      <c r="C129" s="140"/>
    </row>
    <row r="130" spans="1:3" ht="12" customHeight="1">
      <c r="A130" s="12" t="s">
        <v>285</v>
      </c>
      <c r="B130" s="85" t="s">
        <v>280</v>
      </c>
      <c r="C130" s="140"/>
    </row>
    <row r="131" spans="1:3" ht="12" customHeight="1">
      <c r="A131" s="12" t="s">
        <v>286</v>
      </c>
      <c r="B131" s="85" t="s">
        <v>291</v>
      </c>
      <c r="C131" s="140"/>
    </row>
    <row r="132" spans="1:3" ht="16.5" thickBot="1">
      <c r="A132" s="10" t="s">
        <v>287</v>
      </c>
      <c r="B132" s="85" t="s">
        <v>290</v>
      </c>
      <c r="C132" s="142"/>
    </row>
    <row r="133" spans="1:3" ht="12" customHeight="1" thickBot="1">
      <c r="A133" s="17" t="s">
        <v>10</v>
      </c>
      <c r="B133" s="71" t="s">
        <v>345</v>
      </c>
      <c r="C133" s="151">
        <f>+C98+C119</f>
        <v>142056737</v>
      </c>
    </row>
    <row r="134" spans="1:3" ht="12" customHeight="1" thickBot="1">
      <c r="A134" s="17" t="s">
        <v>11</v>
      </c>
      <c r="B134" s="71" t="s">
        <v>346</v>
      </c>
      <c r="C134" s="151">
        <f>+C135+C136+C137</f>
        <v>0</v>
      </c>
    </row>
    <row r="135" spans="1:3" ht="12" customHeight="1">
      <c r="A135" s="12" t="s">
        <v>194</v>
      </c>
      <c r="B135" s="9" t="s">
        <v>353</v>
      </c>
      <c r="C135" s="140"/>
    </row>
    <row r="136" spans="1:3" ht="12" customHeight="1">
      <c r="A136" s="12" t="s">
        <v>195</v>
      </c>
      <c r="B136" s="9" t="s">
        <v>354</v>
      </c>
      <c r="C136" s="140"/>
    </row>
    <row r="137" spans="1:3" ht="12" customHeight="1" thickBot="1">
      <c r="A137" s="10" t="s">
        <v>196</v>
      </c>
      <c r="B137" s="9" t="s">
        <v>355</v>
      </c>
      <c r="C137" s="140"/>
    </row>
    <row r="138" spans="1:3" ht="12" customHeight="1" thickBot="1">
      <c r="A138" s="17" t="s">
        <v>12</v>
      </c>
      <c r="B138" s="71" t="s">
        <v>347</v>
      </c>
      <c r="C138" s="151">
        <f>SUM(C139:C144)</f>
        <v>0</v>
      </c>
    </row>
    <row r="139" spans="1:3" ht="12" customHeight="1">
      <c r="A139" s="12" t="s">
        <v>57</v>
      </c>
      <c r="B139" s="6" t="s">
        <v>356</v>
      </c>
      <c r="C139" s="140"/>
    </row>
    <row r="140" spans="1:3" ht="12" customHeight="1">
      <c r="A140" s="12" t="s">
        <v>58</v>
      </c>
      <c r="B140" s="6" t="s">
        <v>348</v>
      </c>
      <c r="C140" s="140"/>
    </row>
    <row r="141" spans="1:3" ht="12" customHeight="1">
      <c r="A141" s="12" t="s">
        <v>59</v>
      </c>
      <c r="B141" s="6" t="s">
        <v>349</v>
      </c>
      <c r="C141" s="140"/>
    </row>
    <row r="142" spans="1:3" ht="12" customHeight="1">
      <c r="A142" s="12" t="s">
        <v>123</v>
      </c>
      <c r="B142" s="6" t="s">
        <v>350</v>
      </c>
      <c r="C142" s="140"/>
    </row>
    <row r="143" spans="1:3" ht="12" customHeight="1" thickBot="1">
      <c r="A143" s="10" t="s">
        <v>124</v>
      </c>
      <c r="B143" s="4" t="s">
        <v>351</v>
      </c>
      <c r="C143" s="142"/>
    </row>
    <row r="144" spans="1:3" ht="12" customHeight="1" thickBot="1">
      <c r="A144" s="331" t="s">
        <v>125</v>
      </c>
      <c r="B144" s="336" t="s">
        <v>352</v>
      </c>
      <c r="C144" s="337"/>
    </row>
    <row r="145" spans="1:9" ht="12" customHeight="1" thickBot="1">
      <c r="A145" s="17" t="s">
        <v>13</v>
      </c>
      <c r="B145" s="71" t="s">
        <v>360</v>
      </c>
      <c r="C145" s="157">
        <f>+C146+C147+C148+C149</f>
        <v>859745</v>
      </c>
    </row>
    <row r="146" spans="1:9" ht="12" customHeight="1">
      <c r="A146" s="12" t="s">
        <v>60</v>
      </c>
      <c r="B146" s="6" t="s">
        <v>295</v>
      </c>
      <c r="C146" s="140"/>
    </row>
    <row r="147" spans="1:9" ht="12" customHeight="1">
      <c r="A147" s="12" t="s">
        <v>61</v>
      </c>
      <c r="B147" s="6" t="s">
        <v>296</v>
      </c>
      <c r="C147" s="140">
        <v>859745</v>
      </c>
    </row>
    <row r="148" spans="1:9" ht="12" customHeight="1" thickBot="1">
      <c r="A148" s="10" t="s">
        <v>213</v>
      </c>
      <c r="B148" s="4" t="s">
        <v>361</v>
      </c>
      <c r="C148" s="142"/>
    </row>
    <row r="149" spans="1:9" ht="12" customHeight="1" thickBot="1">
      <c r="A149" s="331" t="s">
        <v>214</v>
      </c>
      <c r="B149" s="336" t="s">
        <v>314</v>
      </c>
      <c r="C149" s="337"/>
    </row>
    <row r="150" spans="1:9" ht="12" customHeight="1" thickBot="1">
      <c r="A150" s="17" t="s">
        <v>14</v>
      </c>
      <c r="B150" s="71" t="s">
        <v>362</v>
      </c>
      <c r="C150" s="160">
        <f>SUM(C151:C155)</f>
        <v>0</v>
      </c>
    </row>
    <row r="151" spans="1:9" ht="12" customHeight="1">
      <c r="A151" s="12" t="s">
        <v>62</v>
      </c>
      <c r="B151" s="6" t="s">
        <v>357</v>
      </c>
      <c r="C151" s="140"/>
    </row>
    <row r="152" spans="1:9" ht="12" customHeight="1">
      <c r="A152" s="12" t="s">
        <v>63</v>
      </c>
      <c r="B152" s="6" t="s">
        <v>364</v>
      </c>
      <c r="C152" s="140"/>
    </row>
    <row r="153" spans="1:9" ht="12" customHeight="1">
      <c r="A153" s="12" t="s">
        <v>225</v>
      </c>
      <c r="B153" s="6" t="s">
        <v>359</v>
      </c>
      <c r="C153" s="140"/>
    </row>
    <row r="154" spans="1:9" ht="12" customHeight="1">
      <c r="A154" s="12" t="s">
        <v>226</v>
      </c>
      <c r="B154" s="6" t="s">
        <v>399</v>
      </c>
      <c r="C154" s="140"/>
    </row>
    <row r="155" spans="1:9" ht="12" customHeight="1" thickBot="1">
      <c r="A155" s="12" t="s">
        <v>363</v>
      </c>
      <c r="B155" s="6" t="s">
        <v>366</v>
      </c>
      <c r="C155" s="140"/>
    </row>
    <row r="156" spans="1:9" ht="12" customHeight="1" thickBot="1">
      <c r="A156" s="17" t="s">
        <v>15</v>
      </c>
      <c r="B156" s="71" t="s">
        <v>367</v>
      </c>
      <c r="C156" s="284"/>
    </row>
    <row r="157" spans="1:9" ht="12" customHeight="1" thickBot="1">
      <c r="A157" s="17" t="s">
        <v>16</v>
      </c>
      <c r="B157" s="71" t="s">
        <v>368</v>
      </c>
      <c r="C157" s="284"/>
    </row>
    <row r="158" spans="1:9" ht="15.2" customHeight="1" thickBot="1">
      <c r="A158" s="17" t="s">
        <v>17</v>
      </c>
      <c r="B158" s="71" t="s">
        <v>370</v>
      </c>
      <c r="C158" s="338">
        <f>+C134+C138+C145+C150+C156+C157</f>
        <v>859745</v>
      </c>
      <c r="F158" s="252"/>
      <c r="G158" s="253"/>
      <c r="H158" s="253"/>
      <c r="I158" s="253"/>
    </row>
    <row r="159" spans="1:9" s="242" customFormat="1" ht="17.25" customHeight="1" thickBot="1">
      <c r="A159" s="149" t="s">
        <v>18</v>
      </c>
      <c r="B159" s="339" t="s">
        <v>369</v>
      </c>
      <c r="C159" s="338">
        <f>+C133+C158</f>
        <v>142916482</v>
      </c>
    </row>
    <row r="160" spans="1:9" ht="15.95" customHeight="1">
      <c r="A160" s="367"/>
      <c r="B160" s="367"/>
      <c r="C160" s="368">
        <f>C92-C159</f>
        <v>0</v>
      </c>
    </row>
    <row r="161" spans="1:4">
      <c r="A161" s="448" t="s">
        <v>297</v>
      </c>
      <c r="B161" s="448"/>
      <c r="C161" s="448"/>
    </row>
    <row r="162" spans="1:4" ht="15.2" customHeight="1" thickBot="1">
      <c r="A162" s="449" t="s">
        <v>111</v>
      </c>
      <c r="B162" s="449"/>
      <c r="C162" s="344" t="str">
        <f>C95</f>
        <v>Forintban!</v>
      </c>
    </row>
    <row r="163" spans="1:4" ht="13.5" customHeight="1" thickBot="1">
      <c r="A163" s="17">
        <v>1</v>
      </c>
      <c r="B163" s="24" t="s">
        <v>371</v>
      </c>
      <c r="C163" s="151">
        <f>+C67-C133</f>
        <v>-107583378</v>
      </c>
      <c r="D163" s="254"/>
    </row>
    <row r="164" spans="1:4" ht="27.75" customHeight="1" thickBot="1">
      <c r="A164" s="17" t="s">
        <v>9</v>
      </c>
      <c r="B164" s="24" t="s">
        <v>377</v>
      </c>
      <c r="C164" s="151">
        <f>+C91-C158</f>
        <v>107583378</v>
      </c>
    </row>
  </sheetData>
  <sheetProtection sheet="1"/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39370078740157483" right="0.27559055118110237" top="0.86614173228346458" bottom="0.86614173228346458" header="0" footer="0"/>
  <pageSetup paperSize="8" scale="120" fitToHeight="2" orientation="portrait" r:id="rId1"/>
  <headerFooter alignWithMargins="0"/>
  <rowBreaks count="2" manualBreakCount="2">
    <brk id="67" max="2" man="1"/>
    <brk id="144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opLeftCell="A152" zoomScale="120" zoomScaleNormal="120" zoomScaleSheetLayoutView="100" workbookViewId="0">
      <selection activeCell="C101" sqref="C101"/>
    </sheetView>
  </sheetViews>
  <sheetFormatPr defaultRowHeight="15.75"/>
  <cols>
    <col min="1" max="1" width="9.5" style="220" customWidth="1"/>
    <col min="2" max="2" width="99.33203125" style="220" customWidth="1"/>
    <col min="3" max="3" width="21.6640625" style="221" customWidth="1"/>
    <col min="4" max="4" width="9" style="240" customWidth="1"/>
    <col min="5" max="16384" width="9.33203125" style="240"/>
  </cols>
  <sheetData>
    <row r="1" spans="1:3" ht="18.75" customHeight="1">
      <c r="A1" s="359"/>
      <c r="B1" s="443" t="str">
        <f>CONCATENATE("1.2. melléklet ",ALAPADATOK!A7," ",ALAPADATOK!B7," ",ALAPADATOK!C7," ",ALAPADATOK!D7," ",ALAPADATOK!E7," ",ALAPADATOK!F7," ",ALAPADATOK!G7," ",ALAPADATOK!H7)</f>
        <v>1.2. melléklet a … / 2019 ( … ) önkormányzati rendelethez</v>
      </c>
      <c r="C1" s="444"/>
    </row>
    <row r="2" spans="1:3" ht="21.95" customHeight="1">
      <c r="A2" s="360"/>
      <c r="B2" s="361" t="str">
        <f>CONCATENATE(ALAPADATOK!A3)</f>
        <v>ZÁVOD  ÖNKORMÁNYZATA</v>
      </c>
      <c r="C2" s="362"/>
    </row>
    <row r="3" spans="1:3" ht="21.95" customHeight="1">
      <c r="A3" s="362"/>
      <c r="B3" s="361" t="s">
        <v>430</v>
      </c>
      <c r="C3" s="362"/>
    </row>
    <row r="4" spans="1:3" ht="21.95" customHeight="1">
      <c r="A4" s="362"/>
      <c r="B4" s="361" t="s">
        <v>432</v>
      </c>
      <c r="C4" s="362"/>
    </row>
    <row r="5" spans="1:3" ht="21.95" customHeight="1">
      <c r="A5" s="359"/>
      <c r="B5" s="359"/>
      <c r="C5" s="363"/>
    </row>
    <row r="6" spans="1:3" ht="15.2" customHeight="1">
      <c r="A6" s="445" t="s">
        <v>5</v>
      </c>
      <c r="B6" s="445"/>
      <c r="C6" s="445"/>
    </row>
    <row r="7" spans="1:3" ht="15.2" customHeight="1" thickBot="1">
      <c r="A7" s="446" t="s">
        <v>109</v>
      </c>
      <c r="B7" s="446"/>
      <c r="C7" s="342" t="str">
        <f>CONCATENATE(KV_1.1.sz.mell.!C7)</f>
        <v>Forintban!</v>
      </c>
    </row>
    <row r="8" spans="1:3" ht="24" customHeight="1" thickBot="1">
      <c r="A8" s="364" t="s">
        <v>52</v>
      </c>
      <c r="B8" s="365" t="s">
        <v>7</v>
      </c>
      <c r="C8" s="366" t="str">
        <f>+CONCATENATE(LEFT(KV_ÖSSZEFÜGGÉSEK!A5,4),". évi előirányzat")</f>
        <v>2019. évi előirányzat</v>
      </c>
    </row>
    <row r="9" spans="1:3" s="241" customFormat="1" ht="12" customHeight="1" thickBot="1">
      <c r="A9" s="326"/>
      <c r="B9" s="327" t="s">
        <v>390</v>
      </c>
      <c r="C9" s="328" t="s">
        <v>391</v>
      </c>
    </row>
    <row r="10" spans="1:3" s="242" customFormat="1" ht="12" customHeight="1" thickBot="1">
      <c r="A10" s="17" t="s">
        <v>8</v>
      </c>
      <c r="B10" s="18" t="s">
        <v>178</v>
      </c>
      <c r="C10" s="151">
        <f>+C11+C12+C13+C14+C15+C16</f>
        <v>21811506</v>
      </c>
    </row>
    <row r="11" spans="1:3" s="242" customFormat="1" ht="12" customHeight="1">
      <c r="A11" s="12" t="s">
        <v>64</v>
      </c>
      <c r="B11" s="243" t="s">
        <v>179</v>
      </c>
      <c r="C11" s="154">
        <v>9988561</v>
      </c>
    </row>
    <row r="12" spans="1:3" s="242" customFormat="1" ht="12" customHeight="1">
      <c r="A12" s="11" t="s">
        <v>65</v>
      </c>
      <c r="B12" s="244" t="s">
        <v>180</v>
      </c>
      <c r="C12" s="153">
        <v>0</v>
      </c>
    </row>
    <row r="13" spans="1:3" s="242" customFormat="1" ht="12" customHeight="1">
      <c r="A13" s="11" t="s">
        <v>66</v>
      </c>
      <c r="B13" s="244" t="s">
        <v>407</v>
      </c>
      <c r="C13" s="153">
        <v>10005259</v>
      </c>
    </row>
    <row r="14" spans="1:3" s="242" customFormat="1" ht="12" customHeight="1">
      <c r="A14" s="11" t="s">
        <v>67</v>
      </c>
      <c r="B14" s="244" t="s">
        <v>182</v>
      </c>
      <c r="C14" s="153">
        <v>1800000</v>
      </c>
    </row>
    <row r="15" spans="1:3" s="242" customFormat="1" ht="12" customHeight="1">
      <c r="A15" s="11" t="s">
        <v>105</v>
      </c>
      <c r="B15" s="147" t="s">
        <v>329</v>
      </c>
      <c r="C15" s="153">
        <v>17686</v>
      </c>
    </row>
    <row r="16" spans="1:3" s="242" customFormat="1" ht="12" customHeight="1" thickBot="1">
      <c r="A16" s="13" t="s">
        <v>68</v>
      </c>
      <c r="B16" s="148" t="s">
        <v>330</v>
      </c>
      <c r="C16" s="153"/>
    </row>
    <row r="17" spans="1:3" s="242" customFormat="1" ht="12" customHeight="1" thickBot="1">
      <c r="A17" s="17" t="s">
        <v>9</v>
      </c>
      <c r="B17" s="146" t="s">
        <v>183</v>
      </c>
      <c r="C17" s="151">
        <f>+C18+C19+C20+C21+C22</f>
        <v>0</v>
      </c>
    </row>
    <row r="18" spans="1:3" s="242" customFormat="1" ht="12" customHeight="1">
      <c r="A18" s="12" t="s">
        <v>70</v>
      </c>
      <c r="B18" s="243" t="s">
        <v>184</v>
      </c>
      <c r="C18" s="154"/>
    </row>
    <row r="19" spans="1:3" s="242" customFormat="1" ht="12" customHeight="1">
      <c r="A19" s="11" t="s">
        <v>71</v>
      </c>
      <c r="B19" s="244" t="s">
        <v>185</v>
      </c>
      <c r="C19" s="153"/>
    </row>
    <row r="20" spans="1:3" s="242" customFormat="1" ht="12" customHeight="1">
      <c r="A20" s="11" t="s">
        <v>72</v>
      </c>
      <c r="B20" s="244" t="s">
        <v>322</v>
      </c>
      <c r="C20" s="153"/>
    </row>
    <row r="21" spans="1:3" s="242" customFormat="1" ht="12" customHeight="1">
      <c r="A21" s="11" t="s">
        <v>73</v>
      </c>
      <c r="B21" s="244" t="s">
        <v>323</v>
      </c>
      <c r="C21" s="153"/>
    </row>
    <row r="22" spans="1:3" s="242" customFormat="1" ht="12" customHeight="1">
      <c r="A22" s="11" t="s">
        <v>74</v>
      </c>
      <c r="B22" s="244" t="s">
        <v>427</v>
      </c>
      <c r="C22" s="153"/>
    </row>
    <row r="23" spans="1:3" s="242" customFormat="1" ht="12" customHeight="1" thickBot="1">
      <c r="A23" s="13" t="s">
        <v>80</v>
      </c>
      <c r="B23" s="148" t="s">
        <v>187</v>
      </c>
      <c r="C23" s="155"/>
    </row>
    <row r="24" spans="1:3" s="242" customFormat="1" ht="12" customHeight="1" thickBot="1">
      <c r="A24" s="17" t="s">
        <v>10</v>
      </c>
      <c r="B24" s="18" t="s">
        <v>188</v>
      </c>
      <c r="C24" s="151">
        <f>+C25+C26+C27+C28+C29</f>
        <v>0</v>
      </c>
    </row>
    <row r="25" spans="1:3" s="242" customFormat="1" ht="12" customHeight="1">
      <c r="A25" s="12" t="s">
        <v>53</v>
      </c>
      <c r="B25" s="243" t="s">
        <v>189</v>
      </c>
      <c r="C25" s="154"/>
    </row>
    <row r="26" spans="1:3" s="242" customFormat="1" ht="12" customHeight="1">
      <c r="A26" s="11" t="s">
        <v>54</v>
      </c>
      <c r="B26" s="244" t="s">
        <v>190</v>
      </c>
      <c r="C26" s="153"/>
    </row>
    <row r="27" spans="1:3" s="242" customFormat="1" ht="12" customHeight="1">
      <c r="A27" s="11" t="s">
        <v>55</v>
      </c>
      <c r="B27" s="244" t="s">
        <v>324</v>
      </c>
      <c r="C27" s="153"/>
    </row>
    <row r="28" spans="1:3" s="242" customFormat="1" ht="12" customHeight="1">
      <c r="A28" s="11" t="s">
        <v>56</v>
      </c>
      <c r="B28" s="244" t="s">
        <v>325</v>
      </c>
      <c r="C28" s="153"/>
    </row>
    <row r="29" spans="1:3" s="242" customFormat="1" ht="12" customHeight="1">
      <c r="A29" s="11" t="s">
        <v>119</v>
      </c>
      <c r="B29" s="244" t="s">
        <v>191</v>
      </c>
      <c r="C29" s="153"/>
    </row>
    <row r="30" spans="1:3" s="319" customFormat="1" ht="12" customHeight="1" thickBot="1">
      <c r="A30" s="329" t="s">
        <v>120</v>
      </c>
      <c r="B30" s="317" t="s">
        <v>422</v>
      </c>
      <c r="C30" s="318"/>
    </row>
    <row r="31" spans="1:3" s="242" customFormat="1" ht="12" customHeight="1" thickBot="1">
      <c r="A31" s="17" t="s">
        <v>121</v>
      </c>
      <c r="B31" s="18" t="s">
        <v>408</v>
      </c>
      <c r="C31" s="157">
        <f>SUM(C32:C38)</f>
        <v>2336454</v>
      </c>
    </row>
    <row r="32" spans="1:3" s="242" customFormat="1" ht="12" customHeight="1">
      <c r="A32" s="12" t="s">
        <v>194</v>
      </c>
      <c r="B32" s="243" t="s">
        <v>412</v>
      </c>
      <c r="C32" s="154"/>
    </row>
    <row r="33" spans="1:3" s="242" customFormat="1" ht="12" customHeight="1">
      <c r="A33" s="11" t="s">
        <v>195</v>
      </c>
      <c r="B33" s="244" t="s">
        <v>413</v>
      </c>
      <c r="C33" s="153"/>
    </row>
    <row r="34" spans="1:3" s="242" customFormat="1" ht="12" customHeight="1">
      <c r="A34" s="11" t="s">
        <v>196</v>
      </c>
      <c r="B34" s="244" t="s">
        <v>414</v>
      </c>
      <c r="C34" s="153"/>
    </row>
    <row r="35" spans="1:3" s="242" customFormat="1" ht="12" customHeight="1">
      <c r="A35" s="11" t="s">
        <v>197</v>
      </c>
      <c r="B35" s="244" t="s">
        <v>415</v>
      </c>
      <c r="C35" s="153"/>
    </row>
    <row r="36" spans="1:3" s="242" customFormat="1" ht="12" customHeight="1">
      <c r="A36" s="11" t="s">
        <v>409</v>
      </c>
      <c r="B36" s="244" t="s">
        <v>198</v>
      </c>
      <c r="C36" s="153">
        <v>1304838</v>
      </c>
    </row>
    <row r="37" spans="1:3" s="242" customFormat="1" ht="12" customHeight="1">
      <c r="A37" s="11" t="s">
        <v>410</v>
      </c>
      <c r="B37" s="244" t="s">
        <v>199</v>
      </c>
      <c r="C37" s="153">
        <v>999850</v>
      </c>
    </row>
    <row r="38" spans="1:3" s="242" customFormat="1" ht="12" customHeight="1" thickBot="1">
      <c r="A38" s="13" t="s">
        <v>411</v>
      </c>
      <c r="B38" s="300" t="s">
        <v>200</v>
      </c>
      <c r="C38" s="155">
        <v>31766</v>
      </c>
    </row>
    <row r="39" spans="1:3" s="242" customFormat="1" ht="12" customHeight="1" thickBot="1">
      <c r="A39" s="17" t="s">
        <v>12</v>
      </c>
      <c r="B39" s="18" t="s">
        <v>331</v>
      </c>
      <c r="C39" s="151">
        <f>SUM(C40:C50)</f>
        <v>3300200</v>
      </c>
    </row>
    <row r="40" spans="1:3" s="242" customFormat="1" ht="12" customHeight="1">
      <c r="A40" s="12" t="s">
        <v>57</v>
      </c>
      <c r="B40" s="243" t="s">
        <v>203</v>
      </c>
      <c r="C40" s="154">
        <v>0</v>
      </c>
    </row>
    <row r="41" spans="1:3" s="242" customFormat="1" ht="12" customHeight="1">
      <c r="A41" s="11" t="s">
        <v>58</v>
      </c>
      <c r="B41" s="244" t="s">
        <v>204</v>
      </c>
      <c r="C41" s="153">
        <v>2000000</v>
      </c>
    </row>
    <row r="42" spans="1:3" s="242" customFormat="1" ht="12" customHeight="1">
      <c r="A42" s="11" t="s">
        <v>59</v>
      </c>
      <c r="B42" s="244" t="s">
        <v>205</v>
      </c>
      <c r="C42" s="153"/>
    </row>
    <row r="43" spans="1:3" s="242" customFormat="1" ht="12" customHeight="1">
      <c r="A43" s="11" t="s">
        <v>123</v>
      </c>
      <c r="B43" s="244" t="s">
        <v>206</v>
      </c>
      <c r="C43" s="153"/>
    </row>
    <row r="44" spans="1:3" s="242" customFormat="1" ht="12" customHeight="1">
      <c r="A44" s="11" t="s">
        <v>124</v>
      </c>
      <c r="B44" s="244" t="s">
        <v>207</v>
      </c>
      <c r="C44" s="153"/>
    </row>
    <row r="45" spans="1:3" s="242" customFormat="1" ht="12" customHeight="1">
      <c r="A45" s="11" t="s">
        <v>125</v>
      </c>
      <c r="B45" s="244" t="s">
        <v>208</v>
      </c>
      <c r="C45" s="153">
        <v>1267200</v>
      </c>
    </row>
    <row r="46" spans="1:3" s="242" customFormat="1" ht="12" customHeight="1">
      <c r="A46" s="11" t="s">
        <v>126</v>
      </c>
      <c r="B46" s="244" t="s">
        <v>209</v>
      </c>
      <c r="C46" s="153"/>
    </row>
    <row r="47" spans="1:3" s="242" customFormat="1" ht="12" customHeight="1">
      <c r="A47" s="11" t="s">
        <v>127</v>
      </c>
      <c r="B47" s="244" t="s">
        <v>416</v>
      </c>
      <c r="C47" s="153">
        <v>0</v>
      </c>
    </row>
    <row r="48" spans="1:3" s="242" customFormat="1" ht="12" customHeight="1">
      <c r="A48" s="11" t="s">
        <v>201</v>
      </c>
      <c r="B48" s="244" t="s">
        <v>210</v>
      </c>
      <c r="C48" s="156">
        <v>8000</v>
      </c>
    </row>
    <row r="49" spans="1:3" s="242" customFormat="1" ht="12" customHeight="1">
      <c r="A49" s="13" t="s">
        <v>202</v>
      </c>
      <c r="B49" s="245" t="s">
        <v>333</v>
      </c>
      <c r="C49" s="237"/>
    </row>
    <row r="50" spans="1:3" s="242" customFormat="1" ht="12" customHeight="1" thickBot="1">
      <c r="A50" s="13" t="s">
        <v>332</v>
      </c>
      <c r="B50" s="148" t="s">
        <v>211</v>
      </c>
      <c r="C50" s="237">
        <v>25000</v>
      </c>
    </row>
    <row r="51" spans="1:3" s="242" customFormat="1" ht="12" customHeight="1" thickBot="1">
      <c r="A51" s="17" t="s">
        <v>13</v>
      </c>
      <c r="B51" s="18" t="s">
        <v>212</v>
      </c>
      <c r="C51" s="151">
        <f>SUM(C52:C56)</f>
        <v>0</v>
      </c>
    </row>
    <row r="52" spans="1:3" s="242" customFormat="1" ht="12" customHeight="1">
      <c r="A52" s="12" t="s">
        <v>60</v>
      </c>
      <c r="B52" s="243" t="s">
        <v>216</v>
      </c>
      <c r="C52" s="262"/>
    </row>
    <row r="53" spans="1:3" s="242" customFormat="1" ht="12" customHeight="1">
      <c r="A53" s="11" t="s">
        <v>61</v>
      </c>
      <c r="B53" s="244" t="s">
        <v>217</v>
      </c>
      <c r="C53" s="156"/>
    </row>
    <row r="54" spans="1:3" s="242" customFormat="1" ht="12" customHeight="1">
      <c r="A54" s="11" t="s">
        <v>213</v>
      </c>
      <c r="B54" s="244" t="s">
        <v>218</v>
      </c>
      <c r="C54" s="156"/>
    </row>
    <row r="55" spans="1:3" s="242" customFormat="1" ht="12" customHeight="1">
      <c r="A55" s="11" t="s">
        <v>214</v>
      </c>
      <c r="B55" s="244" t="s">
        <v>219</v>
      </c>
      <c r="C55" s="156"/>
    </row>
    <row r="56" spans="1:3" s="242" customFormat="1" ht="12" customHeight="1" thickBot="1">
      <c r="A56" s="13" t="s">
        <v>215</v>
      </c>
      <c r="B56" s="148" t="s">
        <v>220</v>
      </c>
      <c r="C56" s="237"/>
    </row>
    <row r="57" spans="1:3" s="242" customFormat="1" ht="12" customHeight="1" thickBot="1">
      <c r="A57" s="17" t="s">
        <v>128</v>
      </c>
      <c r="B57" s="18" t="s">
        <v>221</v>
      </c>
      <c r="C57" s="151">
        <f>SUM(C58:C60)</f>
        <v>0</v>
      </c>
    </row>
    <row r="58" spans="1:3" s="242" customFormat="1" ht="12" customHeight="1">
      <c r="A58" s="12" t="s">
        <v>62</v>
      </c>
      <c r="B58" s="243" t="s">
        <v>222</v>
      </c>
      <c r="C58" s="154"/>
    </row>
    <row r="59" spans="1:3" s="242" customFormat="1" ht="12" customHeight="1">
      <c r="A59" s="11" t="s">
        <v>63</v>
      </c>
      <c r="B59" s="244" t="s">
        <v>326</v>
      </c>
      <c r="C59" s="153"/>
    </row>
    <row r="60" spans="1:3" s="242" customFormat="1" ht="12" customHeight="1">
      <c r="A60" s="11" t="s">
        <v>225</v>
      </c>
      <c r="B60" s="244" t="s">
        <v>223</v>
      </c>
      <c r="C60" s="153"/>
    </row>
    <row r="61" spans="1:3" s="242" customFormat="1" ht="12" customHeight="1" thickBot="1">
      <c r="A61" s="13" t="s">
        <v>226</v>
      </c>
      <c r="B61" s="148" t="s">
        <v>224</v>
      </c>
      <c r="C61" s="155"/>
    </row>
    <row r="62" spans="1:3" s="242" customFormat="1" ht="12" customHeight="1" thickBot="1">
      <c r="A62" s="17" t="s">
        <v>15</v>
      </c>
      <c r="B62" s="146" t="s">
        <v>227</v>
      </c>
      <c r="C62" s="151">
        <f>SUM(C63:C65)</f>
        <v>0</v>
      </c>
    </row>
    <row r="63" spans="1:3" s="242" customFormat="1" ht="12" customHeight="1">
      <c r="A63" s="12" t="s">
        <v>129</v>
      </c>
      <c r="B63" s="243" t="s">
        <v>229</v>
      </c>
      <c r="C63" s="156"/>
    </row>
    <row r="64" spans="1:3" s="242" customFormat="1" ht="12" customHeight="1">
      <c r="A64" s="11" t="s">
        <v>130</v>
      </c>
      <c r="B64" s="244" t="s">
        <v>327</v>
      </c>
      <c r="C64" s="156"/>
    </row>
    <row r="65" spans="1:3" s="242" customFormat="1" ht="12" customHeight="1">
      <c r="A65" s="11" t="s">
        <v>157</v>
      </c>
      <c r="B65" s="244" t="s">
        <v>230</v>
      </c>
      <c r="C65" s="156"/>
    </row>
    <row r="66" spans="1:3" s="242" customFormat="1" ht="12" customHeight="1" thickBot="1">
      <c r="A66" s="13" t="s">
        <v>228</v>
      </c>
      <c r="B66" s="148" t="s">
        <v>231</v>
      </c>
      <c r="C66" s="156"/>
    </row>
    <row r="67" spans="1:3" s="242" customFormat="1" ht="12" customHeight="1" thickBot="1">
      <c r="A67" s="285" t="s">
        <v>373</v>
      </c>
      <c r="B67" s="18" t="s">
        <v>232</v>
      </c>
      <c r="C67" s="157">
        <f>+C10+C17+C24+C31+C39+C51+C57+C62</f>
        <v>27448160</v>
      </c>
    </row>
    <row r="68" spans="1:3" s="242" customFormat="1" ht="12" customHeight="1" thickBot="1">
      <c r="A68" s="265" t="s">
        <v>233</v>
      </c>
      <c r="B68" s="146" t="s">
        <v>234</v>
      </c>
      <c r="C68" s="151">
        <f>SUM(C69:C71)</f>
        <v>0</v>
      </c>
    </row>
    <row r="69" spans="1:3" s="242" customFormat="1" ht="12" customHeight="1">
      <c r="A69" s="12" t="s">
        <v>261</v>
      </c>
      <c r="B69" s="243" t="s">
        <v>235</v>
      </c>
      <c r="C69" s="156"/>
    </row>
    <row r="70" spans="1:3" s="242" customFormat="1" ht="12" customHeight="1">
      <c r="A70" s="11" t="s">
        <v>270</v>
      </c>
      <c r="B70" s="244" t="s">
        <v>236</v>
      </c>
      <c r="C70" s="156"/>
    </row>
    <row r="71" spans="1:3" s="242" customFormat="1" ht="12" customHeight="1" thickBot="1">
      <c r="A71" s="13" t="s">
        <v>271</v>
      </c>
      <c r="B71" s="279" t="s">
        <v>423</v>
      </c>
      <c r="C71" s="156"/>
    </row>
    <row r="72" spans="1:3" s="242" customFormat="1" ht="12" customHeight="1" thickBot="1">
      <c r="A72" s="265" t="s">
        <v>237</v>
      </c>
      <c r="B72" s="146" t="s">
        <v>238</v>
      </c>
      <c r="C72" s="151">
        <f>SUM(C73:C76)</f>
        <v>0</v>
      </c>
    </row>
    <row r="73" spans="1:3" s="242" customFormat="1" ht="12" customHeight="1">
      <c r="A73" s="12" t="s">
        <v>106</v>
      </c>
      <c r="B73" s="243" t="s">
        <v>239</v>
      </c>
      <c r="C73" s="156"/>
    </row>
    <row r="74" spans="1:3" s="242" customFormat="1" ht="12" customHeight="1">
      <c r="A74" s="11" t="s">
        <v>107</v>
      </c>
      <c r="B74" s="244" t="s">
        <v>424</v>
      </c>
      <c r="C74" s="156"/>
    </row>
    <row r="75" spans="1:3" s="242" customFormat="1" ht="12" customHeight="1" thickBot="1">
      <c r="A75" s="13" t="s">
        <v>262</v>
      </c>
      <c r="B75" s="245" t="s">
        <v>240</v>
      </c>
      <c r="C75" s="237"/>
    </row>
    <row r="76" spans="1:3" s="242" customFormat="1" ht="12" customHeight="1" thickBot="1">
      <c r="A76" s="331" t="s">
        <v>263</v>
      </c>
      <c r="B76" s="332" t="s">
        <v>425</v>
      </c>
      <c r="C76" s="333"/>
    </row>
    <row r="77" spans="1:3" s="242" customFormat="1" ht="12" customHeight="1" thickBot="1">
      <c r="A77" s="265" t="s">
        <v>241</v>
      </c>
      <c r="B77" s="146" t="s">
        <v>242</v>
      </c>
      <c r="C77" s="151">
        <f>SUM(C78:C79)</f>
        <v>13100629</v>
      </c>
    </row>
    <row r="78" spans="1:3" s="242" customFormat="1" ht="12" customHeight="1" thickBot="1">
      <c r="A78" s="10" t="s">
        <v>264</v>
      </c>
      <c r="B78" s="330" t="s">
        <v>243</v>
      </c>
      <c r="C78" s="237">
        <v>13100629</v>
      </c>
    </row>
    <row r="79" spans="1:3" s="242" customFormat="1" ht="12" customHeight="1" thickBot="1">
      <c r="A79" s="331" t="s">
        <v>265</v>
      </c>
      <c r="B79" s="332" t="s">
        <v>244</v>
      </c>
      <c r="C79" s="333"/>
    </row>
    <row r="80" spans="1:3" s="242" customFormat="1" ht="12" customHeight="1" thickBot="1">
      <c r="A80" s="265" t="s">
        <v>245</v>
      </c>
      <c r="B80" s="146" t="s">
        <v>246</v>
      </c>
      <c r="C80" s="151">
        <f>SUM(C81:C83)</f>
        <v>0</v>
      </c>
    </row>
    <row r="81" spans="1:3" s="242" customFormat="1" ht="12" customHeight="1">
      <c r="A81" s="12" t="s">
        <v>266</v>
      </c>
      <c r="B81" s="243" t="s">
        <v>247</v>
      </c>
      <c r="C81" s="156"/>
    </row>
    <row r="82" spans="1:3" s="242" customFormat="1" ht="12" customHeight="1">
      <c r="A82" s="11" t="s">
        <v>267</v>
      </c>
      <c r="B82" s="244" t="s">
        <v>248</v>
      </c>
      <c r="C82" s="156"/>
    </row>
    <row r="83" spans="1:3" s="242" customFormat="1" ht="12" customHeight="1" thickBot="1">
      <c r="A83" s="15" t="s">
        <v>268</v>
      </c>
      <c r="B83" s="334" t="s">
        <v>426</v>
      </c>
      <c r="C83" s="335"/>
    </row>
    <row r="84" spans="1:3" s="242" customFormat="1" ht="12" customHeight="1" thickBot="1">
      <c r="A84" s="265" t="s">
        <v>249</v>
      </c>
      <c r="B84" s="146" t="s">
        <v>269</v>
      </c>
      <c r="C84" s="151">
        <f>SUM(C85:C88)</f>
        <v>0</v>
      </c>
    </row>
    <row r="85" spans="1:3" s="242" customFormat="1" ht="12" customHeight="1">
      <c r="A85" s="246" t="s">
        <v>250</v>
      </c>
      <c r="B85" s="243" t="s">
        <v>251</v>
      </c>
      <c r="C85" s="156"/>
    </row>
    <row r="86" spans="1:3" s="242" customFormat="1" ht="12" customHeight="1">
      <c r="A86" s="247" t="s">
        <v>252</v>
      </c>
      <c r="B86" s="244" t="s">
        <v>253</v>
      </c>
      <c r="C86" s="156"/>
    </row>
    <row r="87" spans="1:3" s="242" customFormat="1" ht="12" customHeight="1">
      <c r="A87" s="247" t="s">
        <v>254</v>
      </c>
      <c r="B87" s="244" t="s">
        <v>255</v>
      </c>
      <c r="C87" s="156"/>
    </row>
    <row r="88" spans="1:3" s="242" customFormat="1" ht="12" customHeight="1" thickBot="1">
      <c r="A88" s="248" t="s">
        <v>256</v>
      </c>
      <c r="B88" s="148" t="s">
        <v>257</v>
      </c>
      <c r="C88" s="156"/>
    </row>
    <row r="89" spans="1:3" s="242" customFormat="1" ht="12" customHeight="1" thickBot="1">
      <c r="A89" s="265" t="s">
        <v>258</v>
      </c>
      <c r="B89" s="146" t="s">
        <v>372</v>
      </c>
      <c r="C89" s="263"/>
    </row>
    <row r="90" spans="1:3" s="242" customFormat="1" ht="13.5" customHeight="1" thickBot="1">
      <c r="A90" s="265" t="s">
        <v>260</v>
      </c>
      <c r="B90" s="146" t="s">
        <v>259</v>
      </c>
      <c r="C90" s="263"/>
    </row>
    <row r="91" spans="1:3" s="242" customFormat="1" ht="15.75" customHeight="1" thickBot="1">
      <c r="A91" s="265" t="s">
        <v>272</v>
      </c>
      <c r="B91" s="249" t="s">
        <v>375</v>
      </c>
      <c r="C91" s="157">
        <f>+C68+C72+C77+C80+C84+C90+C89</f>
        <v>13100629</v>
      </c>
    </row>
    <row r="92" spans="1:3" s="242" customFormat="1" ht="16.5" customHeight="1" thickBot="1">
      <c r="A92" s="266" t="s">
        <v>374</v>
      </c>
      <c r="B92" s="250" t="s">
        <v>376</v>
      </c>
      <c r="C92" s="157">
        <f>+C67+C91</f>
        <v>40548789</v>
      </c>
    </row>
    <row r="93" spans="1:3" s="242" customFormat="1" ht="11.1" customHeight="1">
      <c r="A93" s="2"/>
      <c r="B93" s="3"/>
      <c r="C93" s="158"/>
    </row>
    <row r="94" spans="1:3" ht="16.5" customHeight="1">
      <c r="A94" s="450" t="s">
        <v>37</v>
      </c>
      <c r="B94" s="450"/>
      <c r="C94" s="450"/>
    </row>
    <row r="95" spans="1:3" s="251" customFormat="1" ht="16.5" customHeight="1" thickBot="1">
      <c r="A95" s="447" t="s">
        <v>110</v>
      </c>
      <c r="B95" s="447"/>
      <c r="C95" s="343" t="str">
        <f>C7</f>
        <v>Forintban!</v>
      </c>
    </row>
    <row r="96" spans="1:3" ht="38.1" customHeight="1" thickBot="1">
      <c r="A96" s="323" t="s">
        <v>52</v>
      </c>
      <c r="B96" s="324" t="s">
        <v>38</v>
      </c>
      <c r="C96" s="325" t="str">
        <f>+C8</f>
        <v>2019. évi előirányzat</v>
      </c>
    </row>
    <row r="97" spans="1:3" s="241" customFormat="1" ht="12" customHeight="1" thickBot="1">
      <c r="A97" s="323"/>
      <c r="B97" s="324" t="s">
        <v>390</v>
      </c>
      <c r="C97" s="325" t="s">
        <v>391</v>
      </c>
    </row>
    <row r="98" spans="1:3" ht="12" customHeight="1" thickBot="1">
      <c r="A98" s="19" t="s">
        <v>8</v>
      </c>
      <c r="B98" s="25" t="s">
        <v>334</v>
      </c>
      <c r="C98" s="150">
        <f>C99+C100+C101+C102+C103+C116</f>
        <v>38549378</v>
      </c>
    </row>
    <row r="99" spans="1:3" ht="12" customHeight="1">
      <c r="A99" s="14" t="s">
        <v>64</v>
      </c>
      <c r="B99" s="7" t="s">
        <v>39</v>
      </c>
      <c r="C99" s="152">
        <v>9230356</v>
      </c>
    </row>
    <row r="100" spans="1:3" ht="12" customHeight="1">
      <c r="A100" s="11" t="s">
        <v>65</v>
      </c>
      <c r="B100" s="5" t="s">
        <v>131</v>
      </c>
      <c r="C100" s="153">
        <v>1786777</v>
      </c>
    </row>
    <row r="101" spans="1:3" ht="12" customHeight="1">
      <c r="A101" s="11" t="s">
        <v>66</v>
      </c>
      <c r="B101" s="5" t="s">
        <v>98</v>
      </c>
      <c r="C101" s="155">
        <v>21015245</v>
      </c>
    </row>
    <row r="102" spans="1:3" ht="12" customHeight="1">
      <c r="A102" s="11" t="s">
        <v>67</v>
      </c>
      <c r="B102" s="8" t="s">
        <v>132</v>
      </c>
      <c r="C102" s="155">
        <v>1217000</v>
      </c>
    </row>
    <row r="103" spans="1:3" ht="12" customHeight="1">
      <c r="A103" s="11" t="s">
        <v>75</v>
      </c>
      <c r="B103" s="16" t="s">
        <v>133</v>
      </c>
      <c r="C103" s="155">
        <v>300000</v>
      </c>
    </row>
    <row r="104" spans="1:3" ht="12" customHeight="1">
      <c r="A104" s="11" t="s">
        <v>68</v>
      </c>
      <c r="B104" s="5" t="s">
        <v>339</v>
      </c>
      <c r="C104" s="155"/>
    </row>
    <row r="105" spans="1:3" ht="12" customHeight="1">
      <c r="A105" s="11" t="s">
        <v>69</v>
      </c>
      <c r="B105" s="86" t="s">
        <v>338</v>
      </c>
      <c r="C105" s="155"/>
    </row>
    <row r="106" spans="1:3" ht="12" customHeight="1">
      <c r="A106" s="11" t="s">
        <v>76</v>
      </c>
      <c r="B106" s="86" t="s">
        <v>337</v>
      </c>
      <c r="C106" s="155"/>
    </row>
    <row r="107" spans="1:3" ht="12" customHeight="1">
      <c r="A107" s="11" t="s">
        <v>77</v>
      </c>
      <c r="B107" s="84" t="s">
        <v>275</v>
      </c>
      <c r="C107" s="155"/>
    </row>
    <row r="108" spans="1:3" ht="12" customHeight="1">
      <c r="A108" s="11" t="s">
        <v>78</v>
      </c>
      <c r="B108" s="85" t="s">
        <v>276</v>
      </c>
      <c r="C108" s="155"/>
    </row>
    <row r="109" spans="1:3" ht="12" customHeight="1">
      <c r="A109" s="11" t="s">
        <v>79</v>
      </c>
      <c r="B109" s="85" t="s">
        <v>277</v>
      </c>
      <c r="C109" s="155"/>
    </row>
    <row r="110" spans="1:3" ht="12" customHeight="1">
      <c r="A110" s="11" t="s">
        <v>81</v>
      </c>
      <c r="B110" s="84" t="s">
        <v>278</v>
      </c>
      <c r="C110" s="155">
        <v>100000</v>
      </c>
    </row>
    <row r="111" spans="1:3" ht="12" customHeight="1">
      <c r="A111" s="11" t="s">
        <v>134</v>
      </c>
      <c r="B111" s="84" t="s">
        <v>279</v>
      </c>
      <c r="C111" s="155"/>
    </row>
    <row r="112" spans="1:3" ht="12" customHeight="1">
      <c r="A112" s="11" t="s">
        <v>273</v>
      </c>
      <c r="B112" s="85" t="s">
        <v>280</v>
      </c>
      <c r="C112" s="155"/>
    </row>
    <row r="113" spans="1:3" ht="12" customHeight="1">
      <c r="A113" s="10" t="s">
        <v>274</v>
      </c>
      <c r="B113" s="86" t="s">
        <v>281</v>
      </c>
      <c r="C113" s="155"/>
    </row>
    <row r="114" spans="1:3" ht="12" customHeight="1">
      <c r="A114" s="11" t="s">
        <v>335</v>
      </c>
      <c r="B114" s="86" t="s">
        <v>282</v>
      </c>
      <c r="C114" s="155"/>
    </row>
    <row r="115" spans="1:3" ht="12" customHeight="1">
      <c r="A115" s="13" t="s">
        <v>336</v>
      </c>
      <c r="B115" s="86" t="s">
        <v>283</v>
      </c>
      <c r="C115" s="155">
        <v>200000</v>
      </c>
    </row>
    <row r="116" spans="1:3" ht="12" customHeight="1">
      <c r="A116" s="11" t="s">
        <v>340</v>
      </c>
      <c r="B116" s="8" t="s">
        <v>40</v>
      </c>
      <c r="C116" s="153">
        <v>5000000</v>
      </c>
    </row>
    <row r="117" spans="1:3" ht="12" customHeight="1">
      <c r="A117" s="11" t="s">
        <v>341</v>
      </c>
      <c r="B117" s="5" t="s">
        <v>343</v>
      </c>
      <c r="C117" s="153">
        <v>5000000</v>
      </c>
    </row>
    <row r="118" spans="1:3" ht="12" customHeight="1" thickBot="1">
      <c r="A118" s="15" t="s">
        <v>342</v>
      </c>
      <c r="B118" s="283" t="s">
        <v>344</v>
      </c>
      <c r="C118" s="159">
        <v>0</v>
      </c>
    </row>
    <row r="119" spans="1:3" ht="12" customHeight="1" thickBot="1">
      <c r="A119" s="280" t="s">
        <v>9</v>
      </c>
      <c r="B119" s="281" t="s">
        <v>284</v>
      </c>
      <c r="C119" s="282">
        <f>+C120+C122+C124</f>
        <v>0</v>
      </c>
    </row>
    <row r="120" spans="1:3" ht="12" customHeight="1">
      <c r="A120" s="12" t="s">
        <v>70</v>
      </c>
      <c r="B120" s="5" t="s">
        <v>156</v>
      </c>
      <c r="C120" s="154"/>
    </row>
    <row r="121" spans="1:3" ht="12" customHeight="1">
      <c r="A121" s="12" t="s">
        <v>71</v>
      </c>
      <c r="B121" s="9" t="s">
        <v>288</v>
      </c>
      <c r="C121" s="154"/>
    </row>
    <row r="122" spans="1:3" ht="12" customHeight="1">
      <c r="A122" s="12" t="s">
        <v>72</v>
      </c>
      <c r="B122" s="9" t="s">
        <v>135</v>
      </c>
      <c r="C122" s="153"/>
    </row>
    <row r="123" spans="1:3" ht="12" customHeight="1">
      <c r="A123" s="12" t="s">
        <v>73</v>
      </c>
      <c r="B123" s="9" t="s">
        <v>289</v>
      </c>
      <c r="C123" s="140"/>
    </row>
    <row r="124" spans="1:3" ht="12" customHeight="1">
      <c r="A124" s="12" t="s">
        <v>74</v>
      </c>
      <c r="B124" s="148" t="s">
        <v>428</v>
      </c>
      <c r="C124" s="140"/>
    </row>
    <row r="125" spans="1:3" ht="12" customHeight="1">
      <c r="A125" s="12" t="s">
        <v>80</v>
      </c>
      <c r="B125" s="147" t="s">
        <v>328</v>
      </c>
      <c r="C125" s="140"/>
    </row>
    <row r="126" spans="1:3" ht="12" customHeight="1">
      <c r="A126" s="12" t="s">
        <v>82</v>
      </c>
      <c r="B126" s="239" t="s">
        <v>294</v>
      </c>
      <c r="C126" s="140"/>
    </row>
    <row r="127" spans="1:3">
      <c r="A127" s="12" t="s">
        <v>136</v>
      </c>
      <c r="B127" s="85" t="s">
        <v>277</v>
      </c>
      <c r="C127" s="140"/>
    </row>
    <row r="128" spans="1:3" ht="12" customHeight="1">
      <c r="A128" s="12" t="s">
        <v>137</v>
      </c>
      <c r="B128" s="85" t="s">
        <v>293</v>
      </c>
      <c r="C128" s="140"/>
    </row>
    <row r="129" spans="1:3" ht="12" customHeight="1">
      <c r="A129" s="12" t="s">
        <v>138</v>
      </c>
      <c r="B129" s="85" t="s">
        <v>292</v>
      </c>
      <c r="C129" s="140"/>
    </row>
    <row r="130" spans="1:3" ht="12" customHeight="1">
      <c r="A130" s="12" t="s">
        <v>285</v>
      </c>
      <c r="B130" s="85" t="s">
        <v>280</v>
      </c>
      <c r="C130" s="140"/>
    </row>
    <row r="131" spans="1:3" ht="12" customHeight="1">
      <c r="A131" s="12" t="s">
        <v>286</v>
      </c>
      <c r="B131" s="85" t="s">
        <v>291</v>
      </c>
      <c r="C131" s="140"/>
    </row>
    <row r="132" spans="1:3" ht="16.5" thickBot="1">
      <c r="A132" s="10" t="s">
        <v>287</v>
      </c>
      <c r="B132" s="85" t="s">
        <v>290</v>
      </c>
      <c r="C132" s="142"/>
    </row>
    <row r="133" spans="1:3" ht="12" customHeight="1" thickBot="1">
      <c r="A133" s="17" t="s">
        <v>10</v>
      </c>
      <c r="B133" s="71" t="s">
        <v>345</v>
      </c>
      <c r="C133" s="151">
        <f>+C98+C119</f>
        <v>38549378</v>
      </c>
    </row>
    <row r="134" spans="1:3" ht="12" customHeight="1" thickBot="1">
      <c r="A134" s="17" t="s">
        <v>11</v>
      </c>
      <c r="B134" s="71" t="s">
        <v>346</v>
      </c>
      <c r="C134" s="151">
        <f>+C135+C136+C137</f>
        <v>0</v>
      </c>
    </row>
    <row r="135" spans="1:3" ht="12" customHeight="1">
      <c r="A135" s="12" t="s">
        <v>194</v>
      </c>
      <c r="B135" s="9" t="s">
        <v>353</v>
      </c>
      <c r="C135" s="140"/>
    </row>
    <row r="136" spans="1:3" ht="12" customHeight="1">
      <c r="A136" s="12" t="s">
        <v>195</v>
      </c>
      <c r="B136" s="9" t="s">
        <v>354</v>
      </c>
      <c r="C136" s="140"/>
    </row>
    <row r="137" spans="1:3" ht="12" customHeight="1" thickBot="1">
      <c r="A137" s="10" t="s">
        <v>196</v>
      </c>
      <c r="B137" s="9" t="s">
        <v>355</v>
      </c>
      <c r="C137" s="140"/>
    </row>
    <row r="138" spans="1:3" ht="12" customHeight="1" thickBot="1">
      <c r="A138" s="17" t="s">
        <v>12</v>
      </c>
      <c r="B138" s="71" t="s">
        <v>347</v>
      </c>
      <c r="C138" s="151">
        <f>SUM(C139:C144)</f>
        <v>0</v>
      </c>
    </row>
    <row r="139" spans="1:3" ht="12" customHeight="1">
      <c r="A139" s="12" t="s">
        <v>57</v>
      </c>
      <c r="B139" s="6" t="s">
        <v>356</v>
      </c>
      <c r="C139" s="140"/>
    </row>
    <row r="140" spans="1:3" ht="12" customHeight="1">
      <c r="A140" s="12" t="s">
        <v>58</v>
      </c>
      <c r="B140" s="6" t="s">
        <v>348</v>
      </c>
      <c r="C140" s="140"/>
    </row>
    <row r="141" spans="1:3" ht="12" customHeight="1">
      <c r="A141" s="12" t="s">
        <v>59</v>
      </c>
      <c r="B141" s="6" t="s">
        <v>349</v>
      </c>
      <c r="C141" s="140"/>
    </row>
    <row r="142" spans="1:3" ht="12" customHeight="1">
      <c r="A142" s="12" t="s">
        <v>123</v>
      </c>
      <c r="B142" s="6" t="s">
        <v>350</v>
      </c>
      <c r="C142" s="140"/>
    </row>
    <row r="143" spans="1:3" ht="12" customHeight="1" thickBot="1">
      <c r="A143" s="10" t="s">
        <v>124</v>
      </c>
      <c r="B143" s="4" t="s">
        <v>351</v>
      </c>
      <c r="C143" s="142"/>
    </row>
    <row r="144" spans="1:3" ht="12" customHeight="1" thickBot="1">
      <c r="A144" s="331" t="s">
        <v>125</v>
      </c>
      <c r="B144" s="336" t="s">
        <v>352</v>
      </c>
      <c r="C144" s="337"/>
    </row>
    <row r="145" spans="1:9" ht="12" customHeight="1" thickBot="1">
      <c r="A145" s="17" t="s">
        <v>13</v>
      </c>
      <c r="B145" s="71" t="s">
        <v>360</v>
      </c>
      <c r="C145" s="157">
        <f>+C146+C147+C148+C149</f>
        <v>859745</v>
      </c>
    </row>
    <row r="146" spans="1:9" ht="12" customHeight="1">
      <c r="A146" s="12" t="s">
        <v>60</v>
      </c>
      <c r="B146" s="6" t="s">
        <v>295</v>
      </c>
      <c r="C146" s="140"/>
    </row>
    <row r="147" spans="1:9" ht="12" customHeight="1">
      <c r="A147" s="12" t="s">
        <v>61</v>
      </c>
      <c r="B147" s="6" t="s">
        <v>296</v>
      </c>
      <c r="C147" s="140">
        <v>859745</v>
      </c>
    </row>
    <row r="148" spans="1:9" ht="12" customHeight="1" thickBot="1">
      <c r="A148" s="10" t="s">
        <v>213</v>
      </c>
      <c r="B148" s="4" t="s">
        <v>361</v>
      </c>
      <c r="C148" s="142"/>
    </row>
    <row r="149" spans="1:9" ht="12" customHeight="1" thickBot="1">
      <c r="A149" s="331" t="s">
        <v>214</v>
      </c>
      <c r="B149" s="336" t="s">
        <v>314</v>
      </c>
      <c r="C149" s="337"/>
    </row>
    <row r="150" spans="1:9" ht="12" customHeight="1" thickBot="1">
      <c r="A150" s="17" t="s">
        <v>14</v>
      </c>
      <c r="B150" s="71" t="s">
        <v>362</v>
      </c>
      <c r="C150" s="160">
        <f>SUM(C151:C155)</f>
        <v>0</v>
      </c>
    </row>
    <row r="151" spans="1:9" ht="12" customHeight="1">
      <c r="A151" s="12" t="s">
        <v>62</v>
      </c>
      <c r="B151" s="6" t="s">
        <v>357</v>
      </c>
      <c r="C151" s="140"/>
    </row>
    <row r="152" spans="1:9" ht="12" customHeight="1">
      <c r="A152" s="12" t="s">
        <v>63</v>
      </c>
      <c r="B152" s="6" t="s">
        <v>364</v>
      </c>
      <c r="C152" s="140"/>
    </row>
    <row r="153" spans="1:9" ht="12" customHeight="1">
      <c r="A153" s="12" t="s">
        <v>225</v>
      </c>
      <c r="B153" s="6" t="s">
        <v>359</v>
      </c>
      <c r="C153" s="140"/>
    </row>
    <row r="154" spans="1:9" ht="12" customHeight="1">
      <c r="A154" s="12" t="s">
        <v>226</v>
      </c>
      <c r="B154" s="6" t="s">
        <v>399</v>
      </c>
      <c r="C154" s="140"/>
    </row>
    <row r="155" spans="1:9" ht="12" customHeight="1" thickBot="1">
      <c r="A155" s="12" t="s">
        <v>363</v>
      </c>
      <c r="B155" s="6" t="s">
        <v>366</v>
      </c>
      <c r="C155" s="140"/>
    </row>
    <row r="156" spans="1:9" ht="12" customHeight="1" thickBot="1">
      <c r="A156" s="17" t="s">
        <v>15</v>
      </c>
      <c r="B156" s="71" t="s">
        <v>367</v>
      </c>
      <c r="C156" s="284"/>
    </row>
    <row r="157" spans="1:9" ht="12" customHeight="1" thickBot="1">
      <c r="A157" s="17" t="s">
        <v>16</v>
      </c>
      <c r="B157" s="71" t="s">
        <v>368</v>
      </c>
      <c r="C157" s="284"/>
    </row>
    <row r="158" spans="1:9" ht="15.2" customHeight="1" thickBot="1">
      <c r="A158" s="17" t="s">
        <v>17</v>
      </c>
      <c r="B158" s="71" t="s">
        <v>370</v>
      </c>
      <c r="C158" s="338">
        <f>+C134+C138+C145+C150+C156+C157</f>
        <v>859745</v>
      </c>
      <c r="F158" s="252"/>
      <c r="G158" s="253"/>
      <c r="H158" s="253"/>
      <c r="I158" s="253"/>
    </row>
    <row r="159" spans="1:9" s="242" customFormat="1" ht="17.25" customHeight="1" thickBot="1">
      <c r="A159" s="149" t="s">
        <v>18</v>
      </c>
      <c r="B159" s="339" t="s">
        <v>369</v>
      </c>
      <c r="C159" s="338">
        <f>+C133+C158</f>
        <v>39409123</v>
      </c>
    </row>
    <row r="160" spans="1:9" ht="15.95" customHeight="1">
      <c r="A160" s="340"/>
      <c r="B160" s="340"/>
      <c r="C160" s="368">
        <f>C92-C159</f>
        <v>1139666</v>
      </c>
    </row>
    <row r="161" spans="1:4">
      <c r="A161" s="448" t="s">
        <v>297</v>
      </c>
      <c r="B161" s="448"/>
      <c r="C161" s="448"/>
    </row>
    <row r="162" spans="1:4" ht="15.2" customHeight="1" thickBot="1">
      <c r="A162" s="449" t="s">
        <v>111</v>
      </c>
      <c r="B162" s="449"/>
      <c r="C162" s="344" t="str">
        <f>C95</f>
        <v>Forintban!</v>
      </c>
    </row>
    <row r="163" spans="1:4" ht="13.5" customHeight="1" thickBot="1">
      <c r="A163" s="17">
        <v>1</v>
      </c>
      <c r="B163" s="24" t="s">
        <v>371</v>
      </c>
      <c r="C163" s="151">
        <f>+C67-C133</f>
        <v>-11101218</v>
      </c>
      <c r="D163" s="254"/>
    </row>
    <row r="164" spans="1:4" ht="27.75" customHeight="1" thickBot="1">
      <c r="A164" s="17" t="s">
        <v>9</v>
      </c>
      <c r="B164" s="24" t="s">
        <v>377</v>
      </c>
      <c r="C164" s="151">
        <f>+C91-C158</f>
        <v>12240884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opLeftCell="A91" zoomScale="120" zoomScaleNormal="120" zoomScaleSheetLayoutView="100" workbookViewId="0">
      <selection activeCell="C102" sqref="C102"/>
    </sheetView>
  </sheetViews>
  <sheetFormatPr defaultRowHeight="15.75"/>
  <cols>
    <col min="1" max="1" width="9.5" style="220" customWidth="1"/>
    <col min="2" max="2" width="99.33203125" style="220" customWidth="1"/>
    <col min="3" max="3" width="21.6640625" style="221" customWidth="1"/>
    <col min="4" max="4" width="9" style="240" customWidth="1"/>
    <col min="5" max="16384" width="9.33203125" style="240"/>
  </cols>
  <sheetData>
    <row r="1" spans="1:3" ht="18.75" customHeight="1">
      <c r="A1" s="359"/>
      <c r="B1" s="443" t="str">
        <f>CONCATENATE("1.3. melléklet ",ALAPADATOK!A7," ",ALAPADATOK!B7," ",ALAPADATOK!C7," ",ALAPADATOK!D7," ",ALAPADATOK!E7," ",ALAPADATOK!F7," ",ALAPADATOK!G7," ",ALAPADATOK!H7)</f>
        <v>1.3. melléklet a … / 2019 ( … ) önkormányzati rendelethez</v>
      </c>
      <c r="C1" s="444"/>
    </row>
    <row r="2" spans="1:3" ht="21.95" customHeight="1">
      <c r="A2" s="360"/>
      <c r="B2" s="361" t="str">
        <f>CONCATENATE(ALAPADATOK!A3)</f>
        <v>ZÁVOD  ÖNKORMÁNYZATA</v>
      </c>
      <c r="C2" s="362"/>
    </row>
    <row r="3" spans="1:3" ht="21.95" customHeight="1">
      <c r="A3" s="362"/>
      <c r="B3" s="361" t="s">
        <v>430</v>
      </c>
      <c r="C3" s="362"/>
    </row>
    <row r="4" spans="1:3" ht="21.95" customHeight="1">
      <c r="A4" s="362"/>
      <c r="B4" s="361" t="s">
        <v>433</v>
      </c>
      <c r="C4" s="362"/>
    </row>
    <row r="5" spans="1:3" ht="21.95" customHeight="1">
      <c r="A5" s="359"/>
      <c r="B5" s="359"/>
      <c r="C5" s="363"/>
    </row>
    <row r="6" spans="1:3" ht="15.2" customHeight="1">
      <c r="A6" s="445" t="s">
        <v>5</v>
      </c>
      <c r="B6" s="445"/>
      <c r="C6" s="445"/>
    </row>
    <row r="7" spans="1:3" ht="15.2" customHeight="1" thickBot="1">
      <c r="A7" s="446" t="s">
        <v>109</v>
      </c>
      <c r="B7" s="446"/>
      <c r="C7" s="342" t="str">
        <f>CONCATENATE(KV_1.1.sz.mell.!C7)</f>
        <v>Forintban!</v>
      </c>
    </row>
    <row r="8" spans="1:3" ht="24" customHeight="1" thickBot="1">
      <c r="A8" s="364" t="s">
        <v>52</v>
      </c>
      <c r="B8" s="365" t="s">
        <v>7</v>
      </c>
      <c r="C8" s="366" t="str">
        <f>+CONCATENATE(LEFT(KV_ÖSSZEFÜGGÉSEK!A5,4),". évi előirányzat")</f>
        <v>2019. évi előirányzat</v>
      </c>
    </row>
    <row r="9" spans="1:3" s="241" customFormat="1" ht="12" customHeight="1" thickBot="1">
      <c r="A9" s="326"/>
      <c r="B9" s="327" t="s">
        <v>390</v>
      </c>
      <c r="C9" s="328" t="s">
        <v>391</v>
      </c>
    </row>
    <row r="10" spans="1:3" s="242" customFormat="1" ht="12" customHeight="1" thickBot="1">
      <c r="A10" s="17" t="s">
        <v>8</v>
      </c>
      <c r="B10" s="18" t="s">
        <v>178</v>
      </c>
      <c r="C10" s="151">
        <f>+C11+C12+C13+C14+C15+C16</f>
        <v>0</v>
      </c>
    </row>
    <row r="11" spans="1:3" s="242" customFormat="1" ht="12" customHeight="1">
      <c r="A11" s="12" t="s">
        <v>64</v>
      </c>
      <c r="B11" s="243" t="s">
        <v>179</v>
      </c>
      <c r="C11" s="154"/>
    </row>
    <row r="12" spans="1:3" s="242" customFormat="1" ht="12" customHeight="1">
      <c r="A12" s="11" t="s">
        <v>65</v>
      </c>
      <c r="B12" s="244" t="s">
        <v>180</v>
      </c>
      <c r="C12" s="153"/>
    </row>
    <row r="13" spans="1:3" s="242" customFormat="1" ht="12" customHeight="1">
      <c r="A13" s="11" t="s">
        <v>66</v>
      </c>
      <c r="B13" s="244" t="s">
        <v>407</v>
      </c>
      <c r="C13" s="153"/>
    </row>
    <row r="14" spans="1:3" s="242" customFormat="1" ht="12" customHeight="1">
      <c r="A14" s="11" t="s">
        <v>67</v>
      </c>
      <c r="B14" s="244" t="s">
        <v>182</v>
      </c>
      <c r="C14" s="153"/>
    </row>
    <row r="15" spans="1:3" s="242" customFormat="1" ht="12" customHeight="1">
      <c r="A15" s="11" t="s">
        <v>105</v>
      </c>
      <c r="B15" s="147" t="s">
        <v>329</v>
      </c>
      <c r="C15" s="153"/>
    </row>
    <row r="16" spans="1:3" s="242" customFormat="1" ht="12" customHeight="1" thickBot="1">
      <c r="A16" s="13" t="s">
        <v>68</v>
      </c>
      <c r="B16" s="148" t="s">
        <v>330</v>
      </c>
      <c r="C16" s="153"/>
    </row>
    <row r="17" spans="1:3" s="242" customFormat="1" ht="12" customHeight="1" thickBot="1">
      <c r="A17" s="17" t="s">
        <v>9</v>
      </c>
      <c r="B17" s="146" t="s">
        <v>183</v>
      </c>
      <c r="C17" s="151">
        <f>+C18+C19+C20+C21+C22</f>
        <v>4558664</v>
      </c>
    </row>
    <row r="18" spans="1:3" s="242" customFormat="1" ht="12" customHeight="1">
      <c r="A18" s="12" t="s">
        <v>70</v>
      </c>
      <c r="B18" s="243" t="s">
        <v>184</v>
      </c>
      <c r="C18" s="154"/>
    </row>
    <row r="19" spans="1:3" s="242" customFormat="1" ht="12" customHeight="1">
      <c r="A19" s="11" t="s">
        <v>71</v>
      </c>
      <c r="B19" s="244" t="s">
        <v>185</v>
      </c>
      <c r="C19" s="153"/>
    </row>
    <row r="20" spans="1:3" s="242" customFormat="1" ht="12" customHeight="1">
      <c r="A20" s="11" t="s">
        <v>72</v>
      </c>
      <c r="B20" s="244" t="s">
        <v>322</v>
      </c>
      <c r="C20" s="153"/>
    </row>
    <row r="21" spans="1:3" s="242" customFormat="1" ht="12" customHeight="1">
      <c r="A21" s="11" t="s">
        <v>73</v>
      </c>
      <c r="B21" s="244" t="s">
        <v>323</v>
      </c>
      <c r="C21" s="153"/>
    </row>
    <row r="22" spans="1:3" s="242" customFormat="1" ht="12" customHeight="1">
      <c r="A22" s="11" t="s">
        <v>74</v>
      </c>
      <c r="B22" s="244" t="s">
        <v>427</v>
      </c>
      <c r="C22" s="153">
        <v>4558664</v>
      </c>
    </row>
    <row r="23" spans="1:3" s="242" customFormat="1" ht="12" customHeight="1" thickBot="1">
      <c r="A23" s="13" t="s">
        <v>80</v>
      </c>
      <c r="B23" s="148" t="s">
        <v>187</v>
      </c>
      <c r="C23" s="155"/>
    </row>
    <row r="24" spans="1:3" s="242" customFormat="1" ht="12" customHeight="1" thickBot="1">
      <c r="A24" s="17" t="s">
        <v>10</v>
      </c>
      <c r="B24" s="18" t="s">
        <v>188</v>
      </c>
      <c r="C24" s="151">
        <f>+C25+C26+C27+C28+C29</f>
        <v>0</v>
      </c>
    </row>
    <row r="25" spans="1:3" s="242" customFormat="1" ht="12" customHeight="1">
      <c r="A25" s="12" t="s">
        <v>53</v>
      </c>
      <c r="B25" s="243" t="s">
        <v>189</v>
      </c>
      <c r="C25" s="154"/>
    </row>
    <row r="26" spans="1:3" s="242" customFormat="1" ht="12" customHeight="1">
      <c r="A26" s="11" t="s">
        <v>54</v>
      </c>
      <c r="B26" s="244" t="s">
        <v>190</v>
      </c>
      <c r="C26" s="153"/>
    </row>
    <row r="27" spans="1:3" s="242" customFormat="1" ht="12" customHeight="1">
      <c r="A27" s="11" t="s">
        <v>55</v>
      </c>
      <c r="B27" s="244" t="s">
        <v>324</v>
      </c>
      <c r="C27" s="153"/>
    </row>
    <row r="28" spans="1:3" s="242" customFormat="1" ht="12" customHeight="1">
      <c r="A28" s="11" t="s">
        <v>56</v>
      </c>
      <c r="B28" s="244" t="s">
        <v>325</v>
      </c>
      <c r="C28" s="153"/>
    </row>
    <row r="29" spans="1:3" s="242" customFormat="1" ht="12" customHeight="1">
      <c r="A29" s="11" t="s">
        <v>119</v>
      </c>
      <c r="B29" s="244" t="s">
        <v>191</v>
      </c>
      <c r="C29" s="153"/>
    </row>
    <row r="30" spans="1:3" s="319" customFormat="1" ht="12" customHeight="1" thickBot="1">
      <c r="A30" s="329" t="s">
        <v>120</v>
      </c>
      <c r="B30" s="317" t="s">
        <v>422</v>
      </c>
      <c r="C30" s="318"/>
    </row>
    <row r="31" spans="1:3" s="242" customFormat="1" ht="12" customHeight="1" thickBot="1">
      <c r="A31" s="17" t="s">
        <v>121</v>
      </c>
      <c r="B31" s="18" t="s">
        <v>408</v>
      </c>
      <c r="C31" s="157">
        <f>SUM(C32:C38)</f>
        <v>0</v>
      </c>
    </row>
    <row r="32" spans="1:3" s="242" customFormat="1" ht="12" customHeight="1">
      <c r="A32" s="12" t="s">
        <v>194</v>
      </c>
      <c r="B32" s="243" t="s">
        <v>412</v>
      </c>
      <c r="C32" s="154"/>
    </row>
    <row r="33" spans="1:3" s="242" customFormat="1" ht="12" customHeight="1">
      <c r="A33" s="11" t="s">
        <v>195</v>
      </c>
      <c r="B33" s="244" t="s">
        <v>413</v>
      </c>
      <c r="C33" s="153"/>
    </row>
    <row r="34" spans="1:3" s="242" customFormat="1" ht="12" customHeight="1">
      <c r="A34" s="11" t="s">
        <v>196</v>
      </c>
      <c r="B34" s="244" t="s">
        <v>414</v>
      </c>
      <c r="C34" s="153"/>
    </row>
    <row r="35" spans="1:3" s="242" customFormat="1" ht="12" customHeight="1">
      <c r="A35" s="11" t="s">
        <v>197</v>
      </c>
      <c r="B35" s="244" t="s">
        <v>415</v>
      </c>
      <c r="C35" s="153"/>
    </row>
    <row r="36" spans="1:3" s="242" customFormat="1" ht="12" customHeight="1">
      <c r="A36" s="11" t="s">
        <v>409</v>
      </c>
      <c r="B36" s="244" t="s">
        <v>198</v>
      </c>
      <c r="C36" s="153"/>
    </row>
    <row r="37" spans="1:3" s="242" customFormat="1" ht="12" customHeight="1">
      <c r="A37" s="11" t="s">
        <v>410</v>
      </c>
      <c r="B37" s="244" t="s">
        <v>199</v>
      </c>
      <c r="C37" s="153"/>
    </row>
    <row r="38" spans="1:3" s="242" customFormat="1" ht="12" customHeight="1" thickBot="1">
      <c r="A38" s="13" t="s">
        <v>411</v>
      </c>
      <c r="B38" s="300" t="s">
        <v>200</v>
      </c>
      <c r="C38" s="155"/>
    </row>
    <row r="39" spans="1:3" s="242" customFormat="1" ht="12" customHeight="1" thickBot="1">
      <c r="A39" s="17" t="s">
        <v>12</v>
      </c>
      <c r="B39" s="18" t="s">
        <v>331</v>
      </c>
      <c r="C39" s="151">
        <f>SUM(C40:C50)</f>
        <v>0</v>
      </c>
    </row>
    <row r="40" spans="1:3" s="242" customFormat="1" ht="12" customHeight="1">
      <c r="A40" s="12" t="s">
        <v>57</v>
      </c>
      <c r="B40" s="243" t="s">
        <v>203</v>
      </c>
      <c r="C40" s="154"/>
    </row>
    <row r="41" spans="1:3" s="242" customFormat="1" ht="12" customHeight="1">
      <c r="A41" s="11" t="s">
        <v>58</v>
      </c>
      <c r="B41" s="244" t="s">
        <v>204</v>
      </c>
      <c r="C41" s="153"/>
    </row>
    <row r="42" spans="1:3" s="242" customFormat="1" ht="12" customHeight="1">
      <c r="A42" s="11" t="s">
        <v>59</v>
      </c>
      <c r="B42" s="244" t="s">
        <v>205</v>
      </c>
      <c r="C42" s="153"/>
    </row>
    <row r="43" spans="1:3" s="242" customFormat="1" ht="12" customHeight="1">
      <c r="A43" s="11" t="s">
        <v>123</v>
      </c>
      <c r="B43" s="244" t="s">
        <v>206</v>
      </c>
      <c r="C43" s="153"/>
    </row>
    <row r="44" spans="1:3" s="242" customFormat="1" ht="12" customHeight="1">
      <c r="A44" s="11" t="s">
        <v>124</v>
      </c>
      <c r="B44" s="244" t="s">
        <v>207</v>
      </c>
      <c r="C44" s="153"/>
    </row>
    <row r="45" spans="1:3" s="242" customFormat="1" ht="12" customHeight="1">
      <c r="A45" s="11" t="s">
        <v>125</v>
      </c>
      <c r="B45" s="244" t="s">
        <v>208</v>
      </c>
      <c r="C45" s="153"/>
    </row>
    <row r="46" spans="1:3" s="242" customFormat="1" ht="12" customHeight="1">
      <c r="A46" s="11" t="s">
        <v>126</v>
      </c>
      <c r="B46" s="244" t="s">
        <v>209</v>
      </c>
      <c r="C46" s="153"/>
    </row>
    <row r="47" spans="1:3" s="242" customFormat="1" ht="12" customHeight="1">
      <c r="A47" s="11" t="s">
        <v>127</v>
      </c>
      <c r="B47" s="244" t="s">
        <v>416</v>
      </c>
      <c r="C47" s="153"/>
    </row>
    <row r="48" spans="1:3" s="242" customFormat="1" ht="12" customHeight="1">
      <c r="A48" s="11" t="s">
        <v>201</v>
      </c>
      <c r="B48" s="244" t="s">
        <v>210</v>
      </c>
      <c r="C48" s="156"/>
    </row>
    <row r="49" spans="1:3" s="242" customFormat="1" ht="12" customHeight="1">
      <c r="A49" s="13" t="s">
        <v>202</v>
      </c>
      <c r="B49" s="245" t="s">
        <v>333</v>
      </c>
      <c r="C49" s="237"/>
    </row>
    <row r="50" spans="1:3" s="242" customFormat="1" ht="12" customHeight="1" thickBot="1">
      <c r="A50" s="13" t="s">
        <v>332</v>
      </c>
      <c r="B50" s="148" t="s">
        <v>211</v>
      </c>
      <c r="C50" s="237"/>
    </row>
    <row r="51" spans="1:3" s="242" customFormat="1" ht="12" customHeight="1" thickBot="1">
      <c r="A51" s="17" t="s">
        <v>13</v>
      </c>
      <c r="B51" s="18" t="s">
        <v>212</v>
      </c>
      <c r="C51" s="151">
        <f>SUM(C52:C56)</f>
        <v>0</v>
      </c>
    </row>
    <row r="52" spans="1:3" s="242" customFormat="1" ht="12" customHeight="1">
      <c r="A52" s="12" t="s">
        <v>60</v>
      </c>
      <c r="B52" s="243" t="s">
        <v>216</v>
      </c>
      <c r="C52" s="262"/>
    </row>
    <row r="53" spans="1:3" s="242" customFormat="1" ht="12" customHeight="1">
      <c r="A53" s="11" t="s">
        <v>61</v>
      </c>
      <c r="B53" s="244" t="s">
        <v>217</v>
      </c>
      <c r="C53" s="156"/>
    </row>
    <row r="54" spans="1:3" s="242" customFormat="1" ht="12" customHeight="1">
      <c r="A54" s="11" t="s">
        <v>213</v>
      </c>
      <c r="B54" s="244" t="s">
        <v>218</v>
      </c>
      <c r="C54" s="156"/>
    </row>
    <row r="55" spans="1:3" s="242" customFormat="1" ht="12" customHeight="1">
      <c r="A55" s="11" t="s">
        <v>214</v>
      </c>
      <c r="B55" s="244" t="s">
        <v>219</v>
      </c>
      <c r="C55" s="156"/>
    </row>
    <row r="56" spans="1:3" s="242" customFormat="1" ht="12" customHeight="1" thickBot="1">
      <c r="A56" s="13" t="s">
        <v>215</v>
      </c>
      <c r="B56" s="148" t="s">
        <v>220</v>
      </c>
      <c r="C56" s="237"/>
    </row>
    <row r="57" spans="1:3" s="242" customFormat="1" ht="12" customHeight="1" thickBot="1">
      <c r="A57" s="17" t="s">
        <v>128</v>
      </c>
      <c r="B57" s="18" t="s">
        <v>221</v>
      </c>
      <c r="C57" s="151">
        <f>SUM(C58:C60)</f>
        <v>0</v>
      </c>
    </row>
    <row r="58" spans="1:3" s="242" customFormat="1" ht="12" customHeight="1">
      <c r="A58" s="12" t="s">
        <v>62</v>
      </c>
      <c r="B58" s="243" t="s">
        <v>222</v>
      </c>
      <c r="C58" s="154"/>
    </row>
    <row r="59" spans="1:3" s="242" customFormat="1" ht="12" customHeight="1">
      <c r="A59" s="11" t="s">
        <v>63</v>
      </c>
      <c r="B59" s="244" t="s">
        <v>326</v>
      </c>
      <c r="C59" s="153"/>
    </row>
    <row r="60" spans="1:3" s="242" customFormat="1" ht="12" customHeight="1">
      <c r="A60" s="11" t="s">
        <v>225</v>
      </c>
      <c r="B60" s="244" t="s">
        <v>223</v>
      </c>
      <c r="C60" s="153"/>
    </row>
    <row r="61" spans="1:3" s="242" customFormat="1" ht="12" customHeight="1" thickBot="1">
      <c r="A61" s="13" t="s">
        <v>226</v>
      </c>
      <c r="B61" s="148" t="s">
        <v>224</v>
      </c>
      <c r="C61" s="155"/>
    </row>
    <row r="62" spans="1:3" s="242" customFormat="1" ht="12" customHeight="1" thickBot="1">
      <c r="A62" s="17" t="s">
        <v>15</v>
      </c>
      <c r="B62" s="146" t="s">
        <v>227</v>
      </c>
      <c r="C62" s="151">
        <f>SUM(C63:C65)</f>
        <v>0</v>
      </c>
    </row>
    <row r="63" spans="1:3" s="242" customFormat="1" ht="12" customHeight="1">
      <c r="A63" s="12" t="s">
        <v>129</v>
      </c>
      <c r="B63" s="243" t="s">
        <v>229</v>
      </c>
      <c r="C63" s="156"/>
    </row>
    <row r="64" spans="1:3" s="242" customFormat="1" ht="12" customHeight="1">
      <c r="A64" s="11" t="s">
        <v>130</v>
      </c>
      <c r="B64" s="244" t="s">
        <v>327</v>
      </c>
      <c r="C64" s="156"/>
    </row>
    <row r="65" spans="1:3" s="242" customFormat="1" ht="12" customHeight="1">
      <c r="A65" s="11" t="s">
        <v>157</v>
      </c>
      <c r="B65" s="244" t="s">
        <v>230</v>
      </c>
      <c r="C65" s="156"/>
    </row>
    <row r="66" spans="1:3" s="242" customFormat="1" ht="12" customHeight="1" thickBot="1">
      <c r="A66" s="13" t="s">
        <v>228</v>
      </c>
      <c r="B66" s="148" t="s">
        <v>231</v>
      </c>
      <c r="C66" s="156"/>
    </row>
    <row r="67" spans="1:3" s="242" customFormat="1" ht="12" customHeight="1" thickBot="1">
      <c r="A67" s="285" t="s">
        <v>373</v>
      </c>
      <c r="B67" s="18" t="s">
        <v>232</v>
      </c>
      <c r="C67" s="157">
        <f>+C10+C17+C24+C31+C39+C51+C57+C62</f>
        <v>4558664</v>
      </c>
    </row>
    <row r="68" spans="1:3" s="242" customFormat="1" ht="12" customHeight="1" thickBot="1">
      <c r="A68" s="265" t="s">
        <v>233</v>
      </c>
      <c r="B68" s="146" t="s">
        <v>234</v>
      </c>
      <c r="C68" s="151">
        <f>SUM(C69:C71)</f>
        <v>0</v>
      </c>
    </row>
    <row r="69" spans="1:3" s="242" customFormat="1" ht="12" customHeight="1">
      <c r="A69" s="12" t="s">
        <v>261</v>
      </c>
      <c r="B69" s="243" t="s">
        <v>235</v>
      </c>
      <c r="C69" s="156"/>
    </row>
    <row r="70" spans="1:3" s="242" customFormat="1" ht="12" customHeight="1">
      <c r="A70" s="11" t="s">
        <v>270</v>
      </c>
      <c r="B70" s="244" t="s">
        <v>236</v>
      </c>
      <c r="C70" s="156"/>
    </row>
    <row r="71" spans="1:3" s="242" customFormat="1" ht="12" customHeight="1" thickBot="1">
      <c r="A71" s="13" t="s">
        <v>271</v>
      </c>
      <c r="B71" s="279" t="s">
        <v>423</v>
      </c>
      <c r="C71" s="156"/>
    </row>
    <row r="72" spans="1:3" s="242" customFormat="1" ht="12" customHeight="1" thickBot="1">
      <c r="A72" s="265" t="s">
        <v>237</v>
      </c>
      <c r="B72" s="146" t="s">
        <v>238</v>
      </c>
      <c r="C72" s="151">
        <f>SUM(C73:C76)</f>
        <v>0</v>
      </c>
    </row>
    <row r="73" spans="1:3" s="242" customFormat="1" ht="12" customHeight="1">
      <c r="A73" s="12" t="s">
        <v>106</v>
      </c>
      <c r="B73" s="243" t="s">
        <v>239</v>
      </c>
      <c r="C73" s="156"/>
    </row>
    <row r="74" spans="1:3" s="242" customFormat="1" ht="12" customHeight="1">
      <c r="A74" s="11" t="s">
        <v>107</v>
      </c>
      <c r="B74" s="244" t="s">
        <v>424</v>
      </c>
      <c r="C74" s="156"/>
    </row>
    <row r="75" spans="1:3" s="242" customFormat="1" ht="12" customHeight="1" thickBot="1">
      <c r="A75" s="13" t="s">
        <v>262</v>
      </c>
      <c r="B75" s="245" t="s">
        <v>240</v>
      </c>
      <c r="C75" s="237"/>
    </row>
    <row r="76" spans="1:3" s="242" customFormat="1" ht="12" customHeight="1" thickBot="1">
      <c r="A76" s="331" t="s">
        <v>263</v>
      </c>
      <c r="B76" s="332" t="s">
        <v>425</v>
      </c>
      <c r="C76" s="333"/>
    </row>
    <row r="77" spans="1:3" s="242" customFormat="1" ht="12" customHeight="1" thickBot="1">
      <c r="A77" s="265" t="s">
        <v>241</v>
      </c>
      <c r="B77" s="146" t="s">
        <v>242</v>
      </c>
      <c r="C77" s="151">
        <f>SUM(C78:C79)</f>
        <v>95342494</v>
      </c>
    </row>
    <row r="78" spans="1:3" s="242" customFormat="1" ht="12" customHeight="1" thickBot="1">
      <c r="A78" s="10" t="s">
        <v>264</v>
      </c>
      <c r="B78" s="330" t="s">
        <v>243</v>
      </c>
      <c r="C78" s="237">
        <v>95342494</v>
      </c>
    </row>
    <row r="79" spans="1:3" s="242" customFormat="1" ht="12" customHeight="1" thickBot="1">
      <c r="A79" s="331" t="s">
        <v>265</v>
      </c>
      <c r="B79" s="332" t="s">
        <v>244</v>
      </c>
      <c r="C79" s="333"/>
    </row>
    <row r="80" spans="1:3" s="242" customFormat="1" ht="12" customHeight="1" thickBot="1">
      <c r="A80" s="265" t="s">
        <v>245</v>
      </c>
      <c r="B80" s="146" t="s">
        <v>246</v>
      </c>
      <c r="C80" s="151">
        <f>SUM(C81:C83)</f>
        <v>0</v>
      </c>
    </row>
    <row r="81" spans="1:3" s="242" customFormat="1" ht="12" customHeight="1">
      <c r="A81" s="12" t="s">
        <v>266</v>
      </c>
      <c r="B81" s="243" t="s">
        <v>247</v>
      </c>
      <c r="C81" s="156"/>
    </row>
    <row r="82" spans="1:3" s="242" customFormat="1" ht="12" customHeight="1">
      <c r="A82" s="11" t="s">
        <v>267</v>
      </c>
      <c r="B82" s="244" t="s">
        <v>248</v>
      </c>
      <c r="C82" s="156"/>
    </row>
    <row r="83" spans="1:3" s="242" customFormat="1" ht="12" customHeight="1" thickBot="1">
      <c r="A83" s="15" t="s">
        <v>268</v>
      </c>
      <c r="B83" s="334" t="s">
        <v>426</v>
      </c>
      <c r="C83" s="335"/>
    </row>
    <row r="84" spans="1:3" s="242" customFormat="1" ht="12" customHeight="1" thickBot="1">
      <c r="A84" s="265" t="s">
        <v>249</v>
      </c>
      <c r="B84" s="146" t="s">
        <v>269</v>
      </c>
      <c r="C84" s="151">
        <f>SUM(C85:C88)</f>
        <v>0</v>
      </c>
    </row>
    <row r="85" spans="1:3" s="242" customFormat="1" ht="12" customHeight="1">
      <c r="A85" s="246" t="s">
        <v>250</v>
      </c>
      <c r="B85" s="243" t="s">
        <v>251</v>
      </c>
      <c r="C85" s="156"/>
    </row>
    <row r="86" spans="1:3" s="242" customFormat="1" ht="12" customHeight="1">
      <c r="A86" s="247" t="s">
        <v>252</v>
      </c>
      <c r="B86" s="244" t="s">
        <v>253</v>
      </c>
      <c r="C86" s="156"/>
    </row>
    <row r="87" spans="1:3" s="242" customFormat="1" ht="12" customHeight="1">
      <c r="A87" s="247" t="s">
        <v>254</v>
      </c>
      <c r="B87" s="244" t="s">
        <v>255</v>
      </c>
      <c r="C87" s="156"/>
    </row>
    <row r="88" spans="1:3" s="242" customFormat="1" ht="12" customHeight="1" thickBot="1">
      <c r="A88" s="248" t="s">
        <v>256</v>
      </c>
      <c r="B88" s="148" t="s">
        <v>257</v>
      </c>
      <c r="C88" s="156"/>
    </row>
    <row r="89" spans="1:3" s="242" customFormat="1" ht="12" customHeight="1" thickBot="1">
      <c r="A89" s="265" t="s">
        <v>258</v>
      </c>
      <c r="B89" s="146" t="s">
        <v>372</v>
      </c>
      <c r="C89" s="263"/>
    </row>
    <row r="90" spans="1:3" s="242" customFormat="1" ht="13.5" customHeight="1" thickBot="1">
      <c r="A90" s="265" t="s">
        <v>260</v>
      </c>
      <c r="B90" s="146" t="s">
        <v>259</v>
      </c>
      <c r="C90" s="263"/>
    </row>
    <row r="91" spans="1:3" s="242" customFormat="1" ht="15.75" customHeight="1" thickBot="1">
      <c r="A91" s="265" t="s">
        <v>272</v>
      </c>
      <c r="B91" s="249" t="s">
        <v>375</v>
      </c>
      <c r="C91" s="157">
        <f>+C68+C72+C77+C80+C84+C90+C89</f>
        <v>95342494</v>
      </c>
    </row>
    <row r="92" spans="1:3" s="242" customFormat="1" ht="16.5" customHeight="1" thickBot="1">
      <c r="A92" s="266" t="s">
        <v>374</v>
      </c>
      <c r="B92" s="250" t="s">
        <v>376</v>
      </c>
      <c r="C92" s="157">
        <f>+C67+C91</f>
        <v>99901158</v>
      </c>
    </row>
    <row r="93" spans="1:3" s="242" customFormat="1" ht="11.1" customHeight="1">
      <c r="A93" s="2"/>
      <c r="B93" s="3"/>
      <c r="C93" s="158"/>
    </row>
    <row r="94" spans="1:3" ht="16.5" customHeight="1">
      <c r="A94" s="450" t="s">
        <v>37</v>
      </c>
      <c r="B94" s="450"/>
      <c r="C94" s="450"/>
    </row>
    <row r="95" spans="1:3" s="251" customFormat="1" ht="16.5" customHeight="1" thickBot="1">
      <c r="A95" s="447" t="s">
        <v>110</v>
      </c>
      <c r="B95" s="447"/>
      <c r="C95" s="343" t="str">
        <f>C7</f>
        <v>Forintban!</v>
      </c>
    </row>
    <row r="96" spans="1:3" ht="38.1" customHeight="1" thickBot="1">
      <c r="A96" s="323" t="s">
        <v>52</v>
      </c>
      <c r="B96" s="324" t="s">
        <v>38</v>
      </c>
      <c r="C96" s="325" t="str">
        <f>+C8</f>
        <v>2019. évi előirányzat</v>
      </c>
    </row>
    <row r="97" spans="1:3" s="241" customFormat="1" ht="12" customHeight="1" thickBot="1">
      <c r="A97" s="323"/>
      <c r="B97" s="324" t="s">
        <v>390</v>
      </c>
      <c r="C97" s="325" t="s">
        <v>391</v>
      </c>
    </row>
    <row r="98" spans="1:3" ht="12" customHeight="1" thickBot="1">
      <c r="A98" s="19" t="s">
        <v>8</v>
      </c>
      <c r="B98" s="25" t="s">
        <v>334</v>
      </c>
      <c r="C98" s="150">
        <f>C99+C100+C101+C102+C103+C116</f>
        <v>8164865</v>
      </c>
    </row>
    <row r="99" spans="1:3" ht="12" customHeight="1">
      <c r="A99" s="14" t="s">
        <v>64</v>
      </c>
      <c r="B99" s="7" t="s">
        <v>39</v>
      </c>
      <c r="C99" s="152">
        <v>5192100</v>
      </c>
    </row>
    <row r="100" spans="1:3" ht="12" customHeight="1">
      <c r="A100" s="11" t="s">
        <v>65</v>
      </c>
      <c r="B100" s="5" t="s">
        <v>131</v>
      </c>
      <c r="C100" s="153">
        <v>506230</v>
      </c>
    </row>
    <row r="101" spans="1:3" ht="12" customHeight="1">
      <c r="A101" s="11" t="s">
        <v>66</v>
      </c>
      <c r="B101" s="5" t="s">
        <v>98</v>
      </c>
      <c r="C101" s="155">
        <v>2466535</v>
      </c>
    </row>
    <row r="102" spans="1:3" ht="12" customHeight="1">
      <c r="A102" s="11" t="s">
        <v>67</v>
      </c>
      <c r="B102" s="8" t="s">
        <v>132</v>
      </c>
      <c r="C102" s="155"/>
    </row>
    <row r="103" spans="1:3" ht="12" customHeight="1">
      <c r="A103" s="11" t="s">
        <v>75</v>
      </c>
      <c r="B103" s="16" t="s">
        <v>133</v>
      </c>
      <c r="C103" s="155"/>
    </row>
    <row r="104" spans="1:3" ht="12" customHeight="1">
      <c r="A104" s="11" t="s">
        <v>68</v>
      </c>
      <c r="B104" s="5" t="s">
        <v>339</v>
      </c>
      <c r="C104" s="155"/>
    </row>
    <row r="105" spans="1:3" ht="12" customHeight="1">
      <c r="A105" s="11" t="s">
        <v>69</v>
      </c>
      <c r="B105" s="86" t="s">
        <v>338</v>
      </c>
      <c r="C105" s="155"/>
    </row>
    <row r="106" spans="1:3" ht="12" customHeight="1">
      <c r="A106" s="11" t="s">
        <v>76</v>
      </c>
      <c r="B106" s="86" t="s">
        <v>337</v>
      </c>
      <c r="C106" s="155"/>
    </row>
    <row r="107" spans="1:3" ht="12" customHeight="1">
      <c r="A107" s="11" t="s">
        <v>77</v>
      </c>
      <c r="B107" s="84" t="s">
        <v>275</v>
      </c>
      <c r="C107" s="155"/>
    </row>
    <row r="108" spans="1:3" ht="12" customHeight="1">
      <c r="A108" s="11" t="s">
        <v>78</v>
      </c>
      <c r="B108" s="85" t="s">
        <v>276</v>
      </c>
      <c r="C108" s="155"/>
    </row>
    <row r="109" spans="1:3" ht="12" customHeight="1">
      <c r="A109" s="11" t="s">
        <v>79</v>
      </c>
      <c r="B109" s="85" t="s">
        <v>277</v>
      </c>
      <c r="C109" s="155"/>
    </row>
    <row r="110" spans="1:3" ht="12" customHeight="1">
      <c r="A110" s="11" t="s">
        <v>81</v>
      </c>
      <c r="B110" s="84" t="s">
        <v>278</v>
      </c>
      <c r="C110" s="155"/>
    </row>
    <row r="111" spans="1:3" ht="12" customHeight="1">
      <c r="A111" s="11" t="s">
        <v>134</v>
      </c>
      <c r="B111" s="84" t="s">
        <v>279</v>
      </c>
      <c r="C111" s="155"/>
    </row>
    <row r="112" spans="1:3" ht="12" customHeight="1">
      <c r="A112" s="11" t="s">
        <v>273</v>
      </c>
      <c r="B112" s="85" t="s">
        <v>280</v>
      </c>
      <c r="C112" s="155"/>
    </row>
    <row r="113" spans="1:3" ht="12" customHeight="1">
      <c r="A113" s="10" t="s">
        <v>274</v>
      </c>
      <c r="B113" s="86" t="s">
        <v>281</v>
      </c>
      <c r="C113" s="155"/>
    </row>
    <row r="114" spans="1:3" ht="12" customHeight="1">
      <c r="A114" s="11" t="s">
        <v>335</v>
      </c>
      <c r="B114" s="86" t="s">
        <v>282</v>
      </c>
      <c r="C114" s="155"/>
    </row>
    <row r="115" spans="1:3" ht="12" customHeight="1">
      <c r="A115" s="13" t="s">
        <v>336</v>
      </c>
      <c r="B115" s="86" t="s">
        <v>283</v>
      </c>
      <c r="C115" s="155"/>
    </row>
    <row r="116" spans="1:3" ht="12" customHeight="1">
      <c r="A116" s="11" t="s">
        <v>340</v>
      </c>
      <c r="B116" s="8" t="s">
        <v>40</v>
      </c>
      <c r="C116" s="153"/>
    </row>
    <row r="117" spans="1:3" ht="12" customHeight="1">
      <c r="A117" s="11" t="s">
        <v>341</v>
      </c>
      <c r="B117" s="5" t="s">
        <v>343</v>
      </c>
      <c r="C117" s="153"/>
    </row>
    <row r="118" spans="1:3" ht="12" customHeight="1" thickBot="1">
      <c r="A118" s="15" t="s">
        <v>342</v>
      </c>
      <c r="B118" s="283" t="s">
        <v>344</v>
      </c>
      <c r="C118" s="159"/>
    </row>
    <row r="119" spans="1:3" ht="12" customHeight="1" thickBot="1">
      <c r="A119" s="280" t="s">
        <v>9</v>
      </c>
      <c r="B119" s="281" t="s">
        <v>284</v>
      </c>
      <c r="C119" s="282">
        <f>+C120+C122+C124</f>
        <v>95342494</v>
      </c>
    </row>
    <row r="120" spans="1:3" ht="12" customHeight="1">
      <c r="A120" s="12" t="s">
        <v>70</v>
      </c>
      <c r="B120" s="5" t="s">
        <v>156</v>
      </c>
      <c r="C120" s="154">
        <v>3973347</v>
      </c>
    </row>
    <row r="121" spans="1:3" ht="12" customHeight="1">
      <c r="A121" s="12" t="s">
        <v>71</v>
      </c>
      <c r="B121" s="9" t="s">
        <v>288</v>
      </c>
      <c r="C121" s="154">
        <v>3973347</v>
      </c>
    </row>
    <row r="122" spans="1:3" ht="12" customHeight="1">
      <c r="A122" s="12" t="s">
        <v>72</v>
      </c>
      <c r="B122" s="9" t="s">
        <v>135</v>
      </c>
      <c r="C122" s="153">
        <v>91369147</v>
      </c>
    </row>
    <row r="123" spans="1:3" ht="12" customHeight="1">
      <c r="A123" s="12" t="s">
        <v>73</v>
      </c>
      <c r="B123" s="9" t="s">
        <v>289</v>
      </c>
      <c r="C123" s="140">
        <v>84393313</v>
      </c>
    </row>
    <row r="124" spans="1:3" ht="12" customHeight="1">
      <c r="A124" s="12" t="s">
        <v>74</v>
      </c>
      <c r="B124" s="148" t="s">
        <v>428</v>
      </c>
      <c r="C124" s="140"/>
    </row>
    <row r="125" spans="1:3" ht="12" customHeight="1">
      <c r="A125" s="12" t="s">
        <v>80</v>
      </c>
      <c r="B125" s="147" t="s">
        <v>328</v>
      </c>
      <c r="C125" s="140"/>
    </row>
    <row r="126" spans="1:3" ht="12" customHeight="1">
      <c r="A126" s="12" t="s">
        <v>82</v>
      </c>
      <c r="B126" s="239" t="s">
        <v>294</v>
      </c>
      <c r="C126" s="140"/>
    </row>
    <row r="127" spans="1:3">
      <c r="A127" s="12" t="s">
        <v>136</v>
      </c>
      <c r="B127" s="85" t="s">
        <v>277</v>
      </c>
      <c r="C127" s="140"/>
    </row>
    <row r="128" spans="1:3" ht="12" customHeight="1">
      <c r="A128" s="12" t="s">
        <v>137</v>
      </c>
      <c r="B128" s="85" t="s">
        <v>293</v>
      </c>
      <c r="C128" s="140"/>
    </row>
    <row r="129" spans="1:3" ht="12" customHeight="1">
      <c r="A129" s="12" t="s">
        <v>138</v>
      </c>
      <c r="B129" s="85" t="s">
        <v>292</v>
      </c>
      <c r="C129" s="140"/>
    </row>
    <row r="130" spans="1:3" ht="12" customHeight="1">
      <c r="A130" s="12" t="s">
        <v>285</v>
      </c>
      <c r="B130" s="85" t="s">
        <v>280</v>
      </c>
      <c r="C130" s="140"/>
    </row>
    <row r="131" spans="1:3" ht="12" customHeight="1">
      <c r="A131" s="12" t="s">
        <v>286</v>
      </c>
      <c r="B131" s="85" t="s">
        <v>291</v>
      </c>
      <c r="C131" s="140"/>
    </row>
    <row r="132" spans="1:3" ht="16.5" thickBot="1">
      <c r="A132" s="10" t="s">
        <v>287</v>
      </c>
      <c r="B132" s="85" t="s">
        <v>290</v>
      </c>
      <c r="C132" s="142"/>
    </row>
    <row r="133" spans="1:3" ht="12" customHeight="1" thickBot="1">
      <c r="A133" s="17" t="s">
        <v>10</v>
      </c>
      <c r="B133" s="71" t="s">
        <v>345</v>
      </c>
      <c r="C133" s="151">
        <f>+C98+C119</f>
        <v>103507359</v>
      </c>
    </row>
    <row r="134" spans="1:3" ht="12" customHeight="1" thickBot="1">
      <c r="A134" s="17" t="s">
        <v>11</v>
      </c>
      <c r="B134" s="71" t="s">
        <v>346</v>
      </c>
      <c r="C134" s="151">
        <f>+C135+C136+C137</f>
        <v>0</v>
      </c>
    </row>
    <row r="135" spans="1:3" ht="12" customHeight="1">
      <c r="A135" s="12" t="s">
        <v>194</v>
      </c>
      <c r="B135" s="9" t="s">
        <v>353</v>
      </c>
      <c r="C135" s="140"/>
    </row>
    <row r="136" spans="1:3" ht="12" customHeight="1">
      <c r="A136" s="12" t="s">
        <v>195</v>
      </c>
      <c r="B136" s="9" t="s">
        <v>354</v>
      </c>
      <c r="C136" s="140"/>
    </row>
    <row r="137" spans="1:3" ht="12" customHeight="1" thickBot="1">
      <c r="A137" s="10" t="s">
        <v>196</v>
      </c>
      <c r="B137" s="9" t="s">
        <v>355</v>
      </c>
      <c r="C137" s="140"/>
    </row>
    <row r="138" spans="1:3" ht="12" customHeight="1" thickBot="1">
      <c r="A138" s="17" t="s">
        <v>12</v>
      </c>
      <c r="B138" s="71" t="s">
        <v>347</v>
      </c>
      <c r="C138" s="151">
        <f>SUM(C139:C144)</f>
        <v>0</v>
      </c>
    </row>
    <row r="139" spans="1:3" ht="12" customHeight="1">
      <c r="A139" s="12" t="s">
        <v>57</v>
      </c>
      <c r="B139" s="6" t="s">
        <v>356</v>
      </c>
      <c r="C139" s="140"/>
    </row>
    <row r="140" spans="1:3" ht="12" customHeight="1">
      <c r="A140" s="12" t="s">
        <v>58</v>
      </c>
      <c r="B140" s="6" t="s">
        <v>348</v>
      </c>
      <c r="C140" s="140"/>
    </row>
    <row r="141" spans="1:3" ht="12" customHeight="1">
      <c r="A141" s="12" t="s">
        <v>59</v>
      </c>
      <c r="B141" s="6" t="s">
        <v>349</v>
      </c>
      <c r="C141" s="140"/>
    </row>
    <row r="142" spans="1:3" ht="12" customHeight="1">
      <c r="A142" s="12" t="s">
        <v>123</v>
      </c>
      <c r="B142" s="6" t="s">
        <v>350</v>
      </c>
      <c r="C142" s="140"/>
    </row>
    <row r="143" spans="1:3" ht="12" customHeight="1" thickBot="1">
      <c r="A143" s="10" t="s">
        <v>124</v>
      </c>
      <c r="B143" s="4" t="s">
        <v>351</v>
      </c>
      <c r="C143" s="142"/>
    </row>
    <row r="144" spans="1:3" ht="12" customHeight="1" thickBot="1">
      <c r="A144" s="331" t="s">
        <v>125</v>
      </c>
      <c r="B144" s="336" t="s">
        <v>352</v>
      </c>
      <c r="C144" s="337"/>
    </row>
    <row r="145" spans="1:9" ht="12" customHeight="1" thickBot="1">
      <c r="A145" s="17" t="s">
        <v>13</v>
      </c>
      <c r="B145" s="71" t="s">
        <v>360</v>
      </c>
      <c r="C145" s="157">
        <f>+C146+C147+C148+C149</f>
        <v>0</v>
      </c>
    </row>
    <row r="146" spans="1:9" ht="12" customHeight="1">
      <c r="A146" s="12" t="s">
        <v>60</v>
      </c>
      <c r="B146" s="6" t="s">
        <v>295</v>
      </c>
      <c r="C146" s="140"/>
    </row>
    <row r="147" spans="1:9" ht="12" customHeight="1">
      <c r="A147" s="12" t="s">
        <v>61</v>
      </c>
      <c r="B147" s="6" t="s">
        <v>296</v>
      </c>
      <c r="C147" s="140"/>
    </row>
    <row r="148" spans="1:9" ht="12" customHeight="1" thickBot="1">
      <c r="A148" s="10" t="s">
        <v>213</v>
      </c>
      <c r="B148" s="4" t="s">
        <v>361</v>
      </c>
      <c r="C148" s="142"/>
    </row>
    <row r="149" spans="1:9" ht="12" customHeight="1" thickBot="1">
      <c r="A149" s="331" t="s">
        <v>214</v>
      </c>
      <c r="B149" s="336" t="s">
        <v>314</v>
      </c>
      <c r="C149" s="337"/>
    </row>
    <row r="150" spans="1:9" ht="12" customHeight="1" thickBot="1">
      <c r="A150" s="17" t="s">
        <v>14</v>
      </c>
      <c r="B150" s="71" t="s">
        <v>362</v>
      </c>
      <c r="C150" s="160">
        <f>SUM(C151:C155)</f>
        <v>0</v>
      </c>
    </row>
    <row r="151" spans="1:9" ht="12" customHeight="1">
      <c r="A151" s="12" t="s">
        <v>62</v>
      </c>
      <c r="B151" s="6" t="s">
        <v>357</v>
      </c>
      <c r="C151" s="140"/>
    </row>
    <row r="152" spans="1:9" ht="12" customHeight="1">
      <c r="A152" s="12" t="s">
        <v>63</v>
      </c>
      <c r="B152" s="6" t="s">
        <v>364</v>
      </c>
      <c r="C152" s="140"/>
    </row>
    <row r="153" spans="1:9" ht="12" customHeight="1">
      <c r="A153" s="12" t="s">
        <v>225</v>
      </c>
      <c r="B153" s="6" t="s">
        <v>359</v>
      </c>
      <c r="C153" s="140"/>
    </row>
    <row r="154" spans="1:9" ht="12" customHeight="1">
      <c r="A154" s="12" t="s">
        <v>226</v>
      </c>
      <c r="B154" s="6" t="s">
        <v>399</v>
      </c>
      <c r="C154" s="140"/>
    </row>
    <row r="155" spans="1:9" ht="12" customHeight="1" thickBot="1">
      <c r="A155" s="12" t="s">
        <v>363</v>
      </c>
      <c r="B155" s="6" t="s">
        <v>366</v>
      </c>
      <c r="C155" s="140"/>
    </row>
    <row r="156" spans="1:9" ht="12" customHeight="1" thickBot="1">
      <c r="A156" s="17" t="s">
        <v>15</v>
      </c>
      <c r="B156" s="71" t="s">
        <v>367</v>
      </c>
      <c r="C156" s="284"/>
    </row>
    <row r="157" spans="1:9" ht="12" customHeight="1" thickBot="1">
      <c r="A157" s="17" t="s">
        <v>16</v>
      </c>
      <c r="B157" s="71" t="s">
        <v>368</v>
      </c>
      <c r="C157" s="284"/>
    </row>
    <row r="158" spans="1:9" ht="15.2" customHeight="1" thickBot="1">
      <c r="A158" s="17" t="s">
        <v>17</v>
      </c>
      <c r="B158" s="71" t="s">
        <v>370</v>
      </c>
      <c r="C158" s="338">
        <f>+C134+C138+C145+C150+C156+C157</f>
        <v>0</v>
      </c>
      <c r="F158" s="252"/>
      <c r="G158" s="253"/>
      <c r="H158" s="253"/>
      <c r="I158" s="253"/>
    </row>
    <row r="159" spans="1:9" s="242" customFormat="1" ht="17.25" customHeight="1" thickBot="1">
      <c r="A159" s="149" t="s">
        <v>18</v>
      </c>
      <c r="B159" s="339" t="s">
        <v>369</v>
      </c>
      <c r="C159" s="338">
        <f>+C133+C158</f>
        <v>103507359</v>
      </c>
    </row>
    <row r="160" spans="1:9" ht="15.95" customHeight="1">
      <c r="A160" s="340"/>
      <c r="B160" s="340"/>
      <c r="C160" s="368">
        <f>C92-C159</f>
        <v>-3606201</v>
      </c>
    </row>
    <row r="161" spans="1:4">
      <c r="A161" s="448" t="s">
        <v>297</v>
      </c>
      <c r="B161" s="448"/>
      <c r="C161" s="448"/>
    </row>
    <row r="162" spans="1:4" ht="15.2" customHeight="1" thickBot="1">
      <c r="A162" s="449" t="s">
        <v>111</v>
      </c>
      <c r="B162" s="449"/>
      <c r="C162" s="344" t="str">
        <f>C95</f>
        <v>Forintban!</v>
      </c>
    </row>
    <row r="163" spans="1:4" ht="13.5" customHeight="1" thickBot="1">
      <c r="A163" s="17">
        <v>1</v>
      </c>
      <c r="B163" s="24" t="s">
        <v>371</v>
      </c>
      <c r="C163" s="151">
        <f>+C67-C133</f>
        <v>-98948695</v>
      </c>
      <c r="D163" s="254"/>
    </row>
    <row r="164" spans="1:4" ht="27.75" customHeight="1" thickBot="1">
      <c r="A164" s="17" t="s">
        <v>9</v>
      </c>
      <c r="B164" s="24" t="s">
        <v>377</v>
      </c>
      <c r="C164" s="151">
        <f>+C91-C158</f>
        <v>95342494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4" zoomScale="120" zoomScaleNormal="120" zoomScaleSheetLayoutView="100" workbookViewId="0">
      <selection activeCell="E8" sqref="E8"/>
    </sheetView>
  </sheetViews>
  <sheetFormatPr defaultRowHeight="12.75"/>
  <cols>
    <col min="1" max="1" width="6.83203125" style="44" customWidth="1"/>
    <col min="2" max="2" width="55.1640625" style="115" customWidth="1"/>
    <col min="3" max="3" width="16.33203125" style="44" customWidth="1"/>
    <col min="4" max="4" width="55.1640625" style="44" customWidth="1"/>
    <col min="5" max="5" width="16.33203125" style="44" customWidth="1"/>
    <col min="6" max="6" width="4.83203125" style="44" customWidth="1"/>
    <col min="7" max="16384" width="9.33203125" style="44"/>
  </cols>
  <sheetData>
    <row r="1" spans="1:6" ht="39.75" customHeight="1">
      <c r="B1" s="172" t="s">
        <v>115</v>
      </c>
      <c r="C1" s="173"/>
      <c r="D1" s="173"/>
      <c r="E1" s="173"/>
      <c r="F1" s="453" t="str">
        <f>CONCATENATE("2.1. melléklet ",ALAPADATOK!A7," ",ALAPADATOK!B7," ",ALAPADATOK!C7," ",ALAPADATOK!D7," ",ALAPADATOK!E7," ",ALAPADATOK!F7," ",ALAPADATOK!G7," ",ALAPADATOK!H7)</f>
        <v>2.1. melléklet a … / 2019 ( … ) önkormányzati rendelethez</v>
      </c>
    </row>
    <row r="2" spans="1:6" ht="13.5" thickBot="1">
      <c r="E2" s="346" t="str">
        <f>CONCATENATE(KV_1.1.sz.mell.!C7)</f>
        <v>Forintban!</v>
      </c>
      <c r="F2" s="453"/>
    </row>
    <row r="3" spans="1:6" ht="18" customHeight="1" thickBot="1">
      <c r="A3" s="451" t="s">
        <v>52</v>
      </c>
      <c r="B3" s="174" t="s">
        <v>43</v>
      </c>
      <c r="C3" s="175"/>
      <c r="D3" s="174" t="s">
        <v>44</v>
      </c>
      <c r="E3" s="176"/>
      <c r="F3" s="453"/>
    </row>
    <row r="4" spans="1:6" s="177" customFormat="1" ht="35.25" customHeight="1" thickBot="1">
      <c r="A4" s="452"/>
      <c r="B4" s="116" t="s">
        <v>45</v>
      </c>
      <c r="C4" s="117" t="str">
        <f>+KV_1.1.sz.mell.!C8</f>
        <v>2019. évi előirányzat</v>
      </c>
      <c r="D4" s="116" t="s">
        <v>45</v>
      </c>
      <c r="E4" s="41" t="str">
        <f>+C4</f>
        <v>2019. évi előirányzat</v>
      </c>
      <c r="F4" s="453"/>
    </row>
    <row r="5" spans="1:6" s="182" customFormat="1" ht="12" customHeight="1" thickBot="1">
      <c r="A5" s="178"/>
      <c r="B5" s="179" t="s">
        <v>390</v>
      </c>
      <c r="C5" s="180" t="s">
        <v>391</v>
      </c>
      <c r="D5" s="179" t="s">
        <v>392</v>
      </c>
      <c r="E5" s="181" t="s">
        <v>394</v>
      </c>
      <c r="F5" s="453"/>
    </row>
    <row r="6" spans="1:6" ht="12.95" customHeight="1">
      <c r="A6" s="183" t="s">
        <v>8</v>
      </c>
      <c r="B6" s="184" t="s">
        <v>298</v>
      </c>
      <c r="C6" s="162">
        <v>21811506</v>
      </c>
      <c r="D6" s="184" t="s">
        <v>46</v>
      </c>
      <c r="E6" s="152">
        <v>14422456</v>
      </c>
      <c r="F6" s="453"/>
    </row>
    <row r="7" spans="1:6" ht="12.95" customHeight="1">
      <c r="A7" s="185" t="s">
        <v>9</v>
      </c>
      <c r="B7" s="186" t="s">
        <v>299</v>
      </c>
      <c r="C7" s="153">
        <v>7025199</v>
      </c>
      <c r="D7" s="186" t="s">
        <v>131</v>
      </c>
      <c r="E7" s="153">
        <v>2293007</v>
      </c>
      <c r="F7" s="453"/>
    </row>
    <row r="8" spans="1:6" ht="12.95" customHeight="1">
      <c r="A8" s="185" t="s">
        <v>10</v>
      </c>
      <c r="B8" s="186" t="s">
        <v>318</v>
      </c>
      <c r="C8" s="163"/>
      <c r="D8" s="186" t="s">
        <v>160</v>
      </c>
      <c r="E8" s="155">
        <v>23481780</v>
      </c>
      <c r="F8" s="453"/>
    </row>
    <row r="9" spans="1:6" ht="12.95" customHeight="1">
      <c r="A9" s="185" t="s">
        <v>11</v>
      </c>
      <c r="B9" s="186" t="s">
        <v>122</v>
      </c>
      <c r="C9" s="163">
        <v>2336454</v>
      </c>
      <c r="D9" s="186" t="s">
        <v>132</v>
      </c>
      <c r="E9" s="168">
        <v>1217000</v>
      </c>
      <c r="F9" s="453"/>
    </row>
    <row r="10" spans="1:6" ht="12.95" customHeight="1">
      <c r="A10" s="185" t="s">
        <v>12</v>
      </c>
      <c r="B10" s="187" t="s">
        <v>321</v>
      </c>
      <c r="C10" s="163">
        <v>3300200</v>
      </c>
      <c r="D10" s="186" t="s">
        <v>133</v>
      </c>
      <c r="E10" s="168">
        <v>300000</v>
      </c>
      <c r="F10" s="453"/>
    </row>
    <row r="11" spans="1:6" ht="12.95" customHeight="1">
      <c r="A11" s="185" t="s">
        <v>13</v>
      </c>
      <c r="B11" s="186" t="s">
        <v>300</v>
      </c>
      <c r="C11" s="164"/>
      <c r="D11" s="186" t="s">
        <v>40</v>
      </c>
      <c r="E11" s="168">
        <v>5000000</v>
      </c>
      <c r="F11" s="453"/>
    </row>
    <row r="12" spans="1:6" ht="12.95" customHeight="1">
      <c r="A12" s="185" t="s">
        <v>14</v>
      </c>
      <c r="B12" s="186" t="s">
        <v>378</v>
      </c>
      <c r="C12" s="163"/>
      <c r="D12" s="37"/>
      <c r="E12" s="168"/>
      <c r="F12" s="453"/>
    </row>
    <row r="13" spans="1:6" ht="12.95" customHeight="1">
      <c r="A13" s="185" t="s">
        <v>15</v>
      </c>
      <c r="B13" s="37"/>
      <c r="C13" s="163"/>
      <c r="D13" s="37"/>
      <c r="E13" s="168"/>
      <c r="F13" s="453"/>
    </row>
    <row r="14" spans="1:6" ht="12.95" customHeight="1">
      <c r="A14" s="185" t="s">
        <v>16</v>
      </c>
      <c r="B14" s="255"/>
      <c r="C14" s="164"/>
      <c r="D14" s="37"/>
      <c r="E14" s="168"/>
      <c r="F14" s="453"/>
    </row>
    <row r="15" spans="1:6" ht="12.95" customHeight="1">
      <c r="A15" s="185" t="s">
        <v>17</v>
      </c>
      <c r="B15" s="37"/>
      <c r="C15" s="163"/>
      <c r="D15" s="37"/>
      <c r="E15" s="168"/>
      <c r="F15" s="453"/>
    </row>
    <row r="16" spans="1:6" ht="12.95" customHeight="1">
      <c r="A16" s="185" t="s">
        <v>18</v>
      </c>
      <c r="B16" s="37"/>
      <c r="C16" s="163"/>
      <c r="D16" s="37"/>
      <c r="E16" s="168"/>
      <c r="F16" s="453"/>
    </row>
    <row r="17" spans="1:6" ht="12.95" customHeight="1" thickBot="1">
      <c r="A17" s="185" t="s">
        <v>19</v>
      </c>
      <c r="B17" s="46"/>
      <c r="C17" s="165"/>
      <c r="D17" s="37"/>
      <c r="E17" s="169"/>
      <c r="F17" s="453"/>
    </row>
    <row r="18" spans="1:6" ht="15.95" customHeight="1" thickBot="1">
      <c r="A18" s="188" t="s">
        <v>20</v>
      </c>
      <c r="B18" s="73" t="s">
        <v>379</v>
      </c>
      <c r="C18" s="166">
        <f>C6+C7+C9+C10+C11+C13+C14+C15+C16+C17</f>
        <v>34473359</v>
      </c>
      <c r="D18" s="73" t="s">
        <v>305</v>
      </c>
      <c r="E18" s="170">
        <f>SUM(E6:E17)</f>
        <v>46714243</v>
      </c>
      <c r="F18" s="453"/>
    </row>
    <row r="19" spans="1:6" ht="12.95" customHeight="1">
      <c r="A19" s="189" t="s">
        <v>21</v>
      </c>
      <c r="B19" s="190" t="s">
        <v>302</v>
      </c>
      <c r="C19" s="286">
        <f>+C20+C21+C22+C23</f>
        <v>108443123</v>
      </c>
      <c r="D19" s="191" t="s">
        <v>139</v>
      </c>
      <c r="E19" s="171"/>
      <c r="F19" s="453"/>
    </row>
    <row r="20" spans="1:6" ht="12.95" customHeight="1">
      <c r="A20" s="192" t="s">
        <v>22</v>
      </c>
      <c r="B20" s="191" t="s">
        <v>154</v>
      </c>
      <c r="C20" s="59">
        <v>108443123</v>
      </c>
      <c r="D20" s="191" t="s">
        <v>304</v>
      </c>
      <c r="E20" s="60"/>
      <c r="F20" s="453"/>
    </row>
    <row r="21" spans="1:6" ht="12.95" customHeight="1">
      <c r="A21" s="192" t="s">
        <v>23</v>
      </c>
      <c r="B21" s="191" t="s">
        <v>155</v>
      </c>
      <c r="C21" s="59"/>
      <c r="D21" s="191" t="s">
        <v>113</v>
      </c>
      <c r="E21" s="60"/>
      <c r="F21" s="453"/>
    </row>
    <row r="22" spans="1:6" ht="12.95" customHeight="1">
      <c r="A22" s="192" t="s">
        <v>24</v>
      </c>
      <c r="B22" s="191" t="s">
        <v>159</v>
      </c>
      <c r="C22" s="59"/>
      <c r="D22" s="191" t="s">
        <v>114</v>
      </c>
      <c r="E22" s="60"/>
      <c r="F22" s="453"/>
    </row>
    <row r="23" spans="1:6" ht="12.95" customHeight="1">
      <c r="A23" s="192" t="s">
        <v>25</v>
      </c>
      <c r="B23" s="198" t="s">
        <v>165</v>
      </c>
      <c r="C23" s="59"/>
      <c r="D23" s="190" t="s">
        <v>161</v>
      </c>
      <c r="E23" s="60"/>
      <c r="F23" s="453"/>
    </row>
    <row r="24" spans="1:6" ht="12.95" customHeight="1">
      <c r="A24" s="192" t="s">
        <v>26</v>
      </c>
      <c r="B24" s="191" t="s">
        <v>303</v>
      </c>
      <c r="C24" s="193">
        <f>+C25+C26</f>
        <v>0</v>
      </c>
      <c r="D24" s="191" t="s">
        <v>140</v>
      </c>
      <c r="E24" s="60"/>
      <c r="F24" s="453"/>
    </row>
    <row r="25" spans="1:6" ht="12.95" customHeight="1">
      <c r="A25" s="189" t="s">
        <v>27</v>
      </c>
      <c r="B25" s="190" t="s">
        <v>301</v>
      </c>
      <c r="C25" s="167"/>
      <c r="D25" s="184" t="s">
        <v>361</v>
      </c>
      <c r="E25" s="171"/>
      <c r="F25" s="453"/>
    </row>
    <row r="26" spans="1:6" ht="12.95" customHeight="1">
      <c r="A26" s="192" t="s">
        <v>28</v>
      </c>
      <c r="B26" s="198" t="s">
        <v>534</v>
      </c>
      <c r="C26" s="59"/>
      <c r="D26" s="186" t="s">
        <v>367</v>
      </c>
      <c r="E26" s="60"/>
      <c r="F26" s="453"/>
    </row>
    <row r="27" spans="1:6" ht="12.95" customHeight="1">
      <c r="A27" s="185" t="s">
        <v>29</v>
      </c>
      <c r="B27" s="191" t="s">
        <v>372</v>
      </c>
      <c r="C27" s="59"/>
      <c r="D27" s="186" t="s">
        <v>368</v>
      </c>
      <c r="E27" s="60"/>
      <c r="F27" s="453"/>
    </row>
    <row r="28" spans="1:6" ht="12.95" customHeight="1" thickBot="1">
      <c r="A28" s="227" t="s">
        <v>30</v>
      </c>
      <c r="B28" s="190" t="s">
        <v>259</v>
      </c>
      <c r="C28" s="167"/>
      <c r="D28" s="401" t="s">
        <v>296</v>
      </c>
      <c r="E28" s="171">
        <v>859745</v>
      </c>
      <c r="F28" s="453"/>
    </row>
    <row r="29" spans="1:6" ht="15.95" customHeight="1" thickBot="1">
      <c r="A29" s="188" t="s">
        <v>31</v>
      </c>
      <c r="B29" s="73" t="s">
        <v>380</v>
      </c>
      <c r="C29" s="166">
        <f>+C19+C24+C27+C28</f>
        <v>108443123</v>
      </c>
      <c r="D29" s="73" t="s">
        <v>382</v>
      </c>
      <c r="E29" s="170">
        <f>SUM(E19:E28)</f>
        <v>859745</v>
      </c>
      <c r="F29" s="453"/>
    </row>
    <row r="30" spans="1:6" ht="13.5" thickBot="1">
      <c r="A30" s="188" t="s">
        <v>32</v>
      </c>
      <c r="B30" s="194" t="s">
        <v>381</v>
      </c>
      <c r="C30" s="195">
        <f>+C18+C29</f>
        <v>142916482</v>
      </c>
      <c r="D30" s="194" t="s">
        <v>383</v>
      </c>
      <c r="E30" s="195">
        <f>+E18+E29</f>
        <v>47573988</v>
      </c>
      <c r="F30" s="453"/>
    </row>
    <row r="31" spans="1:6" ht="13.5" thickBot="1">
      <c r="A31" s="188" t="s">
        <v>33</v>
      </c>
      <c r="B31" s="194" t="s">
        <v>117</v>
      </c>
      <c r="C31" s="195">
        <f>IF(C18-E18&lt;0,E18-C18,"-")</f>
        <v>12240884</v>
      </c>
      <c r="D31" s="194" t="s">
        <v>118</v>
      </c>
      <c r="E31" s="195" t="str">
        <f>IF(C18-E18&gt;0,C18-E18,"-")</f>
        <v>-</v>
      </c>
      <c r="F31" s="453"/>
    </row>
    <row r="32" spans="1:6" ht="13.5" thickBot="1">
      <c r="A32" s="188" t="s">
        <v>34</v>
      </c>
      <c r="B32" s="194" t="s">
        <v>420</v>
      </c>
      <c r="C32" s="195" t="str">
        <f>IF(C30-E30&lt;0,E30-C30,"-")</f>
        <v>-</v>
      </c>
      <c r="D32" s="194" t="s">
        <v>421</v>
      </c>
      <c r="E32" s="195">
        <f>IF(C30-E30&gt;0,C30-E30,"-")</f>
        <v>95342494</v>
      </c>
      <c r="F32" s="453"/>
    </row>
    <row r="33" spans="2:4" ht="18.75">
      <c r="B33" s="454"/>
      <c r="C33" s="454"/>
      <c r="D33" s="45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6" zoomScale="120" zoomScaleNormal="120" zoomScaleSheetLayoutView="115" workbookViewId="0">
      <selection activeCell="E6" sqref="E6:E9"/>
    </sheetView>
  </sheetViews>
  <sheetFormatPr defaultRowHeight="12.75"/>
  <cols>
    <col min="1" max="1" width="6.83203125" style="44" customWidth="1"/>
    <col min="2" max="2" width="55.1640625" style="115" customWidth="1"/>
    <col min="3" max="3" width="16.33203125" style="44" customWidth="1"/>
    <col min="4" max="4" width="55.1640625" style="44" customWidth="1"/>
    <col min="5" max="5" width="16.33203125" style="44" customWidth="1"/>
    <col min="6" max="6" width="4.83203125" style="44" customWidth="1"/>
    <col min="7" max="16384" width="9.33203125" style="44"/>
  </cols>
  <sheetData>
    <row r="1" spans="1:6" ht="31.5">
      <c r="B1" s="172" t="s">
        <v>116</v>
      </c>
      <c r="C1" s="173"/>
      <c r="D1" s="173"/>
      <c r="E1" s="173"/>
      <c r="F1" s="453" t="str">
        <f>CONCATENATE("2.2. melléklet ",ALAPADATOK!A7," ",ALAPADATOK!B7," ",ALAPADATOK!C7," ",ALAPADATOK!D7," ",ALAPADATOK!E7," ",ALAPADATOK!F7," ",ALAPADATOK!G7," ",ALAPADATOK!H7)</f>
        <v>2.2. melléklet a … / 2019 ( … ) önkormányzati rendelethez</v>
      </c>
    </row>
    <row r="2" spans="1:6" ht="13.5" thickBot="1">
      <c r="E2" s="345" t="str">
        <f>CONCATENATE(KV_1.1.sz.mell.!C7)</f>
        <v>Forintban!</v>
      </c>
      <c r="F2" s="453"/>
    </row>
    <row r="3" spans="1:6" ht="13.5" thickBot="1">
      <c r="A3" s="455" t="s">
        <v>52</v>
      </c>
      <c r="B3" s="174" t="s">
        <v>43</v>
      </c>
      <c r="C3" s="175"/>
      <c r="D3" s="174" t="s">
        <v>44</v>
      </c>
      <c r="E3" s="176"/>
      <c r="F3" s="453"/>
    </row>
    <row r="4" spans="1:6" s="177" customFormat="1" ht="24.75" thickBot="1">
      <c r="A4" s="456"/>
      <c r="B4" s="116" t="s">
        <v>45</v>
      </c>
      <c r="C4" s="117" t="str">
        <f>+KV_2.1.sz.mell.!C4</f>
        <v>2019. évi előirányzat</v>
      </c>
      <c r="D4" s="116" t="s">
        <v>45</v>
      </c>
      <c r="E4" s="41" t="str">
        <f>+KV_2.1.sz.mell.!C4</f>
        <v>2019. évi előirányzat</v>
      </c>
      <c r="F4" s="453"/>
    </row>
    <row r="5" spans="1:6" s="177" customFormat="1" ht="13.5" thickBot="1">
      <c r="A5" s="178"/>
      <c r="B5" s="179" t="s">
        <v>390</v>
      </c>
      <c r="C5" s="180" t="s">
        <v>391</v>
      </c>
      <c r="D5" s="179" t="s">
        <v>392</v>
      </c>
      <c r="E5" s="181" t="s">
        <v>394</v>
      </c>
      <c r="F5" s="453"/>
    </row>
    <row r="6" spans="1:6" ht="12.95" customHeight="1">
      <c r="A6" s="183" t="s">
        <v>8</v>
      </c>
      <c r="B6" s="184" t="s">
        <v>306</v>
      </c>
      <c r="C6" s="162"/>
      <c r="D6" s="184" t="s">
        <v>156</v>
      </c>
      <c r="E6" s="154">
        <v>3973347</v>
      </c>
      <c r="F6" s="453"/>
    </row>
    <row r="7" spans="1:6">
      <c r="A7" s="185" t="s">
        <v>9</v>
      </c>
      <c r="B7" s="186" t="s">
        <v>307</v>
      </c>
      <c r="C7" s="163"/>
      <c r="D7" s="186" t="s">
        <v>312</v>
      </c>
      <c r="E7" s="154">
        <v>3973347</v>
      </c>
      <c r="F7" s="453"/>
    </row>
    <row r="8" spans="1:6" ht="12.95" customHeight="1">
      <c r="A8" s="185" t="s">
        <v>10</v>
      </c>
      <c r="B8" s="186" t="s">
        <v>3</v>
      </c>
      <c r="C8" s="163"/>
      <c r="D8" s="186" t="s">
        <v>135</v>
      </c>
      <c r="E8" s="153">
        <v>91369147</v>
      </c>
      <c r="F8" s="453"/>
    </row>
    <row r="9" spans="1:6" ht="12.95" customHeight="1">
      <c r="A9" s="185" t="s">
        <v>11</v>
      </c>
      <c r="B9" s="186" t="s">
        <v>308</v>
      </c>
      <c r="C9" s="163"/>
      <c r="D9" s="186" t="s">
        <v>313</v>
      </c>
      <c r="E9" s="140">
        <v>84393313</v>
      </c>
      <c r="F9" s="453"/>
    </row>
    <row r="10" spans="1:6" ht="12.75" customHeight="1">
      <c r="A10" s="185" t="s">
        <v>12</v>
      </c>
      <c r="B10" s="186" t="s">
        <v>309</v>
      </c>
      <c r="C10" s="163"/>
      <c r="D10" s="186" t="s">
        <v>158</v>
      </c>
      <c r="E10" s="168"/>
      <c r="F10" s="453"/>
    </row>
    <row r="11" spans="1:6" ht="12.95" customHeight="1">
      <c r="A11" s="185" t="s">
        <v>13</v>
      </c>
      <c r="B11" s="186" t="s">
        <v>310</v>
      </c>
      <c r="C11" s="164"/>
      <c r="D11" s="258"/>
      <c r="E11" s="168"/>
      <c r="F11" s="453"/>
    </row>
    <row r="12" spans="1:6" ht="12.95" customHeight="1">
      <c r="A12" s="185" t="s">
        <v>14</v>
      </c>
      <c r="B12" s="37"/>
      <c r="C12" s="163"/>
      <c r="D12" s="258"/>
      <c r="E12" s="168"/>
      <c r="F12" s="453"/>
    </row>
    <row r="13" spans="1:6" ht="12.95" customHeight="1">
      <c r="A13" s="185" t="s">
        <v>15</v>
      </c>
      <c r="B13" s="37"/>
      <c r="C13" s="163"/>
      <c r="D13" s="259"/>
      <c r="E13" s="168"/>
      <c r="F13" s="453"/>
    </row>
    <row r="14" spans="1:6" ht="12.95" customHeight="1">
      <c r="A14" s="185" t="s">
        <v>16</v>
      </c>
      <c r="B14" s="256"/>
      <c r="C14" s="164"/>
      <c r="D14" s="258"/>
      <c r="E14" s="168"/>
      <c r="F14" s="453"/>
    </row>
    <row r="15" spans="1:6">
      <c r="A15" s="185" t="s">
        <v>17</v>
      </c>
      <c r="B15" s="37"/>
      <c r="C15" s="164"/>
      <c r="D15" s="258"/>
      <c r="E15" s="168"/>
      <c r="F15" s="453"/>
    </row>
    <row r="16" spans="1:6" ht="12.95" customHeight="1" thickBot="1">
      <c r="A16" s="227" t="s">
        <v>18</v>
      </c>
      <c r="B16" s="257"/>
      <c r="C16" s="229"/>
      <c r="D16" s="228" t="s">
        <v>40</v>
      </c>
      <c r="E16" s="209"/>
      <c r="F16" s="453"/>
    </row>
    <row r="17" spans="1:6" ht="15.95" customHeight="1" thickBot="1">
      <c r="A17" s="188" t="s">
        <v>19</v>
      </c>
      <c r="B17" s="73" t="s">
        <v>319</v>
      </c>
      <c r="C17" s="166">
        <f>+C6+C8+C9+C11+C12+C13+C14+C15+C16</f>
        <v>0</v>
      </c>
      <c r="D17" s="73" t="s">
        <v>320</v>
      </c>
      <c r="E17" s="170">
        <f>+E6+E8+E10+E11+E12+E13+E14+E15+E16</f>
        <v>95342494</v>
      </c>
      <c r="F17" s="453"/>
    </row>
    <row r="18" spans="1:6" ht="12.95" customHeight="1">
      <c r="A18" s="183" t="s">
        <v>20</v>
      </c>
      <c r="B18" s="197" t="s">
        <v>173</v>
      </c>
      <c r="C18" s="204">
        <f>SUM(C19:C23)</f>
        <v>0</v>
      </c>
      <c r="D18" s="191" t="s">
        <v>139</v>
      </c>
      <c r="E18" s="58"/>
      <c r="F18" s="453"/>
    </row>
    <row r="19" spans="1:6" ht="12.95" customHeight="1">
      <c r="A19" s="185" t="s">
        <v>21</v>
      </c>
      <c r="B19" s="198" t="s">
        <v>162</v>
      </c>
      <c r="C19" s="59"/>
      <c r="D19" s="191" t="s">
        <v>142</v>
      </c>
      <c r="E19" s="60"/>
      <c r="F19" s="453"/>
    </row>
    <row r="20" spans="1:6" ht="12.95" customHeight="1">
      <c r="A20" s="183" t="s">
        <v>22</v>
      </c>
      <c r="B20" s="198" t="s">
        <v>163</v>
      </c>
      <c r="C20" s="59"/>
      <c r="D20" s="191" t="s">
        <v>113</v>
      </c>
      <c r="E20" s="60"/>
      <c r="F20" s="453"/>
    </row>
    <row r="21" spans="1:6" ht="12.95" customHeight="1">
      <c r="A21" s="185" t="s">
        <v>23</v>
      </c>
      <c r="B21" s="198" t="s">
        <v>164</v>
      </c>
      <c r="C21" s="59"/>
      <c r="D21" s="191" t="s">
        <v>114</v>
      </c>
      <c r="E21" s="60"/>
      <c r="F21" s="453"/>
    </row>
    <row r="22" spans="1:6" ht="12.95" customHeight="1">
      <c r="A22" s="183" t="s">
        <v>24</v>
      </c>
      <c r="B22" s="198" t="s">
        <v>165</v>
      </c>
      <c r="C22" s="59"/>
      <c r="D22" s="190" t="s">
        <v>161</v>
      </c>
      <c r="E22" s="60"/>
      <c r="F22" s="453"/>
    </row>
    <row r="23" spans="1:6" ht="12.95" customHeight="1">
      <c r="A23" s="185" t="s">
        <v>25</v>
      </c>
      <c r="B23" s="199" t="s">
        <v>166</v>
      </c>
      <c r="C23" s="59"/>
      <c r="D23" s="191" t="s">
        <v>143</v>
      </c>
      <c r="E23" s="60"/>
      <c r="F23" s="453"/>
    </row>
    <row r="24" spans="1:6" ht="12.95" customHeight="1">
      <c r="A24" s="183" t="s">
        <v>26</v>
      </c>
      <c r="B24" s="200" t="s">
        <v>167</v>
      </c>
      <c r="C24" s="193">
        <f>+C25+C26+C27+C28+C29</f>
        <v>0</v>
      </c>
      <c r="D24" s="201" t="s">
        <v>141</v>
      </c>
      <c r="E24" s="60"/>
      <c r="F24" s="453"/>
    </row>
    <row r="25" spans="1:6" ht="12.95" customHeight="1">
      <c r="A25" s="185" t="s">
        <v>27</v>
      </c>
      <c r="B25" s="199" t="s">
        <v>168</v>
      </c>
      <c r="C25" s="59"/>
      <c r="D25" s="201" t="s">
        <v>314</v>
      </c>
      <c r="E25" s="60"/>
      <c r="F25" s="453"/>
    </row>
    <row r="26" spans="1:6" ht="12.95" customHeight="1">
      <c r="A26" s="183" t="s">
        <v>28</v>
      </c>
      <c r="B26" s="199" t="s">
        <v>169</v>
      </c>
      <c r="C26" s="59"/>
      <c r="D26" s="196"/>
      <c r="E26" s="60"/>
      <c r="F26" s="453"/>
    </row>
    <row r="27" spans="1:6" ht="12.95" customHeight="1">
      <c r="A27" s="185" t="s">
        <v>29</v>
      </c>
      <c r="B27" s="198" t="s">
        <v>170</v>
      </c>
      <c r="C27" s="59"/>
      <c r="D27" s="70"/>
      <c r="E27" s="60"/>
      <c r="F27" s="453"/>
    </row>
    <row r="28" spans="1:6" ht="12.95" customHeight="1">
      <c r="A28" s="183" t="s">
        <v>30</v>
      </c>
      <c r="B28" s="202" t="s">
        <v>171</v>
      </c>
      <c r="C28" s="59"/>
      <c r="D28" s="37"/>
      <c r="E28" s="60"/>
      <c r="F28" s="453"/>
    </row>
    <row r="29" spans="1:6" ht="12.95" customHeight="1" thickBot="1">
      <c r="A29" s="185" t="s">
        <v>31</v>
      </c>
      <c r="B29" s="203" t="s">
        <v>172</v>
      </c>
      <c r="C29" s="59"/>
      <c r="D29" s="70"/>
      <c r="E29" s="60"/>
      <c r="F29" s="453"/>
    </row>
    <row r="30" spans="1:6" ht="21.75" customHeight="1" thickBot="1">
      <c r="A30" s="188" t="s">
        <v>32</v>
      </c>
      <c r="B30" s="73" t="s">
        <v>311</v>
      </c>
      <c r="C30" s="166">
        <f>+C18+C24</f>
        <v>0</v>
      </c>
      <c r="D30" s="73" t="s">
        <v>315</v>
      </c>
      <c r="E30" s="170">
        <f>SUM(E18:E29)</f>
        <v>0</v>
      </c>
      <c r="F30" s="453"/>
    </row>
    <row r="31" spans="1:6" ht="13.5" thickBot="1">
      <c r="A31" s="188" t="s">
        <v>33</v>
      </c>
      <c r="B31" s="194" t="s">
        <v>316</v>
      </c>
      <c r="C31" s="195">
        <f>+C17+C30</f>
        <v>0</v>
      </c>
      <c r="D31" s="194" t="s">
        <v>317</v>
      </c>
      <c r="E31" s="195">
        <f>+E17+E30</f>
        <v>95342494</v>
      </c>
      <c r="F31" s="453"/>
    </row>
    <row r="32" spans="1:6" ht="13.5" thickBot="1">
      <c r="A32" s="188" t="s">
        <v>34</v>
      </c>
      <c r="B32" s="194" t="s">
        <v>117</v>
      </c>
      <c r="C32" s="195">
        <f>IF(C17-E17&lt;0,E17-C17,"-")</f>
        <v>95342494</v>
      </c>
      <c r="D32" s="194" t="s">
        <v>118</v>
      </c>
      <c r="E32" s="195" t="str">
        <f>IF(C17-E17&gt;0,C17-E17,"-")</f>
        <v>-</v>
      </c>
      <c r="F32" s="453"/>
    </row>
    <row r="33" spans="1:6" ht="13.5" thickBot="1">
      <c r="A33" s="188" t="s">
        <v>35</v>
      </c>
      <c r="B33" s="194" t="s">
        <v>420</v>
      </c>
      <c r="C33" s="195">
        <f>IF(C31-E31&lt;0,E31-C31,"-")</f>
        <v>95342494</v>
      </c>
      <c r="D33" s="194" t="s">
        <v>421</v>
      </c>
      <c r="E33" s="195" t="str">
        <f>IF(C31-E31&gt;0,C31-E31,"-")</f>
        <v>-</v>
      </c>
      <c r="F33" s="453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zoomScale="120" zoomScaleNormal="120" workbookViewId="0">
      <selection activeCell="C39" sqref="C39"/>
    </sheetView>
  </sheetViews>
  <sheetFormatPr defaultRowHeight="12.75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>
      <c r="A1" s="74" t="s">
        <v>108</v>
      </c>
      <c r="E1" s="77" t="s">
        <v>112</v>
      </c>
    </row>
    <row r="3" spans="1:5">
      <c r="A3" s="79"/>
      <c r="B3" s="80"/>
      <c r="C3" s="79"/>
      <c r="D3" s="82"/>
      <c r="E3" s="80"/>
    </row>
    <row r="4" spans="1:5" ht="15.75">
      <c r="A4" s="61" t="str">
        <f>+KV_ÖSSZEFÜGGÉSEK!A5</f>
        <v>2019. évi előirányzat BEVÉTELEK</v>
      </c>
      <c r="B4" s="81"/>
      <c r="C4" s="87"/>
      <c r="D4" s="82"/>
      <c r="E4" s="80"/>
    </row>
    <row r="5" spans="1:5">
      <c r="A5" s="79"/>
      <c r="B5" s="80"/>
      <c r="C5" s="79"/>
      <c r="D5" s="82"/>
      <c r="E5" s="80"/>
    </row>
    <row r="6" spans="1:5">
      <c r="A6" s="79" t="s">
        <v>401</v>
      </c>
      <c r="B6" s="80">
        <f>+KV_1.1.sz.mell.!C67</f>
        <v>34473359</v>
      </c>
      <c r="C6" s="79" t="s">
        <v>384</v>
      </c>
      <c r="D6" s="82">
        <f>+KV_2.1.sz.mell.!C18+KV_2.2.sz.mell.!C17</f>
        <v>34473359</v>
      </c>
      <c r="E6" s="80">
        <f t="shared" ref="E6:E15" si="0">+B6-D6</f>
        <v>0</v>
      </c>
    </row>
    <row r="7" spans="1:5">
      <c r="A7" s="79" t="s">
        <v>402</v>
      </c>
      <c r="B7" s="80">
        <f>+KV_1.1.sz.mell.!C91</f>
        <v>108443123</v>
      </c>
      <c r="C7" s="79" t="s">
        <v>385</v>
      </c>
      <c r="D7" s="82">
        <f>+KV_2.1.sz.mell.!C29+KV_2.2.sz.mell.!C30</f>
        <v>108443123</v>
      </c>
      <c r="E7" s="80">
        <f t="shared" si="0"/>
        <v>0</v>
      </c>
    </row>
    <row r="8" spans="1:5">
      <c r="A8" s="79" t="s">
        <v>403</v>
      </c>
      <c r="B8" s="80">
        <f>+KV_1.1.sz.mell.!C92</f>
        <v>142916482</v>
      </c>
      <c r="C8" s="79" t="s">
        <v>386</v>
      </c>
      <c r="D8" s="82">
        <f>+KV_2.1.sz.mell.!C30+KV_2.2.sz.mell.!C31</f>
        <v>142916482</v>
      </c>
      <c r="E8" s="80">
        <f t="shared" si="0"/>
        <v>0</v>
      </c>
    </row>
    <row r="9" spans="1:5">
      <c r="A9" s="79"/>
      <c r="B9" s="80"/>
      <c r="C9" s="79"/>
      <c r="D9" s="82"/>
      <c r="E9" s="80"/>
    </row>
    <row r="10" spans="1:5">
      <c r="A10" s="79"/>
      <c r="B10" s="80"/>
      <c r="C10" s="79"/>
      <c r="D10" s="82"/>
      <c r="E10" s="80"/>
    </row>
    <row r="11" spans="1:5" ht="15.75">
      <c r="A11" s="61" t="str">
        <f>+KV_ÖSSZEFÜGGÉSEK!A12</f>
        <v>2019. évi előirányzat KIADÁSOK</v>
      </c>
      <c r="B11" s="81"/>
      <c r="C11" s="87"/>
      <c r="D11" s="82"/>
      <c r="E11" s="80"/>
    </row>
    <row r="12" spans="1:5">
      <c r="A12" s="79"/>
      <c r="B12" s="80"/>
      <c r="C12" s="79"/>
      <c r="D12" s="82"/>
      <c r="E12" s="80"/>
    </row>
    <row r="13" spans="1:5">
      <c r="A13" s="79" t="s">
        <v>404</v>
      </c>
      <c r="B13" s="80">
        <f>+KV_1.1.sz.mell.!C133</f>
        <v>142056737</v>
      </c>
      <c r="C13" s="79" t="s">
        <v>387</v>
      </c>
      <c r="D13" s="82">
        <f>+KV_2.1.sz.mell.!E18+KV_2.2.sz.mell.!E17</f>
        <v>142056737</v>
      </c>
      <c r="E13" s="80">
        <f t="shared" si="0"/>
        <v>0</v>
      </c>
    </row>
    <row r="14" spans="1:5">
      <c r="A14" s="79" t="s">
        <v>405</v>
      </c>
      <c r="B14" s="80">
        <f>+KV_1.1.sz.mell.!C158</f>
        <v>859745</v>
      </c>
      <c r="C14" s="79" t="s">
        <v>388</v>
      </c>
      <c r="D14" s="82">
        <f>+KV_2.1.sz.mell.!E29+KV_2.2.sz.mell.!E30</f>
        <v>859745</v>
      </c>
      <c r="E14" s="80">
        <f t="shared" si="0"/>
        <v>0</v>
      </c>
    </row>
    <row r="15" spans="1:5">
      <c r="A15" s="79" t="s">
        <v>406</v>
      </c>
      <c r="B15" s="80">
        <f>+KV_1.1.sz.mell.!C159</f>
        <v>142916482</v>
      </c>
      <c r="C15" s="79" t="s">
        <v>389</v>
      </c>
      <c r="D15" s="82">
        <f>+KV_2.1.sz.mell.!E30+KV_2.2.sz.mell.!E31</f>
        <v>142916482</v>
      </c>
      <c r="E15" s="80">
        <f t="shared" si="0"/>
        <v>0</v>
      </c>
    </row>
    <row r="16" spans="1:5">
      <c r="A16" s="75"/>
      <c r="B16" s="75"/>
      <c r="C16" s="79"/>
      <c r="D16" s="82"/>
      <c r="E16" s="76"/>
    </row>
    <row r="17" spans="1:5">
      <c r="A17" s="75"/>
      <c r="B17" s="75"/>
      <c r="C17" s="75"/>
      <c r="D17" s="75"/>
      <c r="E17" s="75"/>
    </row>
    <row r="18" spans="1:5">
      <c r="A18" s="75"/>
      <c r="B18" s="75"/>
      <c r="C18" s="75"/>
      <c r="D18" s="75"/>
      <c r="E18" s="75"/>
    </row>
    <row r="19" spans="1:5">
      <c r="A19" s="75"/>
      <c r="B19" s="75"/>
      <c r="C19" s="75"/>
      <c r="D19" s="75"/>
      <c r="E19" s="75"/>
    </row>
  </sheetData>
  <sheetProtection sheet="1"/>
  <phoneticPr fontId="25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4</vt:i4>
      </vt:variant>
    </vt:vector>
  </HeadingPairs>
  <TitlesOfParts>
    <vt:vector size="22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KV_10.sz.mell</vt:lpstr>
      <vt:lpstr>KV_1.sz.tájékoztató_t.</vt:lpstr>
      <vt:lpstr>KV_6.sz.tájékoztató_t.</vt:lpstr>
      <vt:lpstr>KV_1.1.sz.mell.!Nyomtatási_terület</vt:lpstr>
      <vt:lpstr>KV_1.2.sz.mell.!Nyomtatási_terület</vt:lpstr>
      <vt:lpstr>KV_1.3.sz.mell.!Nyomtatási_terület</vt:lpstr>
      <vt:lpstr>KV_1.sz.tájékoztató_t.!Nyomtatási_terület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Ligeti</cp:lastModifiedBy>
  <cp:lastPrinted>2019-02-21T14:19:10Z</cp:lastPrinted>
  <dcterms:created xsi:type="dcterms:W3CDTF">1999-10-30T10:30:45Z</dcterms:created>
  <dcterms:modified xsi:type="dcterms:W3CDTF">2019-02-22T08:07:48Z</dcterms:modified>
</cp:coreProperties>
</file>