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ktato\Desktop\Kölesd 2016.05.30\"/>
    </mc:Choice>
  </mc:AlternateContent>
  <bookViews>
    <workbookView xWindow="0" yWindow="0" windowWidth="21600" windowHeight="9135" tabRatio="727" firstSheet="14" activeTab="18"/>
  </bookViews>
  <sheets>
    <sheet name="ÖSSZEFÜGGÉSEK" sheetId="75" r:id="rId1"/>
    <sheet name="1.1.sz.mell.össz." sheetId="1" r:id="rId2"/>
    <sheet name="1.2.sz.mell.kötelező" sheetId="116" r:id="rId3"/>
    <sheet name="1.3.sz.mell.önként." sheetId="117" r:id="rId4"/>
    <sheet name="2.1.sz.mell  " sheetId="73" r:id="rId5"/>
    <sheet name="2.2.sz.mell  " sheetId="61" r:id="rId6"/>
    <sheet name="ELLENŐRZÉS-1.sz.2.a.sz.2.b.sz." sheetId="76" r:id="rId7"/>
    <sheet name="3.sz.mell.  " sheetId="62" r:id="rId8"/>
    <sheet name="4.sz.mell." sheetId="77" r:id="rId9"/>
    <sheet name="5.sz.mell." sheetId="78" r:id="rId10"/>
    <sheet name="6.sz.mell." sheetId="63" r:id="rId11"/>
    <sheet name="7.sz.mell." sheetId="64" r:id="rId12"/>
    <sheet name="8. sz. mell. " sheetId="71" r:id="rId13"/>
    <sheet name=".9.1. önk.összesen" sheetId="3" r:id="rId14"/>
    <sheet name="9.1.1.önk.kötelező" sheetId="119" r:id="rId15"/>
    <sheet name="9.1.2. sz. mell .önk. önként" sheetId="120" r:id="rId16"/>
    <sheet name="9.2. sz. mell.közös hiv.össz." sheetId="79" r:id="rId17"/>
    <sheet name="9.2.1. sz. mell.közös hiv.köt." sheetId="122" r:id="rId18"/>
    <sheet name="10.sz.mell" sheetId="89" r:id="rId19"/>
    <sheet name="1. sz tájékoztató t." sheetId="87" r:id="rId20"/>
    <sheet name="2. sz tájékoztató t" sheetId="66" r:id="rId21"/>
    <sheet name="3. sz tájékoztató t." sheetId="88" r:id="rId22"/>
    <sheet name="4.sz tájékoztató t." sheetId="24" r:id="rId23"/>
    <sheet name="5.sz tájékoztató t." sheetId="2" r:id="rId24"/>
    <sheet name="6.sz tájékoztató t." sheetId="70" r:id="rId25"/>
    <sheet name="7. sz tájékoztató t." sheetId="128" r:id="rId26"/>
    <sheet name="Munka1" sheetId="94" r:id="rId27"/>
  </sheets>
  <definedNames>
    <definedName name="_xlnm.Print_Titles" localSheetId="13">'.9.1. önk.összesen'!$1:$6</definedName>
    <definedName name="_xlnm.Print_Titles" localSheetId="14">'9.1.1.önk.kötelező'!$1:$6</definedName>
    <definedName name="_xlnm.Print_Titles" localSheetId="15">'9.1.2. sz. mell .önk. önként'!$1:$6</definedName>
    <definedName name="_xlnm.Print_Titles" localSheetId="16">'9.2. sz. mell.közös hiv.össz.'!$1:$6</definedName>
    <definedName name="_xlnm.Print_Titles" localSheetId="17">'9.2.1. sz. mell.közös hiv.köt.'!$1:$6</definedName>
    <definedName name="_xlnm.Print_Area" localSheetId="19">'1. sz tájékoztató t.'!$A$1:$E$147</definedName>
    <definedName name="_xlnm.Print_Area" localSheetId="1">'1.1.sz.mell.össz.'!$A$1:$D$159</definedName>
    <definedName name="_xlnm.Print_Area" localSheetId="2">'1.2.sz.mell.kötelező'!$A$1:$D$159</definedName>
    <definedName name="_xlnm.Print_Area" localSheetId="3">'1.3.sz.mell.önként.'!$A$1:$D$159</definedName>
    <definedName name="_xlnm.Print_Area" localSheetId="25">'7. sz tájékoztató t.'!$A$1:$E$37</definedName>
  </definedNames>
  <calcPr calcId="152511"/>
</workbook>
</file>

<file path=xl/calcChain.xml><?xml version="1.0" encoding="utf-8"?>
<calcChain xmlns="http://schemas.openxmlformats.org/spreadsheetml/2006/main">
  <c r="F18" i="73" l="1"/>
  <c r="F29" i="73"/>
  <c r="F30" i="73"/>
  <c r="C23" i="63" l="1"/>
  <c r="D24" i="73"/>
  <c r="D24" i="61"/>
  <c r="D30" i="61" s="1"/>
  <c r="G30" i="61"/>
  <c r="D98" i="116"/>
  <c r="D98" i="1"/>
  <c r="C25" i="2" l="1"/>
  <c r="B3" i="2"/>
  <c r="D19" i="73" l="1"/>
  <c r="D18" i="73"/>
  <c r="G18" i="73"/>
  <c r="G29" i="73"/>
  <c r="G31" i="73" l="1"/>
  <c r="G30" i="73"/>
  <c r="D29" i="73"/>
  <c r="D31" i="73"/>
  <c r="D30" i="73"/>
  <c r="G17" i="61"/>
  <c r="G31" i="61" s="1"/>
  <c r="D17" i="61"/>
  <c r="G32" i="61" s="1"/>
  <c r="D46" i="122"/>
  <c r="D52" i="122"/>
  <c r="D8" i="122"/>
  <c r="D20" i="122"/>
  <c r="D26" i="122"/>
  <c r="D31" i="122"/>
  <c r="D38" i="122"/>
  <c r="D46" i="79"/>
  <c r="D52" i="79"/>
  <c r="D8" i="79"/>
  <c r="D20" i="79"/>
  <c r="D26" i="79"/>
  <c r="D31" i="79"/>
  <c r="D38" i="79"/>
  <c r="D93" i="120"/>
  <c r="D114" i="120"/>
  <c r="D129" i="120"/>
  <c r="D133" i="120"/>
  <c r="D140" i="120"/>
  <c r="D146" i="120"/>
  <c r="D154" i="120"/>
  <c r="D8" i="120"/>
  <c r="D15" i="120"/>
  <c r="D22" i="120"/>
  <c r="D30" i="120"/>
  <c r="D29" i="120"/>
  <c r="D37" i="120"/>
  <c r="D49" i="120"/>
  <c r="D55" i="120"/>
  <c r="D60" i="120"/>
  <c r="D66" i="120"/>
  <c r="D70" i="120"/>
  <c r="D75" i="120"/>
  <c r="D78" i="120"/>
  <c r="D82" i="120"/>
  <c r="D93" i="119"/>
  <c r="D114" i="119"/>
  <c r="D129" i="119"/>
  <c r="D133" i="119"/>
  <c r="D140" i="119"/>
  <c r="D146" i="119"/>
  <c r="D154" i="119"/>
  <c r="D8" i="119"/>
  <c r="D15" i="119"/>
  <c r="D22" i="119"/>
  <c r="D30" i="119"/>
  <c r="D29" i="119" s="1"/>
  <c r="D37" i="119"/>
  <c r="D49" i="119"/>
  <c r="D55" i="119"/>
  <c r="D60" i="119"/>
  <c r="D66" i="119"/>
  <c r="D70" i="119"/>
  <c r="D75" i="119"/>
  <c r="D78" i="119"/>
  <c r="D82" i="119"/>
  <c r="D93" i="3"/>
  <c r="D114" i="3"/>
  <c r="D129" i="3"/>
  <c r="D133" i="3"/>
  <c r="D140" i="3"/>
  <c r="D146" i="3"/>
  <c r="D154" i="3"/>
  <c r="D8" i="3"/>
  <c r="D15" i="3"/>
  <c r="D22" i="3"/>
  <c r="D30" i="3"/>
  <c r="D29" i="3" s="1"/>
  <c r="D37" i="3"/>
  <c r="D49" i="3"/>
  <c r="D55" i="3"/>
  <c r="D60" i="3"/>
  <c r="D66" i="3"/>
  <c r="D70" i="3"/>
  <c r="D75" i="3"/>
  <c r="D78" i="3"/>
  <c r="D82" i="3"/>
  <c r="D11" i="77"/>
  <c r="D3" i="1"/>
  <c r="D3" i="77" s="1"/>
  <c r="C3" i="117"/>
  <c r="D3" i="117"/>
  <c r="D63" i="117"/>
  <c r="D67" i="117"/>
  <c r="D72" i="117"/>
  <c r="D75" i="117"/>
  <c r="D79" i="117"/>
  <c r="D129" i="117"/>
  <c r="D133" i="117"/>
  <c r="D140" i="117"/>
  <c r="D145" i="117"/>
  <c r="D153" i="117"/>
  <c r="D5" i="117"/>
  <c r="D12" i="117"/>
  <c r="D19" i="117"/>
  <c r="D27" i="117"/>
  <c r="D26" i="117" s="1"/>
  <c r="D34" i="117"/>
  <c r="D46" i="117"/>
  <c r="D52" i="117"/>
  <c r="D57" i="117"/>
  <c r="D93" i="117"/>
  <c r="D114" i="117"/>
  <c r="D128" i="117"/>
  <c r="D154" i="117" s="1"/>
  <c r="D91" i="117"/>
  <c r="D3" i="116"/>
  <c r="C3" i="116"/>
  <c r="D63" i="116"/>
  <c r="D67" i="116"/>
  <c r="D72" i="116"/>
  <c r="D75" i="116"/>
  <c r="D79" i="116"/>
  <c r="D129" i="116"/>
  <c r="D133" i="116"/>
  <c r="D140" i="116"/>
  <c r="D145" i="116"/>
  <c r="D153" i="116"/>
  <c r="D5" i="116"/>
  <c r="D12" i="116"/>
  <c r="D19" i="116"/>
  <c r="D27" i="116"/>
  <c r="D26" i="116" s="1"/>
  <c r="D34" i="116"/>
  <c r="D46" i="116"/>
  <c r="D52" i="116"/>
  <c r="D57" i="116"/>
  <c r="D93" i="116"/>
  <c r="D128" i="116" s="1"/>
  <c r="D114" i="116"/>
  <c r="D91" i="116"/>
  <c r="C3" i="1"/>
  <c r="D63" i="1"/>
  <c r="D67" i="1"/>
  <c r="D72" i="1"/>
  <c r="D75" i="1"/>
  <c r="D79" i="1"/>
  <c r="D129" i="1"/>
  <c r="D133" i="1"/>
  <c r="D140" i="1"/>
  <c r="D145" i="1"/>
  <c r="D153" i="1"/>
  <c r="D5" i="1"/>
  <c r="D12" i="1"/>
  <c r="D19" i="1"/>
  <c r="D27" i="1"/>
  <c r="D26" i="1" s="1"/>
  <c r="D34" i="1"/>
  <c r="D46" i="1"/>
  <c r="D52" i="1"/>
  <c r="D57" i="1"/>
  <c r="D93" i="1"/>
  <c r="D114" i="1"/>
  <c r="D91" i="1"/>
  <c r="A1" i="78"/>
  <c r="C18" i="73"/>
  <c r="C146" i="120"/>
  <c r="C140" i="120"/>
  <c r="C146" i="119"/>
  <c r="C140" i="119"/>
  <c r="C140" i="3"/>
  <c r="E3" i="128"/>
  <c r="E26" i="128" s="1"/>
  <c r="C3" i="128"/>
  <c r="C26" i="128" s="1"/>
  <c r="D3" i="128"/>
  <c r="D26" i="128" s="1"/>
  <c r="E29" i="128"/>
  <c r="D29" i="128"/>
  <c r="C29" i="128"/>
  <c r="E9" i="128"/>
  <c r="E8" i="128"/>
  <c r="E20" i="128" s="1"/>
  <c r="E22" i="128" s="1"/>
  <c r="D9" i="128"/>
  <c r="D8" i="128"/>
  <c r="D20" i="128" s="1"/>
  <c r="D22" i="128" s="1"/>
  <c r="C9" i="128"/>
  <c r="C8" i="128"/>
  <c r="C20" i="128" s="1"/>
  <c r="C22" i="128" s="1"/>
  <c r="C52" i="122"/>
  <c r="C46" i="122"/>
  <c r="C58" i="122" s="1"/>
  <c r="D93" i="87"/>
  <c r="E93" i="87"/>
  <c r="E128" i="87" s="1"/>
  <c r="D114" i="87"/>
  <c r="E114" i="87"/>
  <c r="D128" i="87"/>
  <c r="D129" i="87"/>
  <c r="E129" i="87"/>
  <c r="E153" i="87" s="1"/>
  <c r="D133" i="87"/>
  <c r="E133" i="87"/>
  <c r="D140" i="87"/>
  <c r="D153" i="87" s="1"/>
  <c r="E140" i="87"/>
  <c r="D145" i="87"/>
  <c r="E145" i="87"/>
  <c r="C145" i="87"/>
  <c r="C140" i="87"/>
  <c r="C133" i="87"/>
  <c r="C129" i="87"/>
  <c r="C114" i="87"/>
  <c r="C93" i="87"/>
  <c r="D5" i="87"/>
  <c r="E5" i="87"/>
  <c r="D12" i="87"/>
  <c r="E12" i="87"/>
  <c r="D19" i="87"/>
  <c r="E19" i="87"/>
  <c r="D27" i="87"/>
  <c r="D26" i="87" s="1"/>
  <c r="D34" i="87"/>
  <c r="D46" i="87"/>
  <c r="D52" i="87"/>
  <c r="D57" i="87"/>
  <c r="D63" i="87"/>
  <c r="D72" i="87"/>
  <c r="D75" i="87"/>
  <c r="E27" i="87"/>
  <c r="E26" i="87" s="1"/>
  <c r="E46" i="87"/>
  <c r="E34" i="87"/>
  <c r="E52" i="87"/>
  <c r="E57" i="87"/>
  <c r="E63" i="87"/>
  <c r="D67" i="87"/>
  <c r="E67" i="87"/>
  <c r="E72" i="87"/>
  <c r="E75" i="87"/>
  <c r="D79" i="87"/>
  <c r="E79" i="87"/>
  <c r="C79" i="87"/>
  <c r="C75" i="87"/>
  <c r="C72" i="87"/>
  <c r="C67" i="87"/>
  <c r="C63" i="87"/>
  <c r="C86" i="87" s="1"/>
  <c r="C57" i="87"/>
  <c r="C52" i="87"/>
  <c r="C46" i="87"/>
  <c r="C34" i="87"/>
  <c r="C27" i="87"/>
  <c r="C26" i="87" s="1"/>
  <c r="C5" i="87"/>
  <c r="C12" i="87"/>
  <c r="C19" i="87"/>
  <c r="C38" i="122"/>
  <c r="C31" i="122"/>
  <c r="C26" i="122"/>
  <c r="C20" i="122"/>
  <c r="C8" i="122"/>
  <c r="C37" i="122" s="1"/>
  <c r="C42" i="122" s="1"/>
  <c r="C133" i="120"/>
  <c r="C129" i="120"/>
  <c r="C154" i="120" s="1"/>
  <c r="C114" i="120"/>
  <c r="C93" i="120"/>
  <c r="C128" i="120" s="1"/>
  <c r="C82" i="120"/>
  <c r="C78" i="120"/>
  <c r="C75" i="120"/>
  <c r="C70" i="120"/>
  <c r="C66" i="120"/>
  <c r="C89" i="120" s="1"/>
  <c r="C60" i="120"/>
  <c r="C55" i="120"/>
  <c r="C49" i="120"/>
  <c r="C37" i="120"/>
  <c r="C30" i="120"/>
  <c r="C29" i="120" s="1"/>
  <c r="C22" i="120"/>
  <c r="C15" i="120"/>
  <c r="C8" i="120"/>
  <c r="C133" i="119"/>
  <c r="C129" i="119"/>
  <c r="C114" i="119"/>
  <c r="C93" i="119"/>
  <c r="C82" i="119"/>
  <c r="C78" i="119"/>
  <c r="C75" i="119"/>
  <c r="C70" i="119"/>
  <c r="C66" i="119"/>
  <c r="C89" i="119" s="1"/>
  <c r="C60" i="119"/>
  <c r="C55" i="119"/>
  <c r="C49" i="119"/>
  <c r="C37" i="119"/>
  <c r="C30" i="119"/>
  <c r="C29" i="119" s="1"/>
  <c r="C22" i="119"/>
  <c r="C15" i="119"/>
  <c r="C8" i="119"/>
  <c r="C145" i="117"/>
  <c r="C140" i="117"/>
  <c r="C133" i="117"/>
  <c r="C129" i="117"/>
  <c r="C153" i="117" s="1"/>
  <c r="C114" i="117"/>
  <c r="C93" i="117"/>
  <c r="C128" i="117" s="1"/>
  <c r="C154" i="117" s="1"/>
  <c r="C79" i="117"/>
  <c r="C75" i="117"/>
  <c r="C72" i="117"/>
  <c r="C67" i="117"/>
  <c r="C63" i="117"/>
  <c r="C86" i="117"/>
  <c r="C57" i="117"/>
  <c r="C52" i="117"/>
  <c r="C46" i="117"/>
  <c r="C34" i="117"/>
  <c r="C27" i="117"/>
  <c r="C26" i="117"/>
  <c r="C19" i="117"/>
  <c r="C12" i="117"/>
  <c r="C5" i="117"/>
  <c r="C91" i="117"/>
  <c r="C91" i="116"/>
  <c r="C145" i="116"/>
  <c r="C140" i="116"/>
  <c r="C133" i="116"/>
  <c r="C129" i="116"/>
  <c r="C114" i="116"/>
  <c r="C93" i="116"/>
  <c r="C79" i="116"/>
  <c r="C75" i="116"/>
  <c r="C72" i="116"/>
  <c r="C67" i="116"/>
  <c r="C63" i="116"/>
  <c r="C86" i="116" s="1"/>
  <c r="C57" i="116"/>
  <c r="C52" i="116"/>
  <c r="C46" i="116"/>
  <c r="C34" i="116"/>
  <c r="C27" i="116"/>
  <c r="C26" i="116"/>
  <c r="C19" i="116"/>
  <c r="C12" i="116"/>
  <c r="C5" i="116"/>
  <c r="C26" i="79"/>
  <c r="C146" i="3"/>
  <c r="C133" i="3"/>
  <c r="C93" i="3"/>
  <c r="C30" i="3"/>
  <c r="C29" i="3" s="1"/>
  <c r="C8" i="3"/>
  <c r="C15" i="3"/>
  <c r="C37" i="3"/>
  <c r="C49" i="3"/>
  <c r="C145" i="1"/>
  <c r="C133" i="1"/>
  <c r="C93" i="1"/>
  <c r="C27" i="1"/>
  <c r="C26" i="1" s="1"/>
  <c r="A1" i="70"/>
  <c r="A1" i="2"/>
  <c r="A1" i="24"/>
  <c r="H4" i="66"/>
  <c r="G4" i="66"/>
  <c r="F4" i="66"/>
  <c r="E4" i="66"/>
  <c r="D3" i="66"/>
  <c r="C3" i="87"/>
  <c r="C91" i="87"/>
  <c r="D3" i="87"/>
  <c r="D91" i="87"/>
  <c r="A20" i="89"/>
  <c r="A47" i="71"/>
  <c r="D4" i="71"/>
  <c r="D14" i="71"/>
  <c r="D27" i="71" s="1"/>
  <c r="D37" i="71" s="1"/>
  <c r="C4" i="71"/>
  <c r="C14" i="71"/>
  <c r="C27" i="71" s="1"/>
  <c r="C37" i="71" s="1"/>
  <c r="B4" i="71"/>
  <c r="B14" i="71" s="1"/>
  <c r="B27" i="71" s="1"/>
  <c r="B37" i="71" s="1"/>
  <c r="C3" i="64"/>
  <c r="C4" i="62"/>
  <c r="D4" i="62"/>
  <c r="E4" i="62" s="1"/>
  <c r="A12" i="75"/>
  <c r="A11" i="76" s="1"/>
  <c r="A4" i="76"/>
  <c r="H16" i="66"/>
  <c r="G16" i="66"/>
  <c r="F16" i="66"/>
  <c r="E16" i="66"/>
  <c r="D16" i="66"/>
  <c r="I16" i="66"/>
  <c r="H14" i="66"/>
  <c r="G14" i="66"/>
  <c r="F14" i="66"/>
  <c r="E14" i="66"/>
  <c r="D14" i="66"/>
  <c r="I14" i="66"/>
  <c r="H12" i="66"/>
  <c r="G12" i="66"/>
  <c r="F12" i="66"/>
  <c r="E12" i="66"/>
  <c r="D12" i="66"/>
  <c r="H9" i="66"/>
  <c r="G9" i="66"/>
  <c r="F9" i="66"/>
  <c r="E9" i="66"/>
  <c r="D9" i="66"/>
  <c r="H6" i="66"/>
  <c r="G6" i="66"/>
  <c r="G18" i="66" s="1"/>
  <c r="F6" i="66"/>
  <c r="E6" i="66"/>
  <c r="D6" i="66"/>
  <c r="D18" i="66" s="1"/>
  <c r="D30" i="88"/>
  <c r="C30" i="88"/>
  <c r="C52" i="79"/>
  <c r="C38" i="79"/>
  <c r="C31" i="79"/>
  <c r="C20" i="79"/>
  <c r="C129" i="3"/>
  <c r="C154" i="3" s="1"/>
  <c r="C114" i="3"/>
  <c r="C82" i="3"/>
  <c r="C78" i="3"/>
  <c r="C75" i="3"/>
  <c r="C70" i="3"/>
  <c r="C66" i="3"/>
  <c r="C89" i="3"/>
  <c r="C60" i="3"/>
  <c r="C55" i="3"/>
  <c r="C22" i="3"/>
  <c r="F17" i="61"/>
  <c r="D13" i="76" s="1"/>
  <c r="C17" i="61"/>
  <c r="C140" i="1"/>
  <c r="C129" i="1"/>
  <c r="C114" i="1"/>
  <c r="C79" i="1"/>
  <c r="C75" i="1"/>
  <c r="C72" i="1"/>
  <c r="C67" i="1"/>
  <c r="C63" i="1"/>
  <c r="C86" i="1"/>
  <c r="C57" i="1"/>
  <c r="C52" i="1"/>
  <c r="C46" i="1"/>
  <c r="C34" i="1"/>
  <c r="C19" i="1"/>
  <c r="C12" i="1"/>
  <c r="C5" i="1"/>
  <c r="F30" i="61"/>
  <c r="C18" i="61"/>
  <c r="C19" i="73"/>
  <c r="C24" i="73"/>
  <c r="C29" i="73"/>
  <c r="D7" i="76" s="1"/>
  <c r="E7" i="76" s="1"/>
  <c r="C24" i="61"/>
  <c r="C30" i="61"/>
  <c r="C46" i="79"/>
  <c r="C58" i="79"/>
  <c r="C8" i="79"/>
  <c r="C37" i="79"/>
  <c r="C42" i="79" s="1"/>
  <c r="E16" i="89"/>
  <c r="F16" i="89"/>
  <c r="D16" i="89"/>
  <c r="C16" i="89"/>
  <c r="G16" i="89" s="1"/>
  <c r="G15" i="89"/>
  <c r="G14" i="89"/>
  <c r="G13" i="89"/>
  <c r="G12" i="89"/>
  <c r="G11" i="89"/>
  <c r="G10" i="89"/>
  <c r="C8" i="78"/>
  <c r="C11" i="77"/>
  <c r="C11" i="62"/>
  <c r="D11" i="62"/>
  <c r="E11" i="62"/>
  <c r="F8" i="62"/>
  <c r="F9" i="62"/>
  <c r="F10" i="62"/>
  <c r="F7" i="62"/>
  <c r="F6" i="62"/>
  <c r="I17" i="66"/>
  <c r="O21" i="24"/>
  <c r="O9" i="24"/>
  <c r="B35" i="71"/>
  <c r="E28" i="71"/>
  <c r="E30" i="71"/>
  <c r="E31" i="71"/>
  <c r="E32" i="71"/>
  <c r="E33" i="71"/>
  <c r="E34" i="71"/>
  <c r="D35" i="71"/>
  <c r="C35" i="71"/>
  <c r="E5" i="71"/>
  <c r="E7" i="71"/>
  <c r="E8" i="71"/>
  <c r="E9" i="71"/>
  <c r="E10" i="71"/>
  <c r="E11" i="71"/>
  <c r="D12" i="71"/>
  <c r="C12" i="71"/>
  <c r="B12" i="71"/>
  <c r="E6" i="71"/>
  <c r="E15" i="71"/>
  <c r="E16" i="71"/>
  <c r="E17" i="71"/>
  <c r="E18" i="71"/>
  <c r="E19" i="71"/>
  <c r="E20" i="71"/>
  <c r="E21" i="71"/>
  <c r="E22" i="71"/>
  <c r="B22" i="71"/>
  <c r="C22" i="71"/>
  <c r="D22" i="71"/>
  <c r="E29" i="71"/>
  <c r="E38" i="71"/>
  <c r="E39" i="71"/>
  <c r="E40" i="71"/>
  <c r="E41" i="71"/>
  <c r="E42" i="71"/>
  <c r="E43" i="71"/>
  <c r="E44" i="71"/>
  <c r="E45" i="71"/>
  <c r="B45" i="71"/>
  <c r="C45" i="71"/>
  <c r="D45" i="71"/>
  <c r="D52" i="71"/>
  <c r="D38" i="70"/>
  <c r="I7" i="66"/>
  <c r="I8" i="66"/>
  <c r="I10" i="66"/>
  <c r="I11" i="66"/>
  <c r="I13" i="66"/>
  <c r="I15" i="66"/>
  <c r="C24" i="64"/>
  <c r="O5" i="24"/>
  <c r="N14" i="24"/>
  <c r="N25" i="24"/>
  <c r="M14" i="24"/>
  <c r="M25" i="24"/>
  <c r="M26" i="24"/>
  <c r="L14" i="24"/>
  <c r="L25" i="24"/>
  <c r="L26" i="24" s="1"/>
  <c r="K14" i="24"/>
  <c r="K25" i="24"/>
  <c r="K26" i="24" s="1"/>
  <c r="J14" i="24"/>
  <c r="J25" i="24"/>
  <c r="I14" i="24"/>
  <c r="H14" i="24"/>
  <c r="H25" i="24"/>
  <c r="H26" i="24" s="1"/>
  <c r="G14" i="24"/>
  <c r="G25" i="24"/>
  <c r="G26" i="24" s="1"/>
  <c r="F14" i="24"/>
  <c r="F25" i="24"/>
  <c r="E14" i="24"/>
  <c r="E25" i="24"/>
  <c r="E26" i="24"/>
  <c r="D14" i="24"/>
  <c r="C14" i="24"/>
  <c r="O14" i="24" s="1"/>
  <c r="C25" i="24"/>
  <c r="C26" i="24"/>
  <c r="D25" i="24"/>
  <c r="I25" i="24"/>
  <c r="O25" i="24" s="1"/>
  <c r="I26" i="24"/>
  <c r="O24" i="24"/>
  <c r="O23" i="24"/>
  <c r="O22" i="24"/>
  <c r="O20" i="24"/>
  <c r="O19" i="24"/>
  <c r="O18" i="24"/>
  <c r="O17" i="24"/>
  <c r="O16" i="24"/>
  <c r="O13" i="24"/>
  <c r="O12" i="24"/>
  <c r="O11" i="24"/>
  <c r="O10" i="24"/>
  <c r="O8" i="24"/>
  <c r="O7" i="24"/>
  <c r="O6" i="24"/>
  <c r="B25" i="2"/>
  <c r="C3" i="77"/>
  <c r="C31" i="73"/>
  <c r="D33" i="128"/>
  <c r="D35" i="128" s="1"/>
  <c r="C33" i="128"/>
  <c r="C35" i="128" s="1"/>
  <c r="E33" i="128"/>
  <c r="E35" i="128" s="1"/>
  <c r="C153" i="87"/>
  <c r="C128" i="87"/>
  <c r="C128" i="3"/>
  <c r="F11" i="62"/>
  <c r="F31" i="61"/>
  <c r="C128" i="1"/>
  <c r="B13" i="76" s="1"/>
  <c r="C154" i="87"/>
  <c r="C153" i="1"/>
  <c r="B14" i="76"/>
  <c r="D14" i="76"/>
  <c r="E14" i="76" s="1"/>
  <c r="D6" i="76"/>
  <c r="C32" i="61"/>
  <c r="C91" i="1"/>
  <c r="E3" i="87"/>
  <c r="E91" i="87" s="1"/>
  <c r="C4" i="73"/>
  <c r="F4" i="73" s="1"/>
  <c r="C154" i="119"/>
  <c r="C128" i="119"/>
  <c r="C155" i="119" s="1"/>
  <c r="D15" i="76"/>
  <c r="C128" i="116"/>
  <c r="C62" i="116"/>
  <c r="C158" i="116" s="1"/>
  <c r="B7" i="76"/>
  <c r="C159" i="1"/>
  <c r="C30" i="73"/>
  <c r="D8" i="76" s="1"/>
  <c r="C33" i="61"/>
  <c r="C31" i="61"/>
  <c r="D26" i="24"/>
  <c r="E18" i="66"/>
  <c r="I9" i="66"/>
  <c r="C4" i="61" l="1"/>
  <c r="F31" i="73"/>
  <c r="F32" i="73"/>
  <c r="F4" i="61"/>
  <c r="E13" i="76"/>
  <c r="E12" i="71"/>
  <c r="C62" i="1"/>
  <c r="C159" i="117"/>
  <c r="C65" i="120"/>
  <c r="C90" i="120" s="1"/>
  <c r="C155" i="120"/>
  <c r="C62" i="87"/>
  <c r="C87" i="87" s="1"/>
  <c r="E62" i="87"/>
  <c r="D62" i="87"/>
  <c r="D154" i="87"/>
  <c r="D62" i="117"/>
  <c r="D86" i="117"/>
  <c r="D159" i="117" s="1"/>
  <c r="D89" i="120"/>
  <c r="C32" i="73"/>
  <c r="C154" i="1"/>
  <c r="B15" i="76" s="1"/>
  <c r="F26" i="24"/>
  <c r="J26" i="24"/>
  <c r="N26" i="24"/>
  <c r="E35" i="71"/>
  <c r="F32" i="61"/>
  <c r="C65" i="3"/>
  <c r="C90" i="3" s="1"/>
  <c r="C155" i="3"/>
  <c r="I6" i="66"/>
  <c r="I18" i="66" s="1"/>
  <c r="F18" i="66"/>
  <c r="H18" i="66"/>
  <c r="I12" i="66"/>
  <c r="C153" i="116"/>
  <c r="C154" i="116" s="1"/>
  <c r="C62" i="117"/>
  <c r="C65" i="119"/>
  <c r="E86" i="87"/>
  <c r="D86" i="87"/>
  <c r="D65" i="120"/>
  <c r="D90" i="120" s="1"/>
  <c r="D128" i="120"/>
  <c r="D155" i="120" s="1"/>
  <c r="D37" i="122"/>
  <c r="D42" i="122" s="1"/>
  <c r="G32" i="73"/>
  <c r="D31" i="61"/>
  <c r="D33" i="61"/>
  <c r="D32" i="73"/>
  <c r="D154" i="116"/>
  <c r="D86" i="1"/>
  <c r="D159" i="1" s="1"/>
  <c r="D86" i="116"/>
  <c r="D159" i="116" s="1"/>
  <c r="D62" i="116"/>
  <c r="D128" i="1"/>
  <c r="D154" i="1" s="1"/>
  <c r="D62" i="1"/>
  <c r="D128" i="3"/>
  <c r="D155" i="3" s="1"/>
  <c r="D89" i="3"/>
  <c r="D65" i="3"/>
  <c r="D128" i="119"/>
  <c r="D155" i="119" s="1"/>
  <c r="D89" i="119"/>
  <c r="D65" i="119"/>
  <c r="D58" i="122"/>
  <c r="D37" i="79"/>
  <c r="D42" i="79" s="1"/>
  <c r="D58" i="79"/>
  <c r="E15" i="76"/>
  <c r="O26" i="24"/>
  <c r="B6" i="76"/>
  <c r="E6" i="76" s="1"/>
  <c r="C158" i="1"/>
  <c r="C87" i="1"/>
  <c r="B8" i="76" s="1"/>
  <c r="E8" i="76" s="1"/>
  <c r="C87" i="117"/>
  <c r="C158" i="117"/>
  <c r="C90" i="119"/>
  <c r="E154" i="87"/>
  <c r="C87" i="116"/>
  <c r="C159" i="116"/>
  <c r="D87" i="117"/>
  <c r="D158" i="117"/>
  <c r="D87" i="87" l="1"/>
  <c r="E87" i="87"/>
  <c r="D158" i="116"/>
  <c r="D87" i="1"/>
  <c r="D87" i="116"/>
  <c r="D158" i="1"/>
  <c r="D90" i="3"/>
  <c r="D90" i="119"/>
</calcChain>
</file>

<file path=xl/sharedStrings.xml><?xml version="1.0" encoding="utf-8"?>
<sst xmlns="http://schemas.openxmlformats.org/spreadsheetml/2006/main" count="3078" uniqueCount="616">
  <si>
    <t>Beruházási (felhalmozási) kiadások előirányzata beruházásonként</t>
  </si>
  <si>
    <t>Felújítási kiadások előirányzata felújításonként</t>
  </si>
  <si>
    <t>Vállalkozási maradvány igénybevétele</t>
  </si>
  <si>
    <t>Adatszolgáltatás 
az elismert tartozásállományról</t>
  </si>
  <si>
    <t>Többéves kihatással járó döntések számszerűsítése évenkénti bontásban és összesítve célok szerint</t>
  </si>
  <si>
    <t>Működési célú finanszírozási kiadások
(hiteltörlesztés, értékpapír vásárlás, stb.)</t>
  </si>
  <si>
    <t>Felhalmozási célú finanszírozási kiadások
(hiteltörlesztés, értékpapír vásárlás, stb.)</t>
  </si>
  <si>
    <t>Az önkormányzat által adott közvetett támogatások
(kedvezmények)</t>
  </si>
  <si>
    <t>Eszközök hasznosítása utáni kedvezmény, mentesség</t>
  </si>
  <si>
    <t>Helyiségek hasznosítása utáni kedvezmény, mentesség</t>
  </si>
  <si>
    <t>Felhalmozási bevételek</t>
  </si>
  <si>
    <t>Finanszírozási bevételek</t>
  </si>
  <si>
    <t xml:space="preserve"> Egyéb működési célú kiadások</t>
  </si>
  <si>
    <t>Finanszírozási kiadások</t>
  </si>
  <si>
    <t>adatok forintban</t>
  </si>
  <si>
    <t>Támogatás összge</t>
  </si>
  <si>
    <t>B E V É T E L E K</t>
  </si>
  <si>
    <t>Sor-szám</t>
  </si>
  <si>
    <t>Bevételi jogcím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</si>
  <si>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</si>
  <si>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</si>
  <si>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</si>
  <si>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</si>
  <si>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</si>
  <si>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</si>
  <si>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</si>
  <si>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</si>
  <si>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</si>
  <si>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</si>
  <si>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</si>
  <si>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</si>
  <si>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</si>
  <si>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</si>
  <si>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</si>
  <si>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</si>
  <si>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</si>
  <si>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</si>
  <si>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</si>
  <si>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</si>
  <si>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</si>
  <si>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</si>
  <si>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</si>
  <si>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</si>
  <si>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</si>
  <si>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</si>
  <si>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</si>
  <si>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</si>
  <si>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</si>
  <si>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K I A D Á S O K</t>
  </si>
  <si>
    <t>Kiadási jogcímek</t>
  </si>
  <si>
    <t>Személyi  juttatások</t>
  </si>
  <si>
    <t>Tartalékok</t>
  </si>
  <si>
    <t>Összesen</t>
  </si>
  <si>
    <t>Jogcím</t>
  </si>
  <si>
    <t>Összesen:</t>
  </si>
  <si>
    <t>01</t>
  </si>
  <si>
    <t>Ezer forintban !</t>
  </si>
  <si>
    <t>Előirányzat-csoport, kiemelt előirányzat megnevezése</t>
  </si>
  <si>
    <t>Előirányzat</t>
  </si>
  <si>
    <t>Bevételek</t>
  </si>
  <si>
    <t>Kiadások</t>
  </si>
  <si>
    <t>Egyéb fejlesztési célú kiadások</t>
  </si>
  <si>
    <t>02</t>
  </si>
  <si>
    <t>03</t>
  </si>
  <si>
    <t xml:space="preserve"> Ezer forintban !</t>
  </si>
  <si>
    <t>Megnevezés</t>
  </si>
  <si>
    <t>Személyi juttatások</t>
  </si>
  <si>
    <t>ÖSSZESEN:</t>
  </si>
  <si>
    <t>Beruházás  megnevezése</t>
  </si>
  <si>
    <t>Felújítás  megnevezése</t>
  </si>
  <si>
    <t>Kiadás vonzata évenként</t>
  </si>
  <si>
    <t>Sor-
szám</t>
  </si>
  <si>
    <t>............................</t>
  </si>
  <si>
    <t>Kedvezmény nélkül elérhető bevétel</t>
  </si>
  <si>
    <t>Kedvezmények összege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</si>
  <si>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</si>
  <si>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</si>
  <si>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</si>
  <si>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</si>
  <si>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</si>
  <si>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</si>
  <si>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</si>
  <si>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</si>
  <si>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</si>
  <si>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Okt.</t>
  </si>
  <si>
    <t>Nov.</t>
  </si>
  <si>
    <t>Dec.</t>
  </si>
  <si>
    <t>Kötelezettség jogcíme</t>
  </si>
  <si>
    <t>Köt. váll.
 éve</t>
  </si>
  <si>
    <t>3.1.</t>
  </si>
  <si>
    <t>3.2.</t>
  </si>
  <si>
    <t>3.3.</t>
  </si>
  <si>
    <t>3.4.</t>
  </si>
  <si>
    <t>5.1.</t>
  </si>
  <si>
    <t>5.2.</t>
  </si>
  <si>
    <t>5.3.</t>
  </si>
  <si>
    <t>6.1.</t>
  </si>
  <si>
    <t>6.2.</t>
  </si>
  <si>
    <t>7.1.</t>
  </si>
  <si>
    <t>7.2.</t>
  </si>
  <si>
    <t>1.1.</t>
  </si>
  <si>
    <t>1.2.</t>
  </si>
  <si>
    <t>1.3.</t>
  </si>
  <si>
    <t>1.4.</t>
  </si>
  <si>
    <t>1.6.</t>
  </si>
  <si>
    <t>1.7.</t>
  </si>
  <si>
    <t>2.1.</t>
  </si>
  <si>
    <t>2.2.</t>
  </si>
  <si>
    <t>2.3.</t>
  </si>
  <si>
    <t>2.4.</t>
  </si>
  <si>
    <t>2.5.</t>
  </si>
  <si>
    <t>Bevételek összesen:</t>
  </si>
  <si>
    <t>Kiadások összesen:</t>
  </si>
  <si>
    <t>Egyenleg</t>
  </si>
  <si>
    <t>1.5</t>
  </si>
  <si>
    <t>1.8.</t>
  </si>
  <si>
    <t>1.9.</t>
  </si>
  <si>
    <t>1.10.</t>
  </si>
  <si>
    <t>1.11.</t>
  </si>
  <si>
    <t>2.6.</t>
  </si>
  <si>
    <t>1.12.</t>
  </si>
  <si>
    <t>2.7.</t>
  </si>
  <si>
    <t>Lakosság részére lakásépítéshez nyújtott kölcsön elengedése</t>
  </si>
  <si>
    <t>Lakosság részére lakásfelújításhoz nyújtott kölcsön elengedése</t>
  </si>
  <si>
    <t>Gépjárműadóból biztosított kedvezmény, mentesség</t>
  </si>
  <si>
    <t>Egyéb kedvezmény</t>
  </si>
  <si>
    <t>Egyéb kölcsön elengedése</t>
  </si>
  <si>
    <t>Támogatott szervezet neve</t>
  </si>
  <si>
    <t>Támogatás célja</t>
  </si>
  <si>
    <t>30.</t>
  </si>
  <si>
    <t>31.</t>
  </si>
  <si>
    <t>32.</t>
  </si>
  <si>
    <t>33.</t>
  </si>
  <si>
    <t>Források</t>
  </si>
  <si>
    <t>Ezer forintban!</t>
  </si>
  <si>
    <t>Saját erő</t>
  </si>
  <si>
    <t>EU-s forrás</t>
  </si>
  <si>
    <t>Hitel</t>
  </si>
  <si>
    <t>Egyéb forrás</t>
  </si>
  <si>
    <t>Kiadások, költségek</t>
  </si>
  <si>
    <t>Források összesen:</t>
  </si>
  <si>
    <t>EU-s projekt neve, azonosítója:</t>
  </si>
  <si>
    <t>Támogatott neve</t>
  </si>
  <si>
    <t>Dologi  kiadások</t>
  </si>
  <si>
    <t>Személyi jellegű</t>
  </si>
  <si>
    <t>Beruházások, beszerzések</t>
  </si>
  <si>
    <t>Szolgáltatások igénybe vétele</t>
  </si>
  <si>
    <t>Adminisztratív költségek</t>
  </si>
  <si>
    <t>- saját erőből központi támogatás</t>
  </si>
  <si>
    <t>Összesen (1+4+7+9+11)</t>
  </si>
  <si>
    <t>Társfinanszírozás</t>
  </si>
  <si>
    <t>Hozzájárulás  (E Ft)</t>
  </si>
  <si>
    <t>1.5.</t>
  </si>
  <si>
    <t>11.1.</t>
  </si>
  <si>
    <t>11.2.</t>
  </si>
  <si>
    <t>Költségvetési rendelet űrlapjainak összefüggései:</t>
  </si>
  <si>
    <t>1. sz. táblázat</t>
  </si>
  <si>
    <t>2. sz. táblázat</t>
  </si>
  <si>
    <t>3. sz. táblázat</t>
  </si>
  <si>
    <t>ELTÉRÉS</t>
  </si>
  <si>
    <t>Rövid lejáratú hitelek törlesztése</t>
  </si>
  <si>
    <t>Hosszú lejáratú hitelek törlesztése</t>
  </si>
  <si>
    <t>I. Működési célú bevételek és kiadások mérlege
(Önkormányzati szinten)</t>
  </si>
  <si>
    <t>II. Felhalmozási célú bevételek és kiadások mérlege
(Önkormányzati szinten)</t>
  </si>
  <si>
    <t>Helyi adóból biztosított kedvezmény, mentesség összesen</t>
  </si>
  <si>
    <t xml:space="preserve">-ebből:            Építményadó </t>
  </si>
  <si>
    <t xml:space="preserve">Telekadó </t>
  </si>
  <si>
    <t xml:space="preserve">Magánszemélyek kommunális adója </t>
  </si>
  <si>
    <t xml:space="preserve">Idegenforgalmi adó tartózkodás után </t>
  </si>
  <si>
    <t xml:space="preserve">Idegenforgalmi adó épület után </t>
  </si>
  <si>
    <t xml:space="preserve">Iparűzési adó állandó jelleggel végzett iparűzési tevékenység után </t>
  </si>
  <si>
    <t>Ellátottak térítési díjának méltányosságból történő elengedése</t>
  </si>
  <si>
    <t>Ellátottak kártérítésének méltányosságból történő elengedése</t>
  </si>
  <si>
    <t>Költségvetési hiány:</t>
  </si>
  <si>
    <t>Költségvetési többlet:</t>
  </si>
  <si>
    <t>3.5.</t>
  </si>
  <si>
    <t>3.6.</t>
  </si>
  <si>
    <t xml:space="preserve">4. </t>
  </si>
  <si>
    <t>Közhatalmi bevételek</t>
  </si>
  <si>
    <t>5.4.</t>
  </si>
  <si>
    <t>5.5.</t>
  </si>
  <si>
    <t>5.6.</t>
  </si>
  <si>
    <t>5.7.</t>
  </si>
  <si>
    <t>5.8.</t>
  </si>
  <si>
    <t xml:space="preserve">7. </t>
  </si>
  <si>
    <t>8.1.</t>
  </si>
  <si>
    <t>8.2.</t>
  </si>
  <si>
    <t>Munkaadókat terhelő járulékok és szociális hozzájárulási adó</t>
  </si>
  <si>
    <t>Ellátottak pénzbeli juttatásai</t>
  </si>
  <si>
    <t>Egyéb működési célú kiadások</t>
  </si>
  <si>
    <t>1.13.</t>
  </si>
  <si>
    <t>Felújítások</t>
  </si>
  <si>
    <t>2.8.</t>
  </si>
  <si>
    <t>2.9.</t>
  </si>
  <si>
    <t>2.10.</t>
  </si>
  <si>
    <t>Értékpapír vásárlása, visszavásárlása</t>
  </si>
  <si>
    <t>Forgatási célú belföldi, külföldi értékpapírok vásárlása</t>
  </si>
  <si>
    <t>Betét elhelyezése</t>
  </si>
  <si>
    <t>Hitelek törlesztése</t>
  </si>
  <si>
    <t>Befektetési célú belföldi, külföldi értékpapírok vásárlása</t>
  </si>
  <si>
    <t>Bevételi jogcímek</t>
  </si>
  <si>
    <t>MEGNEVEZÉS</t>
  </si>
  <si>
    <t>ÖSSZES KÖTELEZETTSÉG</t>
  </si>
  <si>
    <t>SAJÁT BEVÉTELEK ÖSSZESEN*</t>
  </si>
  <si>
    <t>Fejlesztési cél leírása</t>
  </si>
  <si>
    <t>ADÓSSÁGOT KELETKEZTETŐ ÜGYLETEK VÁRHATÓ EGYÜTTES ÖSSZEGE</t>
  </si>
  <si>
    <t>Nem kötelező!</t>
  </si>
  <si>
    <t>Feladat megnevezése</t>
  </si>
  <si>
    <t>Költségvetési szerv megnevezése</t>
  </si>
  <si>
    <t>Száma</t>
  </si>
  <si>
    <t>Közfoglalkoztatottak létszáma (fő)</t>
  </si>
  <si>
    <t>Beruházási kiadások beruházásonként</t>
  </si>
  <si>
    <t>Felújítási kiadások felújításonként</t>
  </si>
  <si>
    <t>Egyéb (Pl.: garancia és kezességvállalás, stb.)</t>
  </si>
  <si>
    <t>Költségvetési szerv neve:</t>
  </si>
  <si>
    <t>…………………………………</t>
  </si>
  <si>
    <t>Költségvetési szerv számlaszáma:</t>
  </si>
  <si>
    <t>Éves eredeti kiadási előirányzat: …………… ezer Ft</t>
  </si>
  <si>
    <t>30 napon túli elismert tartozásállomány összesen: ……………… Ft</t>
  </si>
  <si>
    <t xml:space="preserve">Tartozásállomány megnevezése </t>
  </si>
  <si>
    <t>30 nap 
alatti
állomány</t>
  </si>
  <si>
    <t>30-60 nap 
közötti 
állomány</t>
  </si>
  <si>
    <t>60 napon 
túli 
állomány</t>
  </si>
  <si>
    <t>Át-ütemezett</t>
  </si>
  <si>
    <t>Állammal szembeni tartozások</t>
  </si>
  <si>
    <t>Központi költségvetéssel szemben fennálló tartozás</t>
  </si>
  <si>
    <t>Elkülönített állami pénzalapokkal szembeni tartozás</t>
  </si>
  <si>
    <t>TB alapokkal szembeni tartozás</t>
  </si>
  <si>
    <t>Tartozásállomány önkormányzatok és intézmények felé</t>
  </si>
  <si>
    <t>Egyéb tartozásállomány</t>
  </si>
  <si>
    <t>költségvetési szerv vezetője</t>
  </si>
  <si>
    <t>Fejlesztés várható kiadása</t>
  </si>
  <si>
    <t>Önkormányzat</t>
  </si>
  <si>
    <t>*Az adósságot keletkeztető ügyletekhez történő hozzájárulás részletes szabályairól szóló 353/2011. (XII.31.) Korm. Rendelet 2.§ (1) bekezdése alapján.</t>
  </si>
  <si>
    <t xml:space="preserve">   Költségvetési maradvány igénybevétele </t>
  </si>
  <si>
    <t xml:space="preserve">   Vállalkozási maradvány igénybevétele </t>
  </si>
  <si>
    <t>Beruházások</t>
  </si>
  <si>
    <t>Ezer forintban</t>
  </si>
  <si>
    <t>8.3.</t>
  </si>
  <si>
    <t>Egyéb felhalmozási kiadások</t>
  </si>
  <si>
    <t xml:space="preserve">   Betét visszavonásából származó bevétel </t>
  </si>
  <si>
    <t xml:space="preserve">   Egyéb belső finanszírozási bevételek</t>
  </si>
  <si>
    <t xml:space="preserve">Dologi kiadások </t>
  </si>
  <si>
    <t>Kölcsön törlesztése</t>
  </si>
  <si>
    <t>Tárgyévi  hiány:</t>
  </si>
  <si>
    <t>Tárgyévi  többlet:</t>
  </si>
  <si>
    <t>Költségvetési maradvány igénybevétele</t>
  </si>
  <si>
    <t xml:space="preserve">Vállalkozási maradvány igénybevétele </t>
  </si>
  <si>
    <t xml:space="preserve">Betét visszavonásából származó bevétel </t>
  </si>
  <si>
    <t>Értékpapír értékesítése</t>
  </si>
  <si>
    <t>Egyéb belső finanszírozási bevételek</t>
  </si>
  <si>
    <t>Hiány külső finanszírozásának bevételei (20+…+24 )</t>
  </si>
  <si>
    <t>Hosszú lejáratú hitelek, kölcsönök felvétele</t>
  </si>
  <si>
    <t>Likviditási célú hitelek, kölcsönök felvétele</t>
  </si>
  <si>
    <t>Rövid lejáratú hitelek, kölcsönök felvétele</t>
  </si>
  <si>
    <t>Értékpapírok kibocsátása</t>
  </si>
  <si>
    <t>Egyéb külső finanszírozási bevételek</t>
  </si>
  <si>
    <t>Hiány belső finanszírozás bevételei ( 14+…+18)</t>
  </si>
  <si>
    <t>Az önkormányzati vagyon és az önkormányzatot megillető vagyoni értékű jog értékesítéséből és hasznosításából származó bevétel</t>
  </si>
  <si>
    <t>Bírság-, pótlék- és díjbevétel</t>
  </si>
  <si>
    <t>Tárgyi eszköz és az immateriális jószág, részvény, részesedés, vállalat értékesítéséből vagy privatizációból származó bevétel</t>
  </si>
  <si>
    <t>Évek</t>
  </si>
  <si>
    <t>Önkormányzat működési támogatásai (1.1.+…+.1.6.)</t>
  </si>
  <si>
    <t>Helyi önkormányzatok működésének általános támogatása</t>
  </si>
  <si>
    <t>Önkormányzatok egyes köznevelési feladatainak támogatása</t>
  </si>
  <si>
    <t>Önkormányzatok szociális és gyermekjóléti feladatainak támogatása</t>
  </si>
  <si>
    <t>Önkormányzatok kulturális feladatainak támogatása</t>
  </si>
  <si>
    <t>Működési célú támogatások államháztartáson belülről (2.1.+…+.2.5.)</t>
  </si>
  <si>
    <t>Elvonások és befizetések bevételei</t>
  </si>
  <si>
    <t xml:space="preserve">Működési célú garancia- és kezességvállalásból megtérülések </t>
  </si>
  <si>
    <t xml:space="preserve">Egyéb működési célú támogatások bevételei </t>
  </si>
  <si>
    <t>2.5.-ből EU-s támogatás</t>
  </si>
  <si>
    <t>Felhalmozási célú támogatások államháztartáson belülről (3.1.+…+3.5.)</t>
  </si>
  <si>
    <t>Felhalmozási célú önkormányzati támogatások</t>
  </si>
  <si>
    <t>Felhalmozási célú garancia- és kezességvállalásból megtérülések</t>
  </si>
  <si>
    <t>Egyéb felhalmozási célú támogatások bevételei</t>
  </si>
  <si>
    <t>3.5.-ből EU-s támogatás</t>
  </si>
  <si>
    <t>Közhatalmi bevételek (4.1.+4.2.+4.3.+4.4.)</t>
  </si>
  <si>
    <t>4.1.</t>
  </si>
  <si>
    <t>4.1.1.</t>
  </si>
  <si>
    <t>4.1.2.</t>
  </si>
  <si>
    <t>4.2.</t>
  </si>
  <si>
    <t>4.3.</t>
  </si>
  <si>
    <t>4.4.</t>
  </si>
  <si>
    <t>- Vagyoni típusú adók</t>
  </si>
  <si>
    <t>- Termékek és szolgáltatások adói</t>
  </si>
  <si>
    <t>Gépjárműadó</t>
  </si>
  <si>
    <t>Egyéb áruhasználati és szolgáltatási adók</t>
  </si>
  <si>
    <t>Egyéb közhatalmi bevételek</t>
  </si>
  <si>
    <t>5.9.</t>
  </si>
  <si>
    <t>5.10.</t>
  </si>
  <si>
    <t>Készletértékesítés ellenértéke</t>
  </si>
  <si>
    <t>Szolgáltatások ellenértéke</t>
  </si>
  <si>
    <t>Közvetített szolgáltatások értéke</t>
  </si>
  <si>
    <t>Tulajdonosi bevételek</t>
  </si>
  <si>
    <t>Ellátási díjak</t>
  </si>
  <si>
    <t xml:space="preserve">Kiszámlázott általános forgalmi adó </t>
  </si>
  <si>
    <t>Általános forgalmi adó visszatérítése</t>
  </si>
  <si>
    <t>Kamatbevételek</t>
  </si>
  <si>
    <t>Egyéb pénzügyi műveletek bevételei</t>
  </si>
  <si>
    <t>Egyéb működési bevételek</t>
  </si>
  <si>
    <t>Felhalmozási bevételek (6.1.+…+6.5.)</t>
  </si>
  <si>
    <t>6.3.</t>
  </si>
  <si>
    <t>6.4.</t>
  </si>
  <si>
    <t>6.5.</t>
  </si>
  <si>
    <t>Immateriális javak értékesítése</t>
  </si>
  <si>
    <t>Ingatlanok értékesítése</t>
  </si>
  <si>
    <t>Egyéb tárgyi eszközök értékesítése</t>
  </si>
  <si>
    <t>Részesedések értékesítése</t>
  </si>
  <si>
    <t>Részesedések megszűnéséhez kapcsolódó bevételek</t>
  </si>
  <si>
    <t>Működési célú átvett pénzeszközök (7.1. + … + 7.3.)</t>
  </si>
  <si>
    <t>Működési célú garancia- és kezességvállalásból megtérülések ÁH-n kívülről</t>
  </si>
  <si>
    <t>Egyéb működési célú átvett pénzeszköz</t>
  </si>
  <si>
    <t>7.3.-ból EU-s támogatás (közvetlen)</t>
  </si>
  <si>
    <t>7.3.</t>
  </si>
  <si>
    <t>7.4.</t>
  </si>
  <si>
    <t>Felhalmozási célú átvett pénzeszközök (8.1.+8.2.+8.3.)</t>
  </si>
  <si>
    <t>8.4.</t>
  </si>
  <si>
    <t>Felhalm. célú garancia- és kezességvállalásból megtérülések ÁH-n kívülről</t>
  </si>
  <si>
    <t>Egyéb felhalmozási célú átvett pénzeszköz</t>
  </si>
  <si>
    <t>8.3.-ból EU-s támogatás (közvetlen)</t>
  </si>
  <si>
    <t>KÖLTSÉGVETÉSI BEVÉTELEK ÖSSZESEN: (1+…+8)</t>
  </si>
  <si>
    <t xml:space="preserve">   10.</t>
  </si>
  <si>
    <t>Hitel-, kölcsönfelvétel államháztartáson kívülről  (10.1.+10.3.)</t>
  </si>
  <si>
    <t>Hosszú lejáratú  hitelek, kölcsönök felvétele</t>
  </si>
  <si>
    <t>Likviditási célú  hitelek, kölcsönök felvétele pénzügyi vállalkozástól</t>
  </si>
  <si>
    <t xml:space="preserve">    Rövid lejáratú  hitelek, kölcsönök felvétele</t>
  </si>
  <si>
    <t xml:space="preserve">   11.</t>
  </si>
  <si>
    <t>Belföldi értékpapírok bevételei (11.1. +…+ 11.4.)</t>
  </si>
  <si>
    <t>Forgatási célú belföldi értékpapírok beváltása,  értékesítése</t>
  </si>
  <si>
    <t>Forgatási célú belföldi értékpapírok kibocsátása</t>
  </si>
  <si>
    <t>Befektetési célú belföldi értékpapírok beváltása,  értékesítése</t>
  </si>
  <si>
    <t>Befektetési célú belföldi értékpapírok kibocsátása</t>
  </si>
  <si>
    <t xml:space="preserve">    12.</t>
  </si>
  <si>
    <t>Maradvány igénybevétele (12.1. + 12.2.)</t>
  </si>
  <si>
    <t>Előző év költségvetési maradványának igénybevétele</t>
  </si>
  <si>
    <t>Előző év vállalkozási maradványának igénybevétele</t>
  </si>
  <si>
    <t xml:space="preserve">    13.</t>
  </si>
  <si>
    <t>Belföldi finanszírozás bevételei (13.1. + … + 13.3.)</t>
  </si>
  <si>
    <t>Államháztartáson belüli megelőlegezések</t>
  </si>
  <si>
    <t>Államháztartáson belüli megelőlegezések törlesztése</t>
  </si>
  <si>
    <t>Betétek megszüntetése</t>
  </si>
  <si>
    <t xml:space="preserve">    14.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</si>
  <si>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</si>
  <si>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</si>
  <si>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</si>
  <si>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</si>
  <si>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</si>
  <si>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</si>
  <si>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</si>
  <si>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</si>
  <si>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</si>
  <si>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Adóssághoz nem kapcsolódó származékos ügyletek bevételei</t>
  </si>
  <si>
    <t xml:space="preserve">    16.</t>
  </si>
  <si>
    <t>10.1.</t>
  </si>
  <si>
    <t>11.3.</t>
  </si>
  <si>
    <t>11.4.</t>
  </si>
  <si>
    <t>12.1.</t>
  </si>
  <si>
    <t>12.2.</t>
  </si>
  <si>
    <t>13.1.</t>
  </si>
  <si>
    <t>13.2.</t>
  </si>
  <si>
    <t>13.3.</t>
  </si>
  <si>
    <t>Külföldi finanszírozás bevételei (14.1.+…14.4.)</t>
  </si>
  <si>
    <t>10.2.</t>
  </si>
  <si>
    <t>10.3.</t>
  </si>
  <si>
    <t xml:space="preserve">    17.</t>
  </si>
  <si>
    <t>1.14.</t>
  </si>
  <si>
    <t>1.15.</t>
  </si>
  <si>
    <t xml:space="preserve">   - Garancia- és kezességvállalásból kifizetés ÁH-n belülre</t>
  </si>
  <si>
    <t xml:space="preserve">   -Visszatérítendő támogatások, kölcsönök nyújtása ÁH-n belülre</t>
  </si>
  <si>
    <t xml:space="preserve">   - Visszatérítendő támogatások, kölcsönök törlesztése ÁH-n belülre</t>
  </si>
  <si>
    <t xml:space="preserve">   - Egyéb működési célú támogatások ÁH-n belülre</t>
  </si>
  <si>
    <t xml:space="preserve">   - Garancia és kezességvállalásból kifizetés ÁH-n kívülre</t>
  </si>
  <si>
    <t xml:space="preserve">   - Visszatérítendő támogatások, kölcsönök nyújtása ÁH-n kívülre</t>
  </si>
  <si>
    <t xml:space="preserve">   - Árkiegészítések, ártámogatások</t>
  </si>
  <si>
    <t xml:space="preserve">   - Kamattámogatások</t>
  </si>
  <si>
    <t xml:space="preserve">   - Egyéb működési célú támogatások államháztartáson kívülre</t>
  </si>
  <si>
    <r>
      <t xml:space="preserve">   Felhalmozási költségvetés kiadásai </t>
    </r>
    <r>
      <rPr>
        <sz val="8"/>
        <rFont val="Times New Roman CE"/>
        <charset val="238"/>
      </rPr>
      <t>(2.1.+2.3.+2.5.)</t>
    </r>
  </si>
  <si>
    <t>2.11.</t>
  </si>
  <si>
    <t>2.12.</t>
  </si>
  <si>
    <t>2.13.</t>
  </si>
  <si>
    <t>2.1.-ből EU-s forrásból megvalósuló beruházás</t>
  </si>
  <si>
    <t>2.3.-ból EU-s forrásból megvalósuló felújítás</t>
  </si>
  <si>
    <t xml:space="preserve">   - Egyéb felhalmozási célú támogatások államháztartáson kívülre</t>
  </si>
  <si>
    <t xml:space="preserve">   - Lakástámogatás</t>
  </si>
  <si>
    <t xml:space="preserve">   - Garancia- és kezességvállalásból kifizetés ÁH-n kívülre</t>
  </si>
  <si>
    <t xml:space="preserve">   - Egyéb felhalmozási célú támogatások ÁH-n belülre</t>
  </si>
  <si>
    <t xml:space="preserve">   - Visszatérítendő támogatások, kölcsönök nyújtása ÁH-n belülre</t>
  </si>
  <si>
    <t>Államháztartáson belüli megelőlegezések folyósítása</t>
  </si>
  <si>
    <t>Államháztartáson belüli megelőlegezések visszafizetése</t>
  </si>
  <si>
    <t>KÖLTSÉGVETÉSI, FINANSZÍROZÁSI BEVÉTELEK ÉS KIADÁSOK EGYENLEGE</t>
  </si>
  <si>
    <t>Önkormányzatok működési támogatásai</t>
  </si>
  <si>
    <t>Működési célú támogatások államháztartáson belülről</t>
  </si>
  <si>
    <t>Működési célú átvett pénzeszközök</t>
  </si>
  <si>
    <t xml:space="preserve">   Likviditási célú hitelek, kölcsönök felvétele</t>
  </si>
  <si>
    <t xml:space="preserve">   Értékpapírok bevételei</t>
  </si>
  <si>
    <t>Hiány belső finanszírozásának bevételei (15.+…+18. )</t>
  </si>
  <si>
    <t xml:space="preserve">Hiány külső finanszírozásának bevételei (20.+…+21.) </t>
  </si>
  <si>
    <t>Likviditási célú hitelek törlesztése</t>
  </si>
  <si>
    <t>Költségvetési kiadások összesen (1.+...+12.)</t>
  </si>
  <si>
    <t>Felhalmozási célú támogatások államháztartáson belülről</t>
  </si>
  <si>
    <t>1.-ből EU-s támogatás</t>
  </si>
  <si>
    <t>Felhalmozási célú átvett pénzeszközök átvétele</t>
  </si>
  <si>
    <t>4.-ből EU-s támogatás (közvetlen)</t>
  </si>
  <si>
    <t>Egyéb felhalmozási célú bevételek</t>
  </si>
  <si>
    <t>Felhalmozási célú finanszírozási bevételek összesen (13.+19.)</t>
  </si>
  <si>
    <t>1.-ből EU-s forrásból megvalósuló beruházás</t>
  </si>
  <si>
    <t>3.-ból EU-s forrásból megvalósuló felújítás</t>
  </si>
  <si>
    <t>Pénzügyi lízing kiadásai</t>
  </si>
  <si>
    <t>Felhalmozási célú finanszírozási kiadások összesen
(13.+...+24.)</t>
  </si>
  <si>
    <t>BEVÉTEL ÖSSZESEN (12+25)</t>
  </si>
  <si>
    <t>KIADÁSOK ÖSSZESEN (12+25)</t>
  </si>
  <si>
    <t xml:space="preserve"> 10.</t>
  </si>
  <si>
    <t>2.-ból EU-s támogatás</t>
  </si>
  <si>
    <t>Költségvetési bevételek összesen: (1.+3.+4.+6.+…+11.)</t>
  </si>
  <si>
    <t>Költségvetési kiadások összesen: (1.+3.+5.+...+11.)</t>
  </si>
  <si>
    <t>Összes bevétel, kiadás</t>
  </si>
  <si>
    <t>Polgármesteri /közös/ hivatal</t>
  </si>
  <si>
    <t>Kiszámlázott általános forgalmi adó</t>
  </si>
  <si>
    <t>Általános forgalmi adó visszatérülése</t>
  </si>
  <si>
    <t>Működési célú támogatások államháztartáson belülről (2.1.+…+2.3.)</t>
  </si>
  <si>
    <t>Visszatérítendő támogatások, kölcsönök visszatérülése ÁH-n belülről</t>
  </si>
  <si>
    <t>Egyéb működési célú támogatások bevételei államháztartáson belülről</t>
  </si>
  <si>
    <t>Egyéb felhalmozási célú támogatások bevételei államháztartáson belülről</t>
  </si>
  <si>
    <t>Felhalmozási bevételek (5.1.+…+5.3.)</t>
  </si>
  <si>
    <t>Felhalmozási célú átvett pénzeszközök</t>
  </si>
  <si>
    <t>Költségvetési bevételek összesen (1.+…+7.)</t>
  </si>
  <si>
    <t>Finanszírozási bevételek (9.1.+…+9.3.)</t>
  </si>
  <si>
    <t>9.1.</t>
  </si>
  <si>
    <t>9.2.</t>
  </si>
  <si>
    <t>9.3.</t>
  </si>
  <si>
    <t>Irányító szervi (önkormányzati) támogatás (intézményfinanszírozás)</t>
  </si>
  <si>
    <t>BEVÉTELEK ÖSSZESEN: (8.+9.)</t>
  </si>
  <si>
    <t>Működési költségvetés kiadásai (1.1+…+1.5.)</t>
  </si>
  <si>
    <t>Felhalmozási költségvetés kiadásai (2.1.+…+2.3.)</t>
  </si>
  <si>
    <t>Kötelező feladatok bevételei, kiadásai</t>
  </si>
  <si>
    <t>Működési célú támogatások ÁH-on belül</t>
  </si>
  <si>
    <t>Felhalmozási célú támogatások ÁH-on belül</t>
  </si>
  <si>
    <t>Működési bevételek</t>
  </si>
  <si>
    <t xml:space="preserve">Működési célú visszatérítendő támogatások, kölcsönök visszatérülése </t>
  </si>
  <si>
    <t>Működési célú visszatérítendő támogatások, kölcsönök igénybevétele</t>
  </si>
  <si>
    <t>Felhalmozási célú visszatérítendő támogatások, kölcsönök visszatérülése</t>
  </si>
  <si>
    <t>Felhalmozási célú visszatérítendő támogatások, kölcsönök igénybevétele</t>
  </si>
  <si>
    <t>Működési célú visszatérítendő támogatások, kölcsönök visszatér. ÁH-n kívülről</t>
  </si>
  <si>
    <t>Felhalm. célú visszatérítendő támogatások, kölcsönök visszatér. ÁH-n kívülről</t>
  </si>
  <si>
    <t>2.5.-ből        - Garancia- és kezességvállalásból kifizetés ÁH-n belülre</t>
  </si>
  <si>
    <t>Kötelező feladatok bevételei, kiadása</t>
  </si>
  <si>
    <t>Önként vállalt feladatok bevételei, kiadása</t>
  </si>
  <si>
    <t>2015. évi előirányzat BEVÉTELEK</t>
  </si>
  <si>
    <t xml:space="preserve">Működési célú kvi támogatások és kiegészítő támogatások </t>
  </si>
  <si>
    <t>Elszámolásból származó bevételek</t>
  </si>
  <si>
    <t>Működési bevételek (5.1.+…+ 5.11.)</t>
  </si>
  <si>
    <t>5.11.</t>
  </si>
  <si>
    <t>Biztosító által fizetett kártérítés</t>
  </si>
  <si>
    <t>4.1.3.</t>
  </si>
  <si>
    <t>- Értékesítési és forgalmi adók (iparűzési adó)</t>
  </si>
  <si>
    <t>Helyi adók  (4.1.1.+...+4.1.3.)</t>
  </si>
  <si>
    <r>
      <t xml:space="preserve">   Működési költségvetés kiadásai </t>
    </r>
    <r>
      <rPr>
        <sz val="8"/>
        <rFont val="Times New Roman CE"/>
        <charset val="238"/>
      </rPr>
      <t>(1.1+…+1.5.+1.18.)</t>
    </r>
  </si>
  <si>
    <t>1.16.</t>
  </si>
  <si>
    <t>1.17.</t>
  </si>
  <si>
    <t xml:space="preserve">   - Elvonások és befizetések</t>
  </si>
  <si>
    <t xml:space="preserve">   - Törvényi előíráson alapuló befizetések</t>
  </si>
  <si>
    <t xml:space="preserve"> - az 1.5-ből: - Előző évi elszámolásból származó befizetések</t>
  </si>
  <si>
    <t>1.18.</t>
  </si>
  <si>
    <t>1.19.</t>
  </si>
  <si>
    <t>1.20.</t>
  </si>
  <si>
    <t xml:space="preserve"> - az 1.18-ból: - Általános tartalék</t>
  </si>
  <si>
    <t xml:space="preserve">   - Céltartalék</t>
  </si>
  <si>
    <t>KÖLTSÉGVETÉSI KIADÁSOK ÖSSZESEN (1+2)</t>
  </si>
  <si>
    <t>Hitel-, kölcsöntörlesztés államháztartáson kívülre (4.1. + … + 4.3.)</t>
  </si>
  <si>
    <t>Belföldi értékpapírok kiadásai (5.1. + … + 5.6.)</t>
  </si>
  <si>
    <t>Befektetési célú belföldi értékpapírok vásárlása</t>
  </si>
  <si>
    <t>Kincstárjegyek beváltása</t>
  </si>
  <si>
    <t>Éven belüli lejáratú belföldi értékpapírok beváltása</t>
  </si>
  <si>
    <t>Belföldi kötvények beváltása</t>
  </si>
  <si>
    <t>Éven túli lejáratú belföldi értékpapírok beváltása</t>
  </si>
  <si>
    <t>Hosszú lejáratú hitelek, kölcsönök törlesztése pénzügyi vállalkozásnak</t>
  </si>
  <si>
    <t>Likviditási célú hitelek, kölcsönök törlesztése pénzügyi vállalkozásnak</t>
  </si>
  <si>
    <t>Rövid lejáratú hitelek, kölcsönök törlesztése pénzügyi vállalkozásnak</t>
  </si>
  <si>
    <t>Forgatási célú belföldi értékpapírok vásárlása</t>
  </si>
  <si>
    <t>Forgatási célú külföldi értékpapírok vásárlása</t>
  </si>
  <si>
    <t xml:space="preserve">   Rövid lejáratú  hitelek, kölcsönök felvétele</t>
  </si>
  <si>
    <t>Külföldi értékpapírok beváltása</t>
  </si>
  <si>
    <t>Belföldi finanszírozás kiadásai (6.1. + … + 6.4.)</t>
  </si>
  <si>
    <t>Pénzeszközök lekötött betétként elhelyezése</t>
  </si>
  <si>
    <t>Külföldi finanszírozás kiadásai (7.1. + … + 7.5.)</t>
  </si>
  <si>
    <t>7.5.</t>
  </si>
  <si>
    <t>Befektetési célú külföldi értékpapírok vásárlása</t>
  </si>
  <si>
    <t>Hitelek, kölcsönök törlesztése külföldi kormányoknak nemz. Szervezeteknek</t>
  </si>
  <si>
    <t>Hitelek, kölcsönök törlesztése külföldi pénzintézeteknek</t>
  </si>
  <si>
    <t>Adóssághoz nem kapcsolódó származékos ügyletek</t>
  </si>
  <si>
    <t>Váltókiadások</t>
  </si>
  <si>
    <t>KIADÁSOK ÖSSZESEN: (3.+10.)</t>
  </si>
  <si>
    <t>FINANSZÍROZÁSI KIADÁSOK ÖSSZESEN: (4.+…+9.)</t>
  </si>
  <si>
    <t>Költségvetési hiány, többlet ( költségvetési bevételek 9. sor - költségvetési kiadások 3. sor) (+/-)</t>
  </si>
  <si>
    <t>Váltóbevételek</t>
  </si>
  <si>
    <t xml:space="preserve">   9.</t>
  </si>
  <si>
    <t xml:space="preserve">    18.</t>
  </si>
  <si>
    <t>FINANSZÍROZÁSI BEVÉTELEK ÖSSZESEN: (10. + … +16.)</t>
  </si>
  <si>
    <t>KÖLTSÉGVETÉSI ÉS FINANSZÍROZÁSI BEVÉTELEK ÖSSZESEN: (9+17)</t>
  </si>
  <si>
    <t>Finanszírozási bevételek, kiadások egyenlege (finanszírozási bevételek 17. sor - finanszírozási kiadások 10. sor)
 (+/-)</t>
  </si>
  <si>
    <t>6.-ból EU-s támogatás (közvetlen)</t>
  </si>
  <si>
    <t>Költségvetési bevételek összesen (1.+2.+4.+5.+6.+8.+…+12.)</t>
  </si>
  <si>
    <t>Működési célú finanszírozási bevételek összesen (14.+19.+22.+23.)</t>
  </si>
  <si>
    <t>BEVÉTEL ÖSSZESEN (13.+24.)</t>
  </si>
  <si>
    <t>Működési célú finanszírozási kiadások összesen (14.+...+23.)</t>
  </si>
  <si>
    <t>KIADÁSOK ÖSSZESEN (13.+24.)</t>
  </si>
  <si>
    <t xml:space="preserve">2.1. számú melléklet C. oszlop 13. sor + 2.2. számú melléklet C. oszlop 12. sor </t>
  </si>
  <si>
    <t xml:space="preserve">2.1. számú melléklet C. oszlop 24. sor + 2.2. számú melléklet C. oszlop 25. sor </t>
  </si>
  <si>
    <t xml:space="preserve">2.1. számú melléklet C. oszlop 25. sor + 2.2. számú melléklet C. oszlop 26. sor </t>
  </si>
  <si>
    <t xml:space="preserve">2.1. számú melléklet E. oszlop 13. sor + 2.2. számú melléklet E. oszlop 12. sor </t>
  </si>
  <si>
    <t xml:space="preserve">2.1. számú melléklet E. oszlop 24. sor + 2.2. számú melléklet E. oszlop 25. sor </t>
  </si>
  <si>
    <t xml:space="preserve">2.1. számú melléklet E. oszlop 25. sor + 2.2. számú melléklet E. oszlop 26. sor </t>
  </si>
  <si>
    <t>A</t>
  </si>
  <si>
    <t>B</t>
  </si>
  <si>
    <t>C</t>
  </si>
  <si>
    <t>E</t>
  </si>
  <si>
    <t>D</t>
  </si>
  <si>
    <t>F</t>
  </si>
  <si>
    <t>G</t>
  </si>
  <si>
    <t>H</t>
  </si>
  <si>
    <t>I=(D+E+F+G+H)</t>
  </si>
  <si>
    <t>Összesen
(F=C+D+E)</t>
  </si>
  <si>
    <t>Helyi adóból és a települési adóból származó bevétel</t>
  </si>
  <si>
    <t>Osztalék, koncessziós díj és hozambevétel</t>
  </si>
  <si>
    <t>Kezesség-, illetve garanciavállalással kapcsolatos megtérülés</t>
  </si>
  <si>
    <t>Működési célú kvi támogatások és kiegészítő támogatások</t>
  </si>
  <si>
    <t>Helyi adók  (4.1.1.+…+4.1.3.)</t>
  </si>
  <si>
    <t xml:space="preserve">   16.</t>
  </si>
  <si>
    <t xml:space="preserve">   17.</t>
  </si>
  <si>
    <t xml:space="preserve">   18.</t>
  </si>
  <si>
    <t>BEVÉTELEK ÖSSZESEN: (9+17)</t>
  </si>
  <si>
    <t xml:space="preserve"> az 1.5-ből: - Előző évi elszámolásból származó befizetések</t>
  </si>
  <si>
    <t xml:space="preserve"> az 1.18-ból: - Általános tartalék</t>
  </si>
  <si>
    <t xml:space="preserve">     - Céltartalék</t>
  </si>
  <si>
    <r>
      <t xml:space="preserve">   Működési költségvetés kiadásai </t>
    </r>
    <r>
      <rPr>
        <sz val="8"/>
        <rFont val="Times New Roman CE"/>
        <charset val="238"/>
      </rPr>
      <t>(1.1+…+1.5+1.18.)</t>
    </r>
  </si>
  <si>
    <t>Éven belüli lejáatú belföldi értékpapírok beváltása</t>
  </si>
  <si>
    <t>Rövid lejáratú hitelek, kölcsönök törlesztése</t>
  </si>
  <si>
    <t>Hosszú lejáratú hitelek, kölcsönök törlesztése</t>
  </si>
  <si>
    <t>Hitelek, kölcsönök törlesztése külföldi kormányoknak nemz. szervezeteknek</t>
  </si>
  <si>
    <t>Éves tervezett létszám előirányzat (fő)</t>
  </si>
  <si>
    <t>Működési bevételek (1.1.+…+1.11.)</t>
  </si>
  <si>
    <t xml:space="preserve">  2.3-ból EU támogatás</t>
  </si>
  <si>
    <t>Felhalmozási célú támogatások államháztartáson belülről (4.1.+…+4.3.)</t>
  </si>
  <si>
    <t xml:space="preserve">  4.3.-ból EU-s támogatás</t>
  </si>
  <si>
    <t xml:space="preserve"> 2.3.-ból EU-s támogatásból megvalósuló programok, projektek kiadása</t>
  </si>
  <si>
    <t xml:space="preserve">2. tájékoztató tábla  </t>
  </si>
  <si>
    <t>KIADÁSOK ÖSSZESEN: (1.+2.+3.)</t>
  </si>
  <si>
    <t>Önkormányzat működési támogatásai</t>
  </si>
  <si>
    <t xml:space="preserve">Felhalmozási célú átvett pénzeszközök </t>
  </si>
  <si>
    <t xml:space="preserve">Működési célú átvett pénzeszközök </t>
  </si>
  <si>
    <t xml:space="preserve">Működési bevételek </t>
  </si>
  <si>
    <t xml:space="preserve">FINANSZÍROZÁSI BEVÉTELEK ÖSSZESEN: </t>
  </si>
  <si>
    <t>KÖLTSÉGVETÉSI ÉS FINANSZÍROZÁSI BEVÉTELEK ÖSSZESEN: (9+10)</t>
  </si>
  <si>
    <t xml:space="preserve">   Működési költségvetés kiadásai </t>
  </si>
  <si>
    <t>FINANSZÍROZÁSI KIADÁSOK ÖSSZESEN:</t>
  </si>
  <si>
    <t>KIADÁSOK ÖSSZESEN: (3.+4.)</t>
  </si>
  <si>
    <t>Központi, irányító szervi támogatás</t>
  </si>
  <si>
    <t>Belföldi finanszírozás kiadásai (6.1. + … + 6.5.)</t>
  </si>
  <si>
    <t xml:space="preserve">   Felhalmozási költségvetés kiadásai (2.1.+2.2.+2.3.)</t>
  </si>
  <si>
    <t>Hitel-, kölcsönfelvétel államháztartáson kívülről  (10.1.+…+10.3.)</t>
  </si>
  <si>
    <t>1.1. sz. melléklet Bevételek táblázat C. oszlop 9 sora =</t>
  </si>
  <si>
    <t>1.1. sz. melléklet Bevételek táblázat C. oszlop 17 sora =</t>
  </si>
  <si>
    <t>1.1. sz. melléklet Bevételek táblázat C. oszlop 18 sora =</t>
  </si>
  <si>
    <t>1.1. sz. melléklet Kiadások táblázat C. oszlop 3 sora =</t>
  </si>
  <si>
    <t>1.1. sz. melléklet Kiadások táblázat C. oszlop 10 sora =</t>
  </si>
  <si>
    <t>1.1. sz. melléklet Kiadások táblázat C. oszlop 11 sora =</t>
  </si>
  <si>
    <t>Kölesd, Öreg u.249. hrsz. felújítás- vis maior önerő</t>
  </si>
  <si>
    <t>Közéleti Egyesület</t>
  </si>
  <si>
    <t>Sportegyesület</t>
  </si>
  <si>
    <t>Polgárőr Egyesület</t>
  </si>
  <si>
    <t>Önkormányzati hivatal működésének támogatása</t>
  </si>
  <si>
    <t>Település üzemeltetéshez kapcsolódó feladatellátás támogatása</t>
  </si>
  <si>
    <t>Lakott külterülettel kapcsolatos feladatok támogatása</t>
  </si>
  <si>
    <t>Egyéb önkormányzati feladatok támogatása</t>
  </si>
  <si>
    <t>Egyéb önkormányzati feladatokhoz kapcsolódó kiegészítés</t>
  </si>
  <si>
    <t>Települési önkormányzatok szociális feladatainak egyéb támogatása</t>
  </si>
  <si>
    <t>Falugondnoki vagy tanyagondnoki szolgáltatás</t>
  </si>
  <si>
    <t>Egyes pénzbeli szociális feladatok támogatására</t>
  </si>
  <si>
    <t>Gyermekétkeztetés támogatása</t>
  </si>
  <si>
    <t>Települési önkormányzatok nyilvános könyvtári és közművelődési feladatainak támogatására</t>
  </si>
  <si>
    <t>Kölesd Községi Önkormányzat saját bevételeinek részletezése az adósságot keletkeztető ügyletből származó tárgyévi fizetési kötelezettség megállapításához</t>
  </si>
  <si>
    <t>Kölesd Községi Önkormányzat adósságot keletkeztető ügyletekből és kezességvállalásokból fennálló kötelezettségei</t>
  </si>
  <si>
    <t>Eredeti előirányzat</t>
  </si>
  <si>
    <t>Módosított előirányzat</t>
  </si>
  <si>
    <t>eredet előirányzat</t>
  </si>
  <si>
    <t>módosított előirányzat</t>
  </si>
  <si>
    <t>2015.évi módosított előirányzat</t>
  </si>
  <si>
    <t>215.évi módosított előirányzat</t>
  </si>
  <si>
    <t>Szoc.Föld program eszközbeszerzés</t>
  </si>
  <si>
    <t>Közös Hivatal eszközveszerzés</t>
  </si>
  <si>
    <t xml:space="preserve">Tőkemelés Kölesdi Önkormányzati Kft </t>
  </si>
  <si>
    <t>3389</t>
  </si>
  <si>
    <t>eredeti előirányzat</t>
  </si>
  <si>
    <t>Közoktatási normatíva</t>
  </si>
  <si>
    <t>CSANA</t>
  </si>
  <si>
    <t>Bérkompenzáció</t>
  </si>
  <si>
    <t>Elszámolásból eredő bevételek</t>
  </si>
  <si>
    <t>Renault beszerzés</t>
  </si>
  <si>
    <t>E.R.Ö.V  Vízhálózat- szennyvíz felújítás</t>
  </si>
  <si>
    <t>Eszközbeszerzések - háziorvos</t>
  </si>
  <si>
    <t>eszközbeszerzések- védőnő</t>
  </si>
  <si>
    <t xml:space="preserve">Műv.Ház- </t>
  </si>
  <si>
    <t>Város- és községgazd. Eszközbezserzés</t>
  </si>
  <si>
    <t>2014.dec.bérkompenzáció</t>
  </si>
  <si>
    <t>Szoc.tüzifa vásárlására</t>
  </si>
  <si>
    <t>rendkívüli támogatás</t>
  </si>
  <si>
    <t>szoc.ágazati pótlék</t>
  </si>
  <si>
    <t>kiegészítő szoc.ágazati pótlék</t>
  </si>
  <si>
    <t>2.1. melléklet a 4/2016.(V.31.) önkormányzati rendelethez</t>
  </si>
  <si>
    <t>2.2. melléklet a 4/2016.(V.31.) önkormányzati rendelethez</t>
  </si>
  <si>
    <t>9.1. melléklet a 4/2016.(V.31.) önkormányzati rendelethez</t>
  </si>
  <si>
    <t>9.1.1. melléklet a 4/2016.(V.31.) önkormányzati rendelethez</t>
  </si>
  <si>
    <t>9.1.2. melléklet a 4/2016.(V.31.) önkormányzati rendelethez</t>
  </si>
  <si>
    <t>9.2. melléklet a 4/2016.(V.31.) önkormányzati rendelethez</t>
  </si>
  <si>
    <t>9.2.1. melléklet a 4/2016.(V.31.)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</si>
</sst>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F_t_-;\-* #,##0.00\ _F_t_-;_-* &quot;-&quot;??\ _F_t_-;_-@_-"/>
    <numFmt numFmtId="164" formatCode="#,###"/>
    <numFmt numFmtId="165" formatCode="_-* #,##0\ _F_t_-;\-* #,##0\ _F_t_-;_-* &quot;-&quot;??\ _F_t_-;_-@_-"/>
    <numFmt numFmtId="166" formatCode="0&quot;.&quot;"/>
  </numFmts>
  <fonts count="49" x14ac:knownFonts="1">
    <font>
      <sz val="10"/>
      <name val="Times New Roman CE"/>
      <charset val="238"/>
    </font>
    <font>
      <sz val="10"/>
      <name val="Times New Roman CE"/>
      <charset val="238"/>
    </font>
    <font>
      <sz val="11"/>
      <name val="Times New Roman CE"/>
      <family val="1"/>
      <charset val="238"/>
    </font>
    <font>
      <sz val="12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9"/>
      <name val="Times New Roman CE"/>
      <family val="1"/>
      <charset val="238"/>
    </font>
    <font>
      <i/>
      <sz val="10"/>
      <name val="Times New Roman CE"/>
      <family val="1"/>
      <charset val="238"/>
    </font>
    <font>
      <i/>
      <sz val="11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sz val="12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0"/>
      <name val="Times New Roman CE"/>
      <family val="1"/>
      <charset val="238"/>
    </font>
    <font>
      <b/>
      <sz val="12"/>
      <name val="Times New Roman"/>
      <family val="1"/>
      <charset val="238"/>
    </font>
    <font>
      <sz val="10"/>
      <name val="Times New Roman CE"/>
      <charset val="238"/>
    </font>
    <font>
      <i/>
      <sz val="10"/>
      <name val="Times New Roman CE"/>
      <charset val="238"/>
    </font>
    <font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b/>
      <i/>
      <sz val="9"/>
      <name val="Times New Roman CE"/>
      <family val="1"/>
      <charset val="238"/>
    </font>
    <font>
      <sz val="8"/>
      <name val="Times New Roman CE"/>
      <family val="1"/>
      <charset val="238"/>
    </font>
    <font>
      <b/>
      <i/>
      <sz val="8"/>
      <name val="Times New Roman CE"/>
      <family val="1"/>
      <charset val="238"/>
    </font>
    <font>
      <b/>
      <sz val="12"/>
      <name val="Times New Roman CE"/>
      <charset val="238"/>
    </font>
    <font>
      <b/>
      <sz val="12"/>
      <color indexed="10"/>
      <name val="Times New Roman CE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sz val="10"/>
      <name val="Times New Roman CE"/>
      <charset val="238"/>
    </font>
    <font>
      <b/>
      <i/>
      <sz val="10"/>
      <name val="Times New Roman CE"/>
      <charset val="238"/>
    </font>
    <font>
      <i/>
      <sz val="8"/>
      <name val="Times New Roman CE"/>
      <charset val="238"/>
    </font>
    <font>
      <b/>
      <sz val="8"/>
      <name val="Times New Roman"/>
      <family val="1"/>
    </font>
    <font>
      <b/>
      <sz val="11"/>
      <name val="Times New Roman CE"/>
      <charset val="238"/>
    </font>
    <font>
      <b/>
      <i/>
      <sz val="9"/>
      <name val="Times New Roman CE"/>
      <charset val="238"/>
    </font>
    <font>
      <b/>
      <sz val="14"/>
      <name val="Times New Roman CE"/>
      <charset val="238"/>
    </font>
    <font>
      <sz val="9"/>
      <name val="Times New Roman CE"/>
      <charset val="238"/>
    </font>
    <font>
      <b/>
      <sz val="9"/>
      <color indexed="8"/>
      <name val="Times New Roman"/>
      <family val="1"/>
      <charset val="238"/>
    </font>
    <font>
      <sz val="9"/>
      <name val="Times New Roman"/>
      <family val="1"/>
      <charset val="238"/>
    </font>
    <font>
      <b/>
      <i/>
      <sz val="12"/>
      <name val="Times New Roman CE"/>
      <family val="1"/>
      <charset val="238"/>
    </font>
    <font>
      <sz val="11"/>
      <name val="Times New Roman CE"/>
      <charset val="238"/>
    </font>
    <font>
      <sz val="9"/>
      <color indexed="17"/>
      <name val="Times New Roman CE"/>
      <charset val="238"/>
    </font>
    <font>
      <sz val="10"/>
      <color indexed="17"/>
      <name val="Times New Roman CE"/>
      <charset val="238"/>
    </font>
    <font>
      <b/>
      <sz val="10"/>
      <name val="Times New Roman"/>
      <family val="1"/>
      <charset val="238"/>
    </font>
    <font>
      <sz val="10"/>
      <name val="Times New Roman CE"/>
      <charset val="238"/>
    </font>
    <font>
      <b/>
      <sz val="14"/>
      <color indexed="10"/>
      <name val="Times New Roman CE"/>
      <charset val="238"/>
    </font>
  </fonts>
  <fills count="4">
    <fill>
      <patternFill patternType="none"/>
    </fill>
    <fill>
      <patternFill patternType="gray125"/>
    </fill>
    <fill>
      <patternFill patternType="lightHorizontal"/>
    </fill>
    <fill>
      <patternFill patternType="darkHorizontal"/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2" fillId="0" borderId="0"/>
  </cellStyleXfs>
  <cellXfs count="682">
    <xf numFmtId="0" fontId="0" fillId="0" borderId="0" xfId="0"/>
    <xf numFmtId="0" fontId="15" fillId="0" borderId="0" xfId="4" applyFont="1" applyFill="1"/>
    <xf numFmtId="164" fontId="3" fillId="0" borderId="0" xfId="0" applyNumberFormat="1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6" fillId="0" borderId="0" xfId="0" applyFont="1" applyFill="1" applyAlignment="1">
      <alignment horizontal="right"/>
    </xf>
    <xf numFmtId="0" fontId="7" fillId="0" borderId="0" xfId="4" applyFont="1" applyFill="1" applyBorder="1" applyAlignment="1" applyProtection="1">
      <alignment horizontal="center" vertical="center" wrapText="1"/>
    </xf>
    <xf numFmtId="0" fontId="7" fillId="0" borderId="0" xfId="4" applyFont="1" applyFill="1" applyBorder="1" applyAlignment="1" applyProtection="1">
      <alignment vertical="center" wrapText="1"/>
    </xf>
    <xf numFmtId="0" fontId="22" fillId="0" borderId="1" xfId="4" applyFont="1" applyFill="1" applyBorder="1" applyAlignment="1" applyProtection="1">
      <alignment horizontal="left" vertical="center" wrapText="1" indent="1"/>
    </xf>
    <xf numFmtId="0" fontId="22" fillId="0" borderId="2" xfId="4" applyFont="1" applyFill="1" applyBorder="1" applyAlignment="1" applyProtection="1">
      <alignment horizontal="left" vertical="center" wrapText="1" indent="1"/>
    </xf>
    <xf numFmtId="0" fontId="22" fillId="0" borderId="3" xfId="4" applyFont="1" applyFill="1" applyBorder="1" applyAlignment="1" applyProtection="1">
      <alignment horizontal="left" vertical="center" wrapText="1" indent="1"/>
    </xf>
    <xf numFmtId="0" fontId="22" fillId="0" borderId="4" xfId="4" applyFont="1" applyFill="1" applyBorder="1" applyAlignment="1" applyProtection="1">
      <alignment horizontal="left" vertical="center" wrapText="1" indent="1"/>
    </xf>
    <xf numFmtId="0" fontId="22" fillId="0" borderId="5" xfId="4" applyFont="1" applyFill="1" applyBorder="1" applyAlignment="1" applyProtection="1">
      <alignment horizontal="left" vertical="center" wrapText="1" indent="1"/>
    </xf>
    <xf numFmtId="0" fontId="22" fillId="0" borderId="6" xfId="4" applyFont="1" applyFill="1" applyBorder="1" applyAlignment="1" applyProtection="1">
      <alignment horizontal="left" vertical="center" wrapText="1" indent="1"/>
    </xf>
    <xf numFmtId="49" fontId="22" fillId="0" borderId="7" xfId="4" applyNumberFormat="1" applyFont="1" applyFill="1" applyBorder="1" applyAlignment="1" applyProtection="1">
      <alignment horizontal="left" vertical="center" wrapText="1" indent="1"/>
    </xf>
    <xf numFmtId="49" fontId="22" fillId="0" borderId="8" xfId="4" applyNumberFormat="1" applyFont="1" applyFill="1" applyBorder="1" applyAlignment="1" applyProtection="1">
      <alignment horizontal="left" vertical="center" wrapText="1" indent="1"/>
    </xf>
    <xf numFmtId="49" fontId="22" fillId="0" borderId="9" xfId="4" applyNumberFormat="1" applyFont="1" applyFill="1" applyBorder="1" applyAlignment="1" applyProtection="1">
      <alignment horizontal="left" vertical="center" wrapText="1" indent="1"/>
    </xf>
    <xf numFmtId="49" fontId="22" fillId="0" borderId="10" xfId="4" applyNumberFormat="1" applyFont="1" applyFill="1" applyBorder="1" applyAlignment="1" applyProtection="1">
      <alignment horizontal="left" vertical="center" wrapText="1" indent="1"/>
    </xf>
    <xf numFmtId="49" fontId="22" fillId="0" borderId="11" xfId="4" applyNumberFormat="1" applyFont="1" applyFill="1" applyBorder="1" applyAlignment="1" applyProtection="1">
      <alignment horizontal="left" vertical="center" wrapText="1" indent="1"/>
    </xf>
    <xf numFmtId="49" fontId="22" fillId="0" borderId="12" xfId="4" applyNumberFormat="1" applyFont="1" applyFill="1" applyBorder="1" applyAlignment="1" applyProtection="1">
      <alignment horizontal="left" vertical="center" wrapText="1" indent="1"/>
    </xf>
    <xf numFmtId="0" fontId="22" fillId="0" borderId="0" xfId="4" applyFont="1" applyFill="1" applyBorder="1" applyAlignment="1" applyProtection="1">
      <alignment horizontal="left" vertical="center" wrapText="1" indent="1"/>
    </xf>
    <xf numFmtId="0" fontId="20" fillId="0" borderId="13" xfId="4" applyFont="1" applyFill="1" applyBorder="1" applyAlignment="1" applyProtection="1">
      <alignment horizontal="left" vertical="center" wrapText="1" indent="1"/>
    </xf>
    <xf numFmtId="0" fontId="20" fillId="0" borderId="14" xfId="4" applyFont="1" applyFill="1" applyBorder="1" applyAlignment="1" applyProtection="1">
      <alignment horizontal="left" vertical="center" wrapText="1" indent="1"/>
    </xf>
    <xf numFmtId="0" fontId="20" fillId="0" borderId="15" xfId="4" applyFont="1" applyFill="1" applyBorder="1" applyAlignment="1" applyProtection="1">
      <alignment horizontal="left" vertical="center" wrapText="1" indent="1"/>
    </xf>
    <xf numFmtId="0" fontId="8" fillId="0" borderId="13" xfId="4" applyFont="1" applyFill="1" applyBorder="1" applyAlignment="1" applyProtection="1">
      <alignment horizontal="center" vertical="center" wrapText="1"/>
    </xf>
    <xf numFmtId="0" fontId="8" fillId="0" borderId="14" xfId="4" applyFont="1" applyFill="1" applyBorder="1" applyAlignment="1" applyProtection="1">
      <alignment horizontal="center" vertical="center" wrapText="1"/>
    </xf>
    <xf numFmtId="164" fontId="22" fillId="0" borderId="16" xfId="0" applyNumberFormat="1" applyFont="1" applyFill="1" applyBorder="1" applyAlignment="1" applyProtection="1">
      <alignment vertical="center" wrapText="1"/>
      <protection locked="0"/>
    </xf>
    <xf numFmtId="164" fontId="22" fillId="0" borderId="17" xfId="0" applyNumberFormat="1" applyFont="1" applyFill="1" applyBorder="1" applyAlignment="1" applyProtection="1">
      <alignment vertical="center" wrapText="1"/>
      <protection locked="0"/>
    </xf>
    <xf numFmtId="164" fontId="22" fillId="0" borderId="18" xfId="0" applyNumberFormat="1" applyFont="1" applyFill="1" applyBorder="1" applyAlignment="1" applyProtection="1">
      <alignment vertical="center" wrapText="1"/>
      <protection locked="0"/>
    </xf>
    <xf numFmtId="164" fontId="22" fillId="0" borderId="2" xfId="0" applyNumberFormat="1" applyFont="1" applyFill="1" applyBorder="1" applyAlignment="1" applyProtection="1">
      <alignment vertical="center" wrapText="1"/>
      <protection locked="0"/>
    </xf>
    <xf numFmtId="164" fontId="22" fillId="0" borderId="6" xfId="0" applyNumberFormat="1" applyFont="1" applyFill="1" applyBorder="1" applyAlignment="1" applyProtection="1">
      <alignment vertical="center" wrapText="1"/>
      <protection locked="0"/>
    </xf>
    <xf numFmtId="0" fontId="20" fillId="0" borderId="14" xfId="4" applyFont="1" applyFill="1" applyBorder="1" applyAlignment="1" applyProtection="1">
      <alignment vertical="center" wrapText="1"/>
    </xf>
    <xf numFmtId="0" fontId="20" fillId="0" borderId="19" xfId="4" applyFont="1" applyFill="1" applyBorder="1" applyAlignment="1" applyProtection="1">
      <alignment vertical="center" wrapText="1"/>
    </xf>
    <xf numFmtId="0" fontId="30" fillId="0" borderId="4" xfId="0" applyFont="1" applyBorder="1" applyAlignment="1" applyProtection="1">
      <alignment horizontal="left" vertical="center" indent="1"/>
      <protection locked="0"/>
    </xf>
    <xf numFmtId="3" fontId="30" fillId="0" borderId="20" xfId="0" applyNumberFormat="1" applyFont="1" applyBorder="1" applyAlignment="1" applyProtection="1">
      <alignment horizontal="right" vertical="center" indent="1"/>
      <protection locked="0"/>
    </xf>
    <xf numFmtId="0" fontId="30" fillId="0" borderId="2" xfId="0" applyFont="1" applyBorder="1" applyAlignment="1" applyProtection="1">
      <alignment horizontal="left" vertical="center" indent="1"/>
      <protection locked="0"/>
    </xf>
    <xf numFmtId="3" fontId="30" fillId="0" borderId="16" xfId="0" applyNumberFormat="1" applyFont="1" applyBorder="1" applyAlignment="1" applyProtection="1">
      <alignment horizontal="right" vertical="center" indent="1"/>
      <protection locked="0"/>
    </xf>
    <xf numFmtId="0" fontId="30" fillId="0" borderId="6" xfId="0" applyFont="1" applyBorder="1" applyAlignment="1" applyProtection="1">
      <alignment horizontal="left" vertical="center" indent="1"/>
      <protection locked="0"/>
    </xf>
    <xf numFmtId="0" fontId="20" fillId="0" borderId="13" xfId="4" applyFont="1" applyFill="1" applyBorder="1" applyAlignment="1" applyProtection="1">
      <alignment horizontal="center" vertical="center" wrapText="1"/>
    </xf>
    <xf numFmtId="0" fontId="20" fillId="0" borderId="14" xfId="4" applyFont="1" applyFill="1" applyBorder="1" applyAlignment="1" applyProtection="1">
      <alignment horizontal="center" vertical="center" wrapText="1"/>
    </xf>
    <xf numFmtId="0" fontId="20" fillId="0" borderId="21" xfId="4" applyFont="1" applyFill="1" applyBorder="1" applyAlignment="1" applyProtection="1">
      <alignment horizontal="center" vertical="center" wrapText="1"/>
    </xf>
    <xf numFmtId="0" fontId="26" fillId="0" borderId="13" xfId="0" applyFont="1" applyFill="1" applyBorder="1" applyAlignment="1" applyProtection="1">
      <alignment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9" fillId="0" borderId="13" xfId="0" applyFont="1" applyFill="1" applyBorder="1" applyAlignment="1">
      <alignment horizontal="center" vertical="center" wrapText="1"/>
    </xf>
    <xf numFmtId="0" fontId="8" fillId="0" borderId="14" xfId="5" applyFont="1" applyFill="1" applyBorder="1" applyAlignment="1" applyProtection="1">
      <alignment horizontal="left" vertical="center" indent="1"/>
    </xf>
    <xf numFmtId="0" fontId="12" fillId="0" borderId="0" xfId="4" applyFill="1"/>
    <xf numFmtId="0" fontId="8" fillId="0" borderId="21" xfId="4" applyFont="1" applyFill="1" applyBorder="1" applyAlignment="1" applyProtection="1">
      <alignment horizontal="center" vertical="center" wrapText="1"/>
    </xf>
    <xf numFmtId="0" fontId="22" fillId="0" borderId="0" xfId="4" applyFont="1" applyFill="1"/>
    <xf numFmtId="0" fontId="25" fillId="0" borderId="0" xfId="4" applyFont="1" applyFill="1"/>
    <xf numFmtId="164" fontId="0" fillId="0" borderId="0" xfId="0" applyNumberFormat="1" applyFill="1" applyAlignment="1">
      <alignment vertical="center" wrapText="1"/>
    </xf>
    <xf numFmtId="164" fontId="0" fillId="0" borderId="0" xfId="0" applyNumberFormat="1" applyFill="1" applyAlignment="1">
      <alignment horizontal="center" vertical="center" wrapText="1"/>
    </xf>
    <xf numFmtId="164" fontId="6" fillId="0" borderId="0" xfId="0" applyNumberFormat="1" applyFont="1" applyFill="1" applyAlignment="1">
      <alignment horizontal="right" vertical="center"/>
    </xf>
    <xf numFmtId="164" fontId="4" fillId="0" borderId="0" xfId="0" applyNumberFormat="1" applyFont="1" applyFill="1" applyAlignment="1">
      <alignment horizontal="center" vertical="center" wrapText="1"/>
    </xf>
    <xf numFmtId="164" fontId="22" fillId="0" borderId="8" xfId="0" applyNumberFormat="1" applyFont="1" applyFill="1" applyBorder="1" applyAlignment="1" applyProtection="1">
      <alignment horizontal="left" vertical="center" wrapText="1" indent="1"/>
      <protection locked="0"/>
    </xf>
    <xf numFmtId="0" fontId="0" fillId="0" borderId="0" xfId="0" applyFill="1"/>
    <xf numFmtId="0" fontId="0" fillId="0" borderId="0" xfId="0" applyFill="1" applyAlignment="1"/>
    <xf numFmtId="0" fontId="18" fillId="0" borderId="0" xfId="0" applyFont="1" applyFill="1" applyAlignment="1">
      <alignment vertical="center"/>
    </xf>
    <xf numFmtId="0" fontId="0" fillId="0" borderId="0" xfId="0" applyFill="1" applyAlignment="1" applyProtection="1">
      <alignment vertical="center"/>
    </xf>
    <xf numFmtId="164" fontId="8" fillId="0" borderId="21" xfId="0" applyNumberFormat="1" applyFont="1" applyFill="1" applyBorder="1" applyAlignment="1" applyProtection="1">
      <alignment horizontal="center" vertical="center" wrapText="1"/>
    </xf>
    <xf numFmtId="164" fontId="20" fillId="0" borderId="22" xfId="0" applyNumberFormat="1" applyFont="1" applyFill="1" applyBorder="1" applyAlignment="1" applyProtection="1">
      <alignment horizontal="center" vertical="center" wrapText="1"/>
    </xf>
    <xf numFmtId="164" fontId="20" fillId="0" borderId="23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Fill="1" applyAlignment="1" applyProtection="1">
      <alignment vertical="center" wrapText="1"/>
    </xf>
    <xf numFmtId="164" fontId="22" fillId="0" borderId="10" xfId="0" applyNumberFormat="1" applyFont="1" applyFill="1" applyBorder="1" applyAlignment="1" applyProtection="1">
      <alignment horizontal="left" vertical="center" wrapText="1" indent="1"/>
      <protection locked="0"/>
    </xf>
    <xf numFmtId="164" fontId="20" fillId="0" borderId="14" xfId="0" applyNumberFormat="1" applyFont="1" applyFill="1" applyBorder="1" applyAlignment="1" applyProtection="1">
      <alignment vertical="center" wrapText="1"/>
    </xf>
    <xf numFmtId="164" fontId="4" fillId="0" borderId="0" xfId="0" applyNumberFormat="1" applyFont="1" applyFill="1" applyAlignment="1">
      <alignment vertical="center" wrapText="1"/>
    </xf>
    <xf numFmtId="164" fontId="19" fillId="0" borderId="8" xfId="0" applyNumberFormat="1" applyFont="1" applyFill="1" applyBorder="1" applyAlignment="1" applyProtection="1">
      <alignment horizontal="left" vertical="center" wrapText="1" indent="1"/>
      <protection locked="0"/>
    </xf>
    <xf numFmtId="164" fontId="19" fillId="0" borderId="2" xfId="0" applyNumberFormat="1" applyFont="1" applyFill="1" applyBorder="1" applyAlignment="1" applyProtection="1">
      <alignment vertical="center" wrapText="1"/>
      <protection locked="0"/>
    </xf>
    <xf numFmtId="164" fontId="19" fillId="0" borderId="10" xfId="0" applyNumberFormat="1" applyFont="1" applyFill="1" applyBorder="1" applyAlignment="1" applyProtection="1">
      <alignment horizontal="left" vertical="center" wrapText="1" indent="1"/>
      <protection locked="0"/>
    </xf>
    <xf numFmtId="164" fontId="19" fillId="0" borderId="6" xfId="0" applyNumberFormat="1" applyFont="1" applyFill="1" applyBorder="1" applyAlignment="1" applyProtection="1">
      <alignment vertical="center" wrapText="1"/>
      <protection locked="0"/>
    </xf>
    <xf numFmtId="0" fontId="7" fillId="0" borderId="0" xfId="0" applyFont="1" applyFill="1" applyAlignment="1">
      <alignment horizontal="center" vertical="center" wrapText="1"/>
    </xf>
    <xf numFmtId="164" fontId="22" fillId="0" borderId="25" xfId="0" applyNumberFormat="1" applyFont="1" applyFill="1" applyBorder="1" applyAlignment="1" applyProtection="1">
      <alignment vertical="center" wrapText="1"/>
    </xf>
    <xf numFmtId="164" fontId="22" fillId="0" borderId="13" xfId="0" applyNumberFormat="1" applyFont="1" applyFill="1" applyBorder="1" applyAlignment="1" applyProtection="1">
      <alignment vertical="center" wrapText="1"/>
    </xf>
    <xf numFmtId="164" fontId="22" fillId="0" borderId="14" xfId="0" applyNumberFormat="1" applyFont="1" applyFill="1" applyBorder="1" applyAlignment="1" applyProtection="1">
      <alignment vertical="center" wrapText="1"/>
    </xf>
    <xf numFmtId="164" fontId="22" fillId="0" borderId="21" xfId="0" applyNumberFormat="1" applyFont="1" applyFill="1" applyBorder="1" applyAlignment="1" applyProtection="1">
      <alignment vertical="center" wrapText="1"/>
    </xf>
    <xf numFmtId="164" fontId="22" fillId="0" borderId="26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26" xfId="0" applyNumberFormat="1" applyFont="1" applyFill="1" applyBorder="1" applyAlignment="1" applyProtection="1">
      <alignment vertical="center" wrapText="1"/>
      <protection locked="0"/>
    </xf>
    <xf numFmtId="164" fontId="22" fillId="0" borderId="8" xfId="0" applyNumberFormat="1" applyFont="1" applyFill="1" applyBorder="1" applyAlignment="1" applyProtection="1">
      <alignment vertical="center" wrapText="1"/>
      <protection locked="0"/>
    </xf>
    <xf numFmtId="164" fontId="22" fillId="0" borderId="27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27" xfId="0" applyNumberFormat="1" applyFont="1" applyFill="1" applyBorder="1" applyAlignment="1" applyProtection="1">
      <alignment vertical="center" wrapText="1"/>
      <protection locked="0"/>
    </xf>
    <xf numFmtId="164" fontId="22" fillId="0" borderId="10" xfId="0" applyNumberFormat="1" applyFont="1" applyFill="1" applyBorder="1" applyAlignment="1" applyProtection="1">
      <alignment vertical="center" wrapText="1"/>
      <protection locked="0"/>
    </xf>
    <xf numFmtId="164" fontId="22" fillId="0" borderId="28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29" xfId="0" applyNumberFormat="1" applyFont="1" applyFill="1" applyBorder="1" applyAlignment="1" applyProtection="1">
      <alignment vertical="center" wrapText="1"/>
      <protection locked="0"/>
    </xf>
    <xf numFmtId="164" fontId="22" fillId="0" borderId="7" xfId="0" applyNumberFormat="1" applyFont="1" applyFill="1" applyBorder="1" applyAlignment="1" applyProtection="1">
      <alignment vertical="center" wrapText="1"/>
      <protection locked="0"/>
    </xf>
    <xf numFmtId="164" fontId="22" fillId="0" borderId="1" xfId="0" applyNumberFormat="1" applyFont="1" applyFill="1" applyBorder="1" applyAlignment="1" applyProtection="1">
      <alignment vertical="center" wrapText="1"/>
      <protection locked="0"/>
    </xf>
    <xf numFmtId="164" fontId="10" fillId="0" borderId="0" xfId="0" applyNumberFormat="1" applyFont="1" applyFill="1" applyAlignment="1">
      <alignment horizontal="center" vertical="center" wrapText="1"/>
    </xf>
    <xf numFmtId="164" fontId="10" fillId="0" borderId="0" xfId="0" applyNumberFormat="1" applyFont="1" applyFill="1" applyAlignment="1">
      <alignment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64" fontId="30" fillId="0" borderId="30" xfId="0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8" xfId="0" applyFont="1" applyFill="1" applyBorder="1" applyAlignment="1">
      <alignment horizontal="center" vertical="center" wrapText="1"/>
    </xf>
    <xf numFmtId="164" fontId="30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16" xfId="0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2" xfId="0" applyFont="1" applyFill="1" applyBorder="1" applyAlignment="1" applyProtection="1">
      <alignment vertical="center" wrapText="1"/>
      <protection locked="0"/>
    </xf>
    <xf numFmtId="0" fontId="30" fillId="0" borderId="31" xfId="0" applyFont="1" applyFill="1" applyBorder="1" applyAlignment="1" applyProtection="1">
      <alignment vertical="center" wrapText="1"/>
      <protection locked="0"/>
    </xf>
    <xf numFmtId="164" fontId="30" fillId="0" borderId="31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32" xfId="0" applyNumberFormat="1" applyFont="1" applyFill="1" applyBorder="1" applyAlignment="1" applyProtection="1">
      <alignment horizontal="right" vertical="center" wrapText="1" indent="1"/>
      <protection locked="0"/>
    </xf>
    <xf numFmtId="0" fontId="0" fillId="0" borderId="0" xfId="0" applyFill="1" applyAlignment="1">
      <alignment horizontal="right" vertical="center" wrapText="1"/>
    </xf>
    <xf numFmtId="0" fontId="0" fillId="0" borderId="0" xfId="0" applyFill="1" applyAlignment="1">
      <alignment horizontal="center" vertical="center" wrapText="1"/>
    </xf>
    <xf numFmtId="3" fontId="30" fillId="0" borderId="16" xfId="0" applyNumberFormat="1" applyFont="1" applyFill="1" applyBorder="1" applyAlignment="1" applyProtection="1">
      <alignment horizontal="right" vertical="center" indent="1"/>
      <protection locked="0"/>
    </xf>
    <xf numFmtId="3" fontId="30" fillId="0" borderId="18" xfId="0" applyNumberFormat="1" applyFont="1" applyFill="1" applyBorder="1" applyAlignment="1" applyProtection="1">
      <alignment horizontal="right" vertical="center" indent="1"/>
      <protection locked="0"/>
    </xf>
    <xf numFmtId="0" fontId="24" fillId="0" borderId="0" xfId="0" applyFont="1" applyFill="1"/>
    <xf numFmtId="3" fontId="30" fillId="0" borderId="4" xfId="0" applyNumberFormat="1" applyFont="1" applyFill="1" applyBorder="1" applyAlignment="1" applyProtection="1">
      <alignment vertical="center"/>
      <protection locked="0"/>
    </xf>
    <xf numFmtId="3" fontId="34" fillId="0" borderId="2" xfId="0" applyNumberFormat="1" applyFont="1" applyFill="1" applyBorder="1" applyAlignment="1" applyProtection="1">
      <alignment vertical="center"/>
      <protection locked="0"/>
    </xf>
    <xf numFmtId="3" fontId="30" fillId="0" borderId="2" xfId="0" applyNumberFormat="1" applyFont="1" applyFill="1" applyBorder="1" applyAlignment="1" applyProtection="1">
      <alignment vertical="center"/>
      <protection locked="0"/>
    </xf>
    <xf numFmtId="49" fontId="30" fillId="0" borderId="10" xfId="0" applyNumberFormat="1" applyFont="1" applyFill="1" applyBorder="1" applyAlignment="1" applyProtection="1">
      <alignment vertical="center"/>
      <protection locked="0"/>
    </xf>
    <xf numFmtId="3" fontId="30" fillId="0" borderId="6" xfId="0" applyNumberFormat="1" applyFont="1" applyFill="1" applyBorder="1" applyAlignment="1" applyProtection="1">
      <alignment vertical="center"/>
      <protection locked="0"/>
    </xf>
    <xf numFmtId="49" fontId="30" fillId="0" borderId="8" xfId="0" applyNumberFormat="1" applyFont="1" applyFill="1" applyBorder="1" applyAlignment="1" applyProtection="1">
      <alignment vertical="center"/>
      <protection locked="0"/>
    </xf>
    <xf numFmtId="0" fontId="7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0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31" fillId="0" borderId="15" xfId="5" applyFont="1" applyFill="1" applyBorder="1" applyAlignment="1" applyProtection="1">
      <alignment horizontal="center" vertical="center" wrapText="1"/>
    </xf>
    <xf numFmtId="0" fontId="31" fillId="0" borderId="19" xfId="5" applyFont="1" applyFill="1" applyBorder="1" applyAlignment="1" applyProtection="1">
      <alignment horizontal="center" vertical="center"/>
    </xf>
    <xf numFmtId="0" fontId="31" fillId="0" borderId="33" xfId="5" applyFont="1" applyFill="1" applyBorder="1" applyAlignment="1" applyProtection="1">
      <alignment horizontal="center" vertical="center"/>
    </xf>
    <xf numFmtId="0" fontId="12" fillId="0" borderId="0" xfId="5" applyFill="1" applyProtection="1"/>
    <xf numFmtId="0" fontId="22" fillId="0" borderId="13" xfId="5" applyFont="1" applyFill="1" applyBorder="1" applyAlignment="1" applyProtection="1">
      <alignment horizontal="left" vertical="center" indent="1"/>
    </xf>
    <xf numFmtId="0" fontId="12" fillId="0" borderId="0" xfId="5" applyFill="1" applyAlignment="1" applyProtection="1">
      <alignment vertical="center"/>
    </xf>
    <xf numFmtId="0" fontId="22" fillId="0" borderId="7" xfId="5" applyFont="1" applyFill="1" applyBorder="1" applyAlignment="1" applyProtection="1">
      <alignment horizontal="left" vertical="center" indent="1"/>
    </xf>
    <xf numFmtId="164" fontId="22" fillId="0" borderId="1" xfId="5" applyNumberFormat="1" applyFont="1" applyFill="1" applyBorder="1" applyAlignment="1" applyProtection="1">
      <alignment vertical="center"/>
      <protection locked="0"/>
    </xf>
    <xf numFmtId="164" fontId="22" fillId="0" borderId="17" xfId="5" applyNumberFormat="1" applyFont="1" applyFill="1" applyBorder="1" applyAlignment="1" applyProtection="1">
      <alignment vertical="center"/>
    </xf>
    <xf numFmtId="0" fontId="22" fillId="0" borderId="8" xfId="5" applyFont="1" applyFill="1" applyBorder="1" applyAlignment="1" applyProtection="1">
      <alignment horizontal="left" vertical="center" indent="1"/>
    </xf>
    <xf numFmtId="164" fontId="22" fillId="0" borderId="2" xfId="5" applyNumberFormat="1" applyFont="1" applyFill="1" applyBorder="1" applyAlignment="1" applyProtection="1">
      <alignment vertical="center"/>
      <protection locked="0"/>
    </xf>
    <xf numFmtId="164" fontId="22" fillId="0" borderId="16" xfId="5" applyNumberFormat="1" applyFont="1" applyFill="1" applyBorder="1" applyAlignment="1" applyProtection="1">
      <alignment vertical="center"/>
    </xf>
    <xf numFmtId="0" fontId="12" fillId="0" borderId="0" xfId="5" applyFill="1" applyAlignment="1" applyProtection="1">
      <alignment vertical="center"/>
      <protection locked="0"/>
    </xf>
    <xf numFmtId="164" fontId="22" fillId="0" borderId="3" xfId="5" applyNumberFormat="1" applyFont="1" applyFill="1" applyBorder="1" applyAlignment="1" applyProtection="1">
      <alignment vertical="center"/>
      <protection locked="0"/>
    </xf>
    <xf numFmtId="164" fontId="22" fillId="0" borderId="30" xfId="5" applyNumberFormat="1" applyFont="1" applyFill="1" applyBorder="1" applyAlignment="1" applyProtection="1">
      <alignment vertical="center"/>
    </xf>
    <xf numFmtId="164" fontId="20" fillId="0" borderId="14" xfId="5" applyNumberFormat="1" applyFont="1" applyFill="1" applyBorder="1" applyAlignment="1" applyProtection="1">
      <alignment vertical="center"/>
    </xf>
    <xf numFmtId="164" fontId="20" fillId="0" borderId="21" xfId="5" applyNumberFormat="1" applyFont="1" applyFill="1" applyBorder="1" applyAlignment="1" applyProtection="1">
      <alignment vertical="center"/>
    </xf>
    <xf numFmtId="0" fontId="22" fillId="0" borderId="9" xfId="5" applyFont="1" applyFill="1" applyBorder="1" applyAlignment="1" applyProtection="1">
      <alignment horizontal="left" vertical="center" indent="1"/>
    </xf>
    <xf numFmtId="0" fontId="20" fillId="0" borderId="13" xfId="5" applyFont="1" applyFill="1" applyBorder="1" applyAlignment="1" applyProtection="1">
      <alignment horizontal="left" vertical="center" indent="1"/>
    </xf>
    <xf numFmtId="164" fontId="20" fillId="0" borderId="14" xfId="5" applyNumberFormat="1" applyFont="1" applyFill="1" applyBorder="1" applyProtection="1"/>
    <xf numFmtId="164" fontId="20" fillId="0" borderId="21" xfId="5" applyNumberFormat="1" applyFont="1" applyFill="1" applyBorder="1" applyProtection="1"/>
    <xf numFmtId="0" fontId="12" fillId="0" borderId="0" xfId="5" applyFill="1" applyProtection="1">
      <protection locked="0"/>
    </xf>
    <xf numFmtId="0" fontId="15" fillId="0" borderId="0" xfId="5" applyFont="1" applyFill="1" applyProtection="1"/>
    <xf numFmtId="0" fontId="36" fillId="0" borderId="0" xfId="5" applyFont="1" applyFill="1" applyProtection="1">
      <protection locked="0"/>
    </xf>
    <xf numFmtId="0" fontId="24" fillId="0" borderId="0" xfId="5" applyFont="1" applyFill="1" applyProtection="1">
      <protection locked="0"/>
    </xf>
    <xf numFmtId="0" fontId="27" fillId="0" borderId="34" xfId="0" applyFont="1" applyFill="1" applyBorder="1" applyAlignment="1" applyProtection="1">
      <alignment horizontal="left" vertical="center" wrapText="1"/>
      <protection locked="0"/>
    </xf>
    <xf numFmtId="0" fontId="27" fillId="0" borderId="35" xfId="0" applyFont="1" applyFill="1" applyBorder="1" applyAlignment="1" applyProtection="1">
      <alignment horizontal="left" vertical="center" wrapText="1"/>
      <protection locked="0"/>
    </xf>
    <xf numFmtId="0" fontId="27" fillId="0" borderId="36" xfId="0" applyFont="1" applyFill="1" applyBorder="1" applyAlignment="1" applyProtection="1">
      <alignment horizontal="left" vertical="center" wrapText="1"/>
      <protection locked="0"/>
    </xf>
    <xf numFmtId="164" fontId="20" fillId="2" borderId="14" xfId="0" applyNumberFormat="1" applyFont="1" applyFill="1" applyBorder="1" applyAlignment="1" applyProtection="1">
      <alignment vertical="center" wrapText="1"/>
    </xf>
    <xf numFmtId="164" fontId="8" fillId="2" borderId="14" xfId="0" applyNumberFormat="1" applyFont="1" applyFill="1" applyBorder="1" applyAlignment="1" applyProtection="1">
      <alignment vertical="center" wrapText="1"/>
    </xf>
    <xf numFmtId="164" fontId="15" fillId="2" borderId="37" xfId="0" applyNumberFormat="1" applyFont="1" applyFill="1" applyBorder="1" applyAlignment="1" applyProtection="1">
      <alignment horizontal="left" vertical="center" wrapText="1" indent="2"/>
    </xf>
    <xf numFmtId="3" fontId="4" fillId="0" borderId="21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9" xfId="0" applyNumberFormat="1" applyFont="1" applyFill="1" applyBorder="1" applyAlignment="1" applyProtection="1">
      <alignment horizontal="left" vertical="center" wrapText="1" indent="1"/>
      <protection locked="0"/>
    </xf>
    <xf numFmtId="0" fontId="30" fillId="0" borderId="3" xfId="0" applyFont="1" applyFill="1" applyBorder="1" applyAlignment="1" applyProtection="1">
      <alignment vertical="center" wrapText="1"/>
      <protection locked="0"/>
    </xf>
    <xf numFmtId="0" fontId="29" fillId="0" borderId="14" xfId="4" applyFont="1" applyFill="1" applyBorder="1" applyAlignment="1" applyProtection="1">
      <alignment horizontal="left" vertical="center" wrapText="1" indent="1"/>
    </xf>
    <xf numFmtId="0" fontId="24" fillId="0" borderId="0" xfId="4" applyFont="1" applyFill="1"/>
    <xf numFmtId="164" fontId="29" fillId="0" borderId="13" xfId="0" applyNumberFormat="1" applyFont="1" applyFill="1" applyBorder="1" applyAlignment="1" applyProtection="1">
      <alignment horizontal="left" vertical="center" wrapText="1" indent="1"/>
    </xf>
    <xf numFmtId="0" fontId="38" fillId="0" borderId="0" xfId="0" applyFont="1"/>
    <xf numFmtId="0" fontId="39" fillId="0" borderId="0" xfId="0" applyFont="1"/>
    <xf numFmtId="0" fontId="39" fillId="0" borderId="0" xfId="0" applyFont="1" applyAlignment="1">
      <alignment horizontal="right" indent="1"/>
    </xf>
    <xf numFmtId="0" fontId="25" fillId="0" borderId="0" xfId="0" applyFont="1" applyAlignment="1">
      <alignment horizontal="center"/>
    </xf>
    <xf numFmtId="0" fontId="29" fillId="0" borderId="14" xfId="4" applyFont="1" applyFill="1" applyBorder="1" applyAlignment="1" applyProtection="1">
      <alignment horizontal="left" vertical="center" wrapText="1"/>
    </xf>
    <xf numFmtId="164" fontId="30" fillId="0" borderId="38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5" xfId="0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11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39" fillId="0" borderId="0" xfId="0" applyFont="1" applyFill="1"/>
    <xf numFmtId="3" fontId="39" fillId="0" borderId="0" xfId="0" applyNumberFormat="1" applyFont="1" applyFill="1" applyAlignment="1">
      <alignment horizontal="right" indent="1"/>
    </xf>
    <xf numFmtId="3" fontId="31" fillId="0" borderId="0" xfId="0" applyNumberFormat="1" applyFont="1" applyFill="1" applyAlignment="1">
      <alignment horizontal="right" indent="1"/>
    </xf>
    <xf numFmtId="0" fontId="39" fillId="0" borderId="0" xfId="0" applyFont="1" applyFill="1" applyAlignment="1">
      <alignment horizontal="right" indent="1"/>
    </xf>
    <xf numFmtId="0" fontId="6" fillId="0" borderId="39" xfId="0" applyFont="1" applyFill="1" applyBorder="1" applyAlignment="1" applyProtection="1">
      <alignment horizontal="right"/>
    </xf>
    <xf numFmtId="164" fontId="37" fillId="0" borderId="39" xfId="4" applyNumberFormat="1" applyFont="1" applyFill="1" applyBorder="1" applyAlignment="1" applyProtection="1">
      <alignment horizontal="left" vertical="center"/>
    </xf>
    <xf numFmtId="0" fontId="30" fillId="0" borderId="23" xfId="4" applyFont="1" applyFill="1" applyBorder="1" applyAlignment="1" applyProtection="1">
      <alignment horizontal="left" vertical="center" wrapText="1" indent="1"/>
    </xf>
    <xf numFmtId="0" fontId="22" fillId="0" borderId="2" xfId="4" applyFont="1" applyFill="1" applyBorder="1" applyAlignment="1" applyProtection="1">
      <alignment horizontal="left" indent="6"/>
    </xf>
    <xf numFmtId="0" fontId="22" fillId="0" borderId="2" xfId="4" applyFont="1" applyFill="1" applyBorder="1" applyAlignment="1" applyProtection="1">
      <alignment horizontal="left" vertical="center" wrapText="1" indent="6"/>
    </xf>
    <xf numFmtId="0" fontId="22" fillId="0" borderId="6" xfId="4" applyFont="1" applyFill="1" applyBorder="1" applyAlignment="1" applyProtection="1">
      <alignment horizontal="left" vertical="center" wrapText="1" indent="6"/>
    </xf>
    <xf numFmtId="0" fontId="22" fillId="0" borderId="31" xfId="4" applyFont="1" applyFill="1" applyBorder="1" applyAlignment="1" applyProtection="1">
      <alignment horizontal="left" vertical="center" wrapText="1" indent="6"/>
    </xf>
    <xf numFmtId="0" fontId="44" fillId="0" borderId="0" xfId="0" applyFont="1" applyFill="1"/>
    <xf numFmtId="0" fontId="45" fillId="0" borderId="0" xfId="0" applyFont="1"/>
    <xf numFmtId="0" fontId="15" fillId="0" borderId="0" xfId="4" applyFont="1" applyFill="1" applyBorder="1"/>
    <xf numFmtId="0" fontId="2" fillId="0" borderId="0" xfId="4" applyFont="1" applyFill="1"/>
    <xf numFmtId="164" fontId="5" fillId="0" borderId="0" xfId="4" applyNumberFormat="1" applyFont="1" applyFill="1" applyBorder="1" applyAlignment="1" applyProtection="1">
      <alignment horizontal="centerContinuous" vertical="center"/>
    </xf>
    <xf numFmtId="0" fontId="15" fillId="0" borderId="8" xfId="4" applyFont="1" applyFill="1" applyBorder="1" applyAlignment="1">
      <alignment horizontal="center" vertical="center"/>
    </xf>
    <xf numFmtId="0" fontId="15" fillId="0" borderId="9" xfId="4" applyFont="1" applyFill="1" applyBorder="1" applyAlignment="1">
      <alignment horizontal="center" vertical="center"/>
    </xf>
    <xf numFmtId="0" fontId="15" fillId="0" borderId="13" xfId="4" applyFont="1" applyFill="1" applyBorder="1" applyAlignment="1">
      <alignment horizontal="center" vertical="center"/>
    </xf>
    <xf numFmtId="0" fontId="15" fillId="0" borderId="14" xfId="4" applyFont="1" applyFill="1" applyBorder="1" applyAlignment="1">
      <alignment horizontal="center" vertical="center"/>
    </xf>
    <xf numFmtId="0" fontId="15" fillId="0" borderId="21" xfId="4" applyFont="1" applyFill="1" applyBorder="1" applyAlignment="1">
      <alignment horizontal="center" vertical="center"/>
    </xf>
    <xf numFmtId="0" fontId="11" fillId="0" borderId="0" xfId="0" applyFont="1" applyFill="1" applyBorder="1" applyAlignment="1" applyProtection="1"/>
    <xf numFmtId="0" fontId="15" fillId="0" borderId="10" xfId="4" applyFont="1" applyFill="1" applyBorder="1" applyAlignment="1">
      <alignment horizontal="center" vertical="center"/>
    </xf>
    <xf numFmtId="0" fontId="32" fillId="0" borderId="14" xfId="4" applyFont="1" applyFill="1" applyBorder="1"/>
    <xf numFmtId="165" fontId="15" fillId="0" borderId="30" xfId="1" applyNumberFormat="1" applyFont="1" applyFill="1" applyBorder="1"/>
    <xf numFmtId="165" fontId="15" fillId="0" borderId="16" xfId="1" applyNumberFormat="1" applyFont="1" applyFill="1" applyBorder="1"/>
    <xf numFmtId="0" fontId="23" fillId="0" borderId="0" xfId="0" applyFont="1" applyFill="1" applyBorder="1" applyAlignment="1" applyProtection="1">
      <alignment horizontal="right"/>
    </xf>
    <xf numFmtId="0" fontId="8" fillId="0" borderId="40" xfId="4" applyFont="1" applyFill="1" applyBorder="1" applyAlignment="1" applyProtection="1">
      <alignment horizontal="center" vertical="center" wrapText="1"/>
    </xf>
    <xf numFmtId="0" fontId="42" fillId="0" borderId="0" xfId="0" applyFont="1" applyFill="1" applyProtection="1"/>
    <xf numFmtId="0" fontId="3" fillId="0" borderId="0" xfId="0" applyFont="1" applyFill="1" applyProtection="1"/>
    <xf numFmtId="0" fontId="3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43" fillId="0" borderId="0" xfId="0" applyFont="1" applyFill="1"/>
    <xf numFmtId="164" fontId="30" fillId="0" borderId="3" xfId="0" applyNumberFormat="1" applyFont="1" applyFill="1" applyBorder="1" applyAlignment="1" applyProtection="1">
      <alignment vertical="center"/>
      <protection locked="0"/>
    </xf>
    <xf numFmtId="164" fontId="30" fillId="0" borderId="2" xfId="0" applyNumberFormat="1" applyFont="1" applyFill="1" applyBorder="1" applyAlignment="1" applyProtection="1">
      <alignment vertical="center"/>
      <protection locked="0"/>
    </xf>
    <xf numFmtId="164" fontId="30" fillId="0" borderId="6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/>
    <xf numFmtId="0" fontId="0" fillId="0" borderId="0" xfId="0" applyFill="1" applyBorder="1"/>
    <xf numFmtId="0" fontId="6" fillId="0" borderId="0" xfId="0" applyFont="1" applyFill="1" applyBorder="1" applyAlignment="1">
      <alignment horizontal="center"/>
    </xf>
    <xf numFmtId="0" fontId="15" fillId="0" borderId="3" xfId="4" applyFont="1" applyFill="1" applyBorder="1" applyProtection="1">
      <protection locked="0"/>
    </xf>
    <xf numFmtId="165" fontId="15" fillId="0" borderId="3" xfId="1" applyNumberFormat="1" applyFont="1" applyFill="1" applyBorder="1" applyProtection="1">
      <protection locked="0"/>
    </xf>
    <xf numFmtId="0" fontId="15" fillId="0" borderId="2" xfId="4" applyFont="1" applyFill="1" applyBorder="1" applyProtection="1">
      <protection locked="0"/>
    </xf>
    <xf numFmtId="165" fontId="15" fillId="0" borderId="2" xfId="1" applyNumberFormat="1" applyFont="1" applyFill="1" applyBorder="1" applyProtection="1">
      <protection locked="0"/>
    </xf>
    <xf numFmtId="0" fontId="15" fillId="0" borderId="6" xfId="4" applyFont="1" applyFill="1" applyBorder="1" applyProtection="1">
      <protection locked="0"/>
    </xf>
    <xf numFmtId="165" fontId="15" fillId="0" borderId="6" xfId="1" applyNumberFormat="1" applyFont="1" applyFill="1" applyBorder="1" applyProtection="1">
      <protection locked="0"/>
    </xf>
    <xf numFmtId="0" fontId="29" fillId="0" borderId="11" xfId="4" applyFont="1" applyFill="1" applyBorder="1" applyAlignment="1" applyProtection="1">
      <alignment horizontal="center" vertical="center" wrapText="1"/>
    </xf>
    <xf numFmtId="0" fontId="29" fillId="0" borderId="4" xfId="4" applyFont="1" applyFill="1" applyBorder="1" applyAlignment="1" applyProtection="1">
      <alignment horizontal="center" vertical="center" wrapText="1"/>
    </xf>
    <xf numFmtId="0" fontId="29" fillId="0" borderId="20" xfId="4" applyFont="1" applyFill="1" applyBorder="1" applyAlignment="1" applyProtection="1">
      <alignment horizontal="center" vertical="center" wrapText="1"/>
    </xf>
    <xf numFmtId="0" fontId="30" fillId="0" borderId="13" xfId="4" applyFont="1" applyFill="1" applyBorder="1" applyAlignment="1" applyProtection="1">
      <alignment horizontal="center" vertical="center"/>
    </xf>
    <xf numFmtId="0" fontId="30" fillId="0" borderId="14" xfId="4" applyFont="1" applyFill="1" applyBorder="1" applyAlignment="1" applyProtection="1">
      <alignment horizontal="center" vertical="center"/>
    </xf>
    <xf numFmtId="0" fontId="30" fillId="0" borderId="21" xfId="4" applyFont="1" applyFill="1" applyBorder="1" applyAlignment="1" applyProtection="1">
      <alignment horizontal="center" vertical="center"/>
    </xf>
    <xf numFmtId="0" fontId="30" fillId="0" borderId="11" xfId="4" applyFont="1" applyFill="1" applyBorder="1" applyAlignment="1" applyProtection="1">
      <alignment horizontal="center" vertical="center"/>
    </xf>
    <xf numFmtId="0" fontId="30" fillId="0" borderId="8" xfId="4" applyFont="1" applyFill="1" applyBorder="1" applyAlignment="1" applyProtection="1">
      <alignment horizontal="center" vertical="center"/>
    </xf>
    <xf numFmtId="0" fontId="30" fillId="0" borderId="10" xfId="4" applyFont="1" applyFill="1" applyBorder="1" applyAlignment="1" applyProtection="1">
      <alignment horizontal="center" vertical="center"/>
    </xf>
    <xf numFmtId="165" fontId="29" fillId="0" borderId="21" xfId="1" applyNumberFormat="1" applyFont="1" applyFill="1" applyBorder="1" applyProtection="1"/>
    <xf numFmtId="165" fontId="30" fillId="0" borderId="20" xfId="1" applyNumberFormat="1" applyFont="1" applyFill="1" applyBorder="1" applyProtection="1">
      <protection locked="0"/>
    </xf>
    <xf numFmtId="165" fontId="30" fillId="0" borderId="16" xfId="1" applyNumberFormat="1" applyFont="1" applyFill="1" applyBorder="1" applyProtection="1">
      <protection locked="0"/>
    </xf>
    <xf numFmtId="165" fontId="30" fillId="0" borderId="18" xfId="1" applyNumberFormat="1" applyFont="1" applyFill="1" applyBorder="1" applyProtection="1">
      <protection locked="0"/>
    </xf>
    <xf numFmtId="0" fontId="30" fillId="0" borderId="4" xfId="4" applyFont="1" applyFill="1" applyBorder="1" applyProtection="1">
      <protection locked="0"/>
    </xf>
    <xf numFmtId="0" fontId="30" fillId="0" borderId="2" xfId="4" applyFont="1" applyFill="1" applyBorder="1" applyProtection="1">
      <protection locked="0"/>
    </xf>
    <xf numFmtId="0" fontId="30" fillId="0" borderId="6" xfId="4" applyFont="1" applyFill="1" applyBorder="1" applyProtection="1">
      <protection locked="0"/>
    </xf>
    <xf numFmtId="164" fontId="0" fillId="0" borderId="0" xfId="0" applyNumberFormat="1" applyFill="1" applyAlignment="1" applyProtection="1">
      <alignment horizontal="center" vertical="center" wrapText="1"/>
    </xf>
    <xf numFmtId="164" fontId="8" fillId="0" borderId="13" xfId="0" applyNumberFormat="1" applyFont="1" applyFill="1" applyBorder="1" applyAlignment="1" applyProtection="1">
      <alignment horizontal="center" vertical="center" wrapText="1"/>
    </xf>
    <xf numFmtId="164" fontId="8" fillId="0" borderId="14" xfId="0" applyNumberFormat="1" applyFont="1" applyFill="1" applyBorder="1" applyAlignment="1" applyProtection="1">
      <alignment horizontal="center" vertical="center" wrapText="1"/>
    </xf>
    <xf numFmtId="164" fontId="8" fillId="0" borderId="13" xfId="0" applyNumberFormat="1" applyFont="1" applyFill="1" applyBorder="1" applyAlignment="1" applyProtection="1">
      <alignment horizontal="left" vertical="center" wrapText="1"/>
    </xf>
    <xf numFmtId="164" fontId="8" fillId="0" borderId="14" xfId="0" applyNumberFormat="1" applyFont="1" applyFill="1" applyBorder="1" applyAlignment="1" applyProtection="1">
      <alignment vertical="center" wrapText="1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 wrapText="1"/>
    </xf>
    <xf numFmtId="0" fontId="8" fillId="0" borderId="21" xfId="0" applyFont="1" applyFill="1" applyBorder="1" applyAlignment="1" applyProtection="1">
      <alignment horizontal="center" vertical="center" wrapText="1"/>
    </xf>
    <xf numFmtId="0" fontId="20" fillId="0" borderId="13" xfId="0" applyFont="1" applyFill="1" applyBorder="1" applyAlignment="1" applyProtection="1">
      <alignment horizontal="center" vertical="center" wrapText="1"/>
    </xf>
    <xf numFmtId="0" fontId="20" fillId="0" borderId="14" xfId="0" applyFont="1" applyFill="1" applyBorder="1" applyAlignment="1" applyProtection="1">
      <alignment horizontal="center" vertical="center" wrapText="1"/>
    </xf>
    <xf numFmtId="0" fontId="20" fillId="0" borderId="21" xfId="0" applyFont="1" applyFill="1" applyBorder="1" applyAlignment="1" applyProtection="1">
      <alignment horizontal="center" vertical="center" wrapText="1"/>
    </xf>
    <xf numFmtId="0" fontId="27" fillId="0" borderId="38" xfId="0" applyFont="1" applyFill="1" applyBorder="1" applyAlignment="1" applyProtection="1">
      <alignment horizontal="left" vertical="center" wrapText="1" indent="1"/>
    </xf>
    <xf numFmtId="0" fontId="27" fillId="0" borderId="5" xfId="0" applyFont="1" applyFill="1" applyBorder="1" applyAlignment="1" applyProtection="1">
      <alignment horizontal="left" vertical="center" wrapText="1" indent="1"/>
    </xf>
    <xf numFmtId="0" fontId="27" fillId="0" borderId="5" xfId="0" applyFont="1" applyFill="1" applyBorder="1" applyAlignment="1" applyProtection="1">
      <alignment horizontal="left" vertical="center" wrapText="1" indent="8"/>
    </xf>
    <xf numFmtId="0" fontId="30" fillId="0" borderId="3" xfId="0" applyFont="1" applyFill="1" applyBorder="1" applyAlignment="1" applyProtection="1">
      <alignment vertical="center" wrapText="1"/>
    </xf>
    <xf numFmtId="0" fontId="30" fillId="0" borderId="2" xfId="0" applyFont="1" applyFill="1" applyBorder="1" applyAlignment="1" applyProtection="1">
      <alignment vertical="center" wrapText="1"/>
    </xf>
    <xf numFmtId="0" fontId="29" fillId="0" borderId="13" xfId="0" applyFont="1" applyFill="1" applyBorder="1" applyAlignment="1" applyProtection="1">
      <alignment horizontal="center" vertical="center" wrapText="1"/>
    </xf>
    <xf numFmtId="0" fontId="31" fillId="0" borderId="23" xfId="0" applyFont="1" applyFill="1" applyBorder="1" applyAlignment="1" applyProtection="1">
      <alignment vertical="center" wrapText="1"/>
    </xf>
    <xf numFmtId="164" fontId="29" fillId="0" borderId="23" xfId="0" applyNumberFormat="1" applyFont="1" applyFill="1" applyBorder="1" applyAlignment="1" applyProtection="1">
      <alignment vertical="center" wrapText="1"/>
    </xf>
    <xf numFmtId="164" fontId="29" fillId="0" borderId="24" xfId="0" applyNumberFormat="1" applyFont="1" applyFill="1" applyBorder="1" applyAlignment="1" applyProtection="1">
      <alignment vertical="center" wrapText="1"/>
    </xf>
    <xf numFmtId="0" fontId="0" fillId="0" borderId="0" xfId="0" applyProtection="1"/>
    <xf numFmtId="0" fontId="30" fillId="0" borderId="11" xfId="0" applyFont="1" applyBorder="1" applyAlignment="1" applyProtection="1">
      <alignment horizontal="right" vertical="center" indent="1"/>
    </xf>
    <xf numFmtId="0" fontId="30" fillId="0" borderId="8" xfId="0" applyFont="1" applyBorder="1" applyAlignment="1" applyProtection="1">
      <alignment horizontal="right" vertical="center" indent="1"/>
    </xf>
    <xf numFmtId="0" fontId="30" fillId="0" borderId="10" xfId="0" applyFont="1" applyBorder="1" applyAlignment="1" applyProtection="1">
      <alignment horizontal="right" vertical="center" indent="1"/>
    </xf>
    <xf numFmtId="164" fontId="15" fillId="3" borderId="25" xfId="0" applyNumberFormat="1" applyFont="1" applyFill="1" applyBorder="1" applyAlignment="1" applyProtection="1">
      <alignment horizontal="left" vertical="center" wrapText="1" indent="2"/>
    </xf>
    <xf numFmtId="3" fontId="32" fillId="0" borderId="21" xfId="0" applyNumberFormat="1" applyFont="1" applyFill="1" applyBorder="1" applyAlignment="1" applyProtection="1">
      <alignment horizontal="right" vertical="center" indent="1"/>
    </xf>
    <xf numFmtId="0" fontId="0" fillId="0" borderId="0" xfId="0" applyFill="1" applyProtection="1"/>
    <xf numFmtId="0" fontId="24" fillId="0" borderId="0" xfId="0" applyFont="1" applyFill="1" applyProtection="1"/>
    <xf numFmtId="0" fontId="31" fillId="0" borderId="15" xfId="0" applyFont="1" applyFill="1" applyBorder="1" applyAlignment="1" applyProtection="1">
      <alignment vertical="center"/>
    </xf>
    <xf numFmtId="0" fontId="31" fillId="0" borderId="19" xfId="0" applyFont="1" applyFill="1" applyBorder="1" applyAlignment="1" applyProtection="1">
      <alignment horizontal="center" vertical="center"/>
    </xf>
    <xf numFmtId="0" fontId="31" fillId="0" borderId="33" xfId="0" applyFont="1" applyFill="1" applyBorder="1" applyAlignment="1" applyProtection="1">
      <alignment horizontal="center" vertical="center"/>
    </xf>
    <xf numFmtId="49" fontId="30" fillId="0" borderId="11" xfId="0" applyNumberFormat="1" applyFont="1" applyFill="1" applyBorder="1" applyAlignment="1" applyProtection="1">
      <alignment vertical="center"/>
    </xf>
    <xf numFmtId="3" fontId="30" fillId="0" borderId="20" xfId="0" applyNumberFormat="1" applyFont="1" applyFill="1" applyBorder="1" applyAlignment="1" applyProtection="1">
      <alignment vertical="center"/>
    </xf>
    <xf numFmtId="49" fontId="34" fillId="0" borderId="8" xfId="0" quotePrefix="1" applyNumberFormat="1" applyFont="1" applyFill="1" applyBorder="1" applyAlignment="1" applyProtection="1">
      <alignment horizontal="left" vertical="center" indent="1"/>
    </xf>
    <xf numFmtId="3" fontId="34" fillId="0" borderId="16" xfId="0" applyNumberFormat="1" applyFont="1" applyFill="1" applyBorder="1" applyAlignment="1" applyProtection="1">
      <alignment vertical="center"/>
    </xf>
    <xf numFmtId="49" fontId="30" fillId="0" borderId="8" xfId="0" applyNumberFormat="1" applyFont="1" applyFill="1" applyBorder="1" applyAlignment="1" applyProtection="1">
      <alignment vertical="center"/>
    </xf>
    <xf numFmtId="3" fontId="30" fillId="0" borderId="16" xfId="0" applyNumberFormat="1" applyFont="1" applyFill="1" applyBorder="1" applyAlignment="1" applyProtection="1">
      <alignment vertical="center"/>
    </xf>
    <xf numFmtId="49" fontId="31" fillId="0" borderId="13" xfId="0" applyNumberFormat="1" applyFont="1" applyFill="1" applyBorder="1" applyAlignment="1" applyProtection="1">
      <alignment vertical="center"/>
    </xf>
    <xf numFmtId="3" fontId="30" fillId="0" borderId="14" xfId="0" applyNumberFormat="1" applyFont="1" applyFill="1" applyBorder="1" applyAlignment="1" applyProtection="1">
      <alignment vertical="center"/>
    </xf>
    <xf numFmtId="3" fontId="30" fillId="0" borderId="21" xfId="0" applyNumberFormat="1" applyFont="1" applyFill="1" applyBorder="1" applyAlignment="1" applyProtection="1">
      <alignment vertical="center"/>
    </xf>
    <xf numFmtId="49" fontId="30" fillId="0" borderId="8" xfId="0" applyNumberFormat="1" applyFont="1" applyFill="1" applyBorder="1" applyAlignment="1" applyProtection="1">
      <alignment horizontal="left" vertical="center"/>
    </xf>
    <xf numFmtId="164" fontId="3" fillId="0" borderId="0" xfId="0" applyNumberFormat="1" applyFont="1" applyFill="1" applyAlignment="1" applyProtection="1">
      <alignment horizontal="left" vertical="center" wrapText="1"/>
    </xf>
    <xf numFmtId="164" fontId="3" fillId="0" borderId="0" xfId="0" applyNumberFormat="1" applyFont="1" applyFill="1" applyAlignment="1" applyProtection="1">
      <alignment vertical="center" wrapText="1"/>
    </xf>
    <xf numFmtId="164" fontId="19" fillId="0" borderId="0" xfId="0" applyNumberFormat="1" applyFont="1" applyFill="1" applyAlignment="1" applyProtection="1">
      <alignment vertical="center" wrapText="1"/>
    </xf>
    <xf numFmtId="0" fontId="8" fillId="0" borderId="41" xfId="0" applyFont="1" applyFill="1" applyBorder="1" applyAlignment="1" applyProtection="1">
      <alignment vertical="center"/>
    </xf>
    <xf numFmtId="0" fontId="8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right"/>
    </xf>
    <xf numFmtId="0" fontId="8" fillId="0" borderId="19" xfId="0" applyFont="1" applyFill="1" applyBorder="1" applyAlignment="1" applyProtection="1">
      <alignment horizontal="center" vertical="center" wrapText="1"/>
    </xf>
    <xf numFmtId="0" fontId="8" fillId="0" borderId="33" xfId="0" applyFont="1" applyFill="1" applyBorder="1" applyAlignment="1" applyProtection="1">
      <alignment horizontal="center" vertical="center" wrapText="1"/>
    </xf>
    <xf numFmtId="0" fontId="8" fillId="0" borderId="42" xfId="0" applyFont="1" applyFill="1" applyBorder="1" applyAlignment="1" applyProtection="1">
      <alignment horizontal="center" vertical="center" wrapText="1"/>
    </xf>
    <xf numFmtId="0" fontId="8" fillId="0" borderId="43" xfId="0" applyFont="1" applyFill="1" applyBorder="1" applyAlignment="1" applyProtection="1">
      <alignment horizontal="center" vertical="center" wrapText="1"/>
    </xf>
    <xf numFmtId="164" fontId="8" fillId="0" borderId="44" xfId="0" applyNumberFormat="1" applyFont="1" applyFill="1" applyBorder="1" applyAlignment="1" applyProtection="1">
      <alignment horizontal="center" vertical="center" wrapText="1"/>
    </xf>
    <xf numFmtId="0" fontId="29" fillId="0" borderId="14" xfId="0" applyFont="1" applyFill="1" applyBorder="1" applyAlignment="1" applyProtection="1">
      <alignment horizontal="left" vertical="center" wrapText="1" indent="1"/>
    </xf>
    <xf numFmtId="0" fontId="28" fillId="0" borderId="13" xfId="0" applyFont="1" applyBorder="1" applyAlignment="1" applyProtection="1">
      <alignment horizontal="center" vertical="center" wrapText="1"/>
    </xf>
    <xf numFmtId="0" fontId="40" fillId="0" borderId="45" xfId="0" applyFont="1" applyBorder="1" applyAlignment="1" applyProtection="1">
      <alignment horizontal="left" wrapText="1" indent="1"/>
    </xf>
    <xf numFmtId="0" fontId="22" fillId="0" borderId="0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left" vertical="center" wrapText="1" indent="1"/>
    </xf>
    <xf numFmtId="0" fontId="22" fillId="0" borderId="0" xfId="0" applyFont="1" applyFill="1" applyAlignment="1" applyProtection="1">
      <alignment horizontal="left" vertical="center" wrapText="1"/>
    </xf>
    <xf numFmtId="0" fontId="22" fillId="0" borderId="0" xfId="0" applyFont="1" applyFill="1" applyAlignment="1" applyProtection="1">
      <alignment vertical="center" wrapText="1"/>
    </xf>
    <xf numFmtId="0" fontId="20" fillId="0" borderId="46" xfId="0" applyFont="1" applyFill="1" applyBorder="1" applyAlignment="1" applyProtection="1">
      <alignment horizontal="center" vertical="center" wrapText="1"/>
    </xf>
    <xf numFmtId="0" fontId="8" fillId="0" borderId="47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left" vertical="center" wrapText="1" indent="1"/>
    </xf>
    <xf numFmtId="0" fontId="0" fillId="0" borderId="0" xfId="0" applyFill="1" applyAlignment="1" applyProtection="1">
      <alignment horizontal="left" vertical="center" wrapText="1"/>
    </xf>
    <xf numFmtId="0" fontId="0" fillId="0" borderId="0" xfId="0" applyFill="1" applyAlignment="1" applyProtection="1">
      <alignment vertical="center" wrapText="1"/>
    </xf>
    <xf numFmtId="0" fontId="4" fillId="0" borderId="13" xfId="0" applyFont="1" applyFill="1" applyBorder="1" applyAlignment="1" applyProtection="1">
      <alignment horizontal="left" vertical="center"/>
    </xf>
    <xf numFmtId="0" fontId="4" fillId="0" borderId="45" xfId="0" applyFont="1" applyFill="1" applyBorder="1" applyAlignment="1" applyProtection="1">
      <alignment vertical="center" wrapText="1"/>
    </xf>
    <xf numFmtId="0" fontId="41" fillId="0" borderId="0" xfId="0" applyFont="1" applyAlignment="1" applyProtection="1">
      <alignment horizontal="right" vertical="top"/>
      <protection locked="0"/>
    </xf>
    <xf numFmtId="16" fontId="0" fillId="0" borderId="0" xfId="0" applyNumberFormat="1" applyFill="1" applyAlignment="1">
      <alignment vertical="center" wrapText="1"/>
    </xf>
    <xf numFmtId="0" fontId="43" fillId="0" borderId="0" xfId="0" applyFont="1" applyFill="1" applyProtection="1"/>
    <xf numFmtId="0" fontId="30" fillId="0" borderId="9" xfId="0" applyFont="1" applyFill="1" applyBorder="1" applyAlignment="1" applyProtection="1">
      <alignment horizontal="center" vertical="center"/>
    </xf>
    <xf numFmtId="164" fontId="29" fillId="0" borderId="30" xfId="0" applyNumberFormat="1" applyFont="1" applyFill="1" applyBorder="1" applyAlignment="1" applyProtection="1">
      <alignment vertical="center"/>
    </xf>
    <xf numFmtId="0" fontId="30" fillId="0" borderId="8" xfId="0" applyFont="1" applyFill="1" applyBorder="1" applyAlignment="1" applyProtection="1">
      <alignment horizontal="center" vertical="center"/>
    </xf>
    <xf numFmtId="164" fontId="29" fillId="0" borderId="16" xfId="0" applyNumberFormat="1" applyFont="1" applyFill="1" applyBorder="1" applyAlignment="1" applyProtection="1">
      <alignment vertical="center"/>
    </xf>
    <xf numFmtId="0" fontId="30" fillId="0" borderId="10" xfId="0" applyFont="1" applyFill="1" applyBorder="1" applyAlignment="1" applyProtection="1">
      <alignment horizontal="center" vertical="center"/>
    </xf>
    <xf numFmtId="0" fontId="30" fillId="0" borderId="6" xfId="0" applyFont="1" applyFill="1" applyBorder="1" applyAlignment="1" applyProtection="1">
      <alignment vertical="center" wrapText="1"/>
    </xf>
    <xf numFmtId="164" fontId="29" fillId="0" borderId="18" xfId="0" applyNumberFormat="1" applyFont="1" applyFill="1" applyBorder="1" applyAlignment="1" applyProtection="1">
      <alignment vertical="center"/>
    </xf>
    <xf numFmtId="0" fontId="29" fillId="0" borderId="13" xfId="0" applyFont="1" applyFill="1" applyBorder="1" applyAlignment="1" applyProtection="1">
      <alignment horizontal="center" vertical="center"/>
    </xf>
    <xf numFmtId="0" fontId="31" fillId="0" borderId="14" xfId="0" applyFont="1" applyFill="1" applyBorder="1" applyAlignment="1" applyProtection="1">
      <alignment vertical="center" wrapText="1"/>
    </xf>
    <xf numFmtId="164" fontId="29" fillId="0" borderId="14" xfId="0" applyNumberFormat="1" applyFont="1" applyFill="1" applyBorder="1" applyAlignment="1" applyProtection="1">
      <alignment vertical="center"/>
    </xf>
    <xf numFmtId="164" fontId="29" fillId="0" borderId="21" xfId="0" applyNumberFormat="1" applyFont="1" applyFill="1" applyBorder="1" applyAlignment="1" applyProtection="1">
      <alignment vertical="center"/>
    </xf>
    <xf numFmtId="0" fontId="0" fillId="0" borderId="48" xfId="0" applyFill="1" applyBorder="1" applyProtection="1"/>
    <xf numFmtId="0" fontId="6" fillId="0" borderId="48" xfId="0" applyFont="1" applyFill="1" applyBorder="1" applyAlignment="1" applyProtection="1">
      <alignment horizontal="center"/>
    </xf>
    <xf numFmtId="0" fontId="43" fillId="0" borderId="0" xfId="0" applyFont="1" applyFill="1" applyProtection="1">
      <protection locked="0"/>
    </xf>
    <xf numFmtId="0" fontId="36" fillId="0" borderId="0" xfId="0" applyFont="1" applyFill="1" applyProtection="1">
      <protection locked="0"/>
    </xf>
    <xf numFmtId="164" fontId="20" fillId="0" borderId="40" xfId="4" applyNumberFormat="1" applyFont="1" applyFill="1" applyBorder="1" applyAlignment="1" applyProtection="1">
      <alignment horizontal="right" vertical="center" wrapText="1" indent="1"/>
    </xf>
    <xf numFmtId="164" fontId="22" fillId="0" borderId="49" xfId="4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50" xfId="4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44" xfId="4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49" xfId="4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44" xfId="4" applyNumberFormat="1" applyFont="1" applyFill="1" applyBorder="1" applyAlignment="1" applyProtection="1">
      <alignment horizontal="right" vertical="center" wrapText="1" indent="1"/>
      <protection locked="0"/>
    </xf>
    <xf numFmtId="164" fontId="8" fillId="0" borderId="51" xfId="0" applyNumberFormat="1" applyFont="1" applyFill="1" applyBorder="1" applyAlignment="1" applyProtection="1">
      <alignment horizontal="center" vertical="center"/>
    </xf>
    <xf numFmtId="164" fontId="8" fillId="0" borderId="32" xfId="0" applyNumberFormat="1" applyFont="1" applyFill="1" applyBorder="1" applyAlignment="1" applyProtection="1">
      <alignment horizontal="center" vertical="center" wrapText="1"/>
    </xf>
    <xf numFmtId="164" fontId="20" fillId="0" borderId="46" xfId="0" applyNumberFormat="1" applyFont="1" applyFill="1" applyBorder="1" applyAlignment="1" applyProtection="1">
      <alignment horizontal="center" vertical="center" wrapText="1"/>
    </xf>
    <xf numFmtId="164" fontId="20" fillId="0" borderId="25" xfId="0" applyNumberFormat="1" applyFont="1" applyFill="1" applyBorder="1" applyAlignment="1" applyProtection="1">
      <alignment horizontal="center" vertical="center" wrapText="1"/>
    </xf>
    <xf numFmtId="164" fontId="20" fillId="0" borderId="37" xfId="0" applyNumberFormat="1" applyFont="1" applyFill="1" applyBorder="1" applyAlignment="1" applyProtection="1">
      <alignment horizontal="center" vertical="center" wrapText="1"/>
    </xf>
    <xf numFmtId="164" fontId="20" fillId="0" borderId="21" xfId="0" applyNumberFormat="1" applyFont="1" applyFill="1" applyBorder="1" applyAlignment="1" applyProtection="1">
      <alignment horizontal="center" vertical="center" wrapText="1"/>
    </xf>
    <xf numFmtId="164" fontId="20" fillId="0" borderId="29" xfId="0" applyNumberFormat="1" applyFont="1" applyFill="1" applyBorder="1" applyAlignment="1" applyProtection="1">
      <alignment horizontal="center" vertical="center" wrapText="1"/>
    </xf>
    <xf numFmtId="164" fontId="20" fillId="0" borderId="13" xfId="0" applyNumberFormat="1" applyFont="1" applyFill="1" applyBorder="1" applyAlignment="1" applyProtection="1">
      <alignment horizontal="center" vertical="center" wrapText="1"/>
    </xf>
    <xf numFmtId="164" fontId="20" fillId="0" borderId="25" xfId="0" applyNumberFormat="1" applyFont="1" applyFill="1" applyBorder="1" applyAlignment="1" applyProtection="1">
      <alignment horizontal="left" vertical="center" wrapText="1" indent="1"/>
    </xf>
    <xf numFmtId="164" fontId="20" fillId="0" borderId="8" xfId="0" applyNumberFormat="1" applyFont="1" applyFill="1" applyBorder="1" applyAlignment="1" applyProtection="1">
      <alignment horizontal="center" vertical="center" wrapText="1"/>
    </xf>
    <xf numFmtId="164" fontId="22" fillId="0" borderId="26" xfId="0" applyNumberFormat="1" applyFont="1" applyFill="1" applyBorder="1" applyAlignment="1" applyProtection="1">
      <alignment vertical="center" wrapText="1"/>
    </xf>
    <xf numFmtId="164" fontId="20" fillId="0" borderId="10" xfId="0" applyNumberFormat="1" applyFont="1" applyFill="1" applyBorder="1" applyAlignment="1" applyProtection="1">
      <alignment horizontal="center" vertical="center" wrapText="1"/>
    </xf>
    <xf numFmtId="164" fontId="22" fillId="0" borderId="27" xfId="0" applyNumberFormat="1" applyFont="1" applyFill="1" applyBorder="1" applyAlignment="1" applyProtection="1">
      <alignment vertical="center" wrapText="1"/>
    </xf>
    <xf numFmtId="164" fontId="29" fillId="0" borderId="25" xfId="0" applyNumberFormat="1" applyFont="1" applyFill="1" applyBorder="1" applyAlignment="1" applyProtection="1">
      <alignment horizontal="left" vertical="center" wrapText="1" indent="1"/>
    </xf>
    <xf numFmtId="164" fontId="20" fillId="0" borderId="7" xfId="0" applyNumberFormat="1" applyFont="1" applyFill="1" applyBorder="1" applyAlignment="1" applyProtection="1">
      <alignment horizontal="center" vertical="center" wrapText="1"/>
    </xf>
    <xf numFmtId="164" fontId="22" fillId="0" borderId="29" xfId="0" applyNumberFormat="1" applyFont="1" applyFill="1" applyBorder="1" applyAlignment="1" applyProtection="1">
      <alignment vertical="center" wrapText="1"/>
    </xf>
    <xf numFmtId="0" fontId="22" fillId="0" borderId="2" xfId="5" applyFont="1" applyFill="1" applyBorder="1" applyAlignment="1" applyProtection="1">
      <alignment horizontal="left" vertical="center" indent="1"/>
    </xf>
    <xf numFmtId="0" fontId="22" fillId="0" borderId="3" xfId="5" applyFont="1" applyFill="1" applyBorder="1" applyAlignment="1" applyProtection="1">
      <alignment horizontal="left" vertical="center" wrapText="1" indent="1"/>
    </xf>
    <xf numFmtId="0" fontId="22" fillId="0" borderId="2" xfId="5" applyFont="1" applyFill="1" applyBorder="1" applyAlignment="1" applyProtection="1">
      <alignment horizontal="left" vertical="center" wrapText="1" indent="1"/>
    </xf>
    <xf numFmtId="0" fontId="22" fillId="0" borderId="3" xfId="5" applyFont="1" applyFill="1" applyBorder="1" applyAlignment="1" applyProtection="1">
      <alignment horizontal="left" vertical="center" indent="1"/>
    </xf>
    <xf numFmtId="0" fontId="8" fillId="0" borderId="14" xfId="5" applyFont="1" applyFill="1" applyBorder="1" applyAlignment="1" applyProtection="1">
      <alignment horizontal="left" indent="1"/>
    </xf>
    <xf numFmtId="164" fontId="30" fillId="0" borderId="50" xfId="4" applyNumberFormat="1" applyFont="1" applyFill="1" applyBorder="1" applyAlignment="1" applyProtection="1">
      <alignment horizontal="right" vertical="center" wrapText="1" indent="1"/>
      <protection locked="0"/>
    </xf>
    <xf numFmtId="0" fontId="28" fillId="0" borderId="14" xfId="0" applyFont="1" applyBorder="1" applyAlignment="1" applyProtection="1">
      <alignment horizontal="left" vertical="center" wrapText="1" indent="1"/>
    </xf>
    <xf numFmtId="0" fontId="27" fillId="0" borderId="2" xfId="0" applyFont="1" applyBorder="1" applyAlignment="1" applyProtection="1">
      <alignment horizontal="left" vertical="center" wrapText="1" indent="1"/>
    </xf>
    <xf numFmtId="0" fontId="27" fillId="0" borderId="6" xfId="0" applyFont="1" applyBorder="1" applyAlignment="1" applyProtection="1">
      <alignment horizontal="left" vertical="center" wrapText="1" indent="1"/>
    </xf>
    <xf numFmtId="0" fontId="28" fillId="0" borderId="22" xfId="0" applyFont="1" applyBorder="1" applyAlignment="1" applyProtection="1">
      <alignment horizontal="left" vertical="center" wrapText="1" indent="1"/>
    </xf>
    <xf numFmtId="164" fontId="20" fillId="0" borderId="33" xfId="4" applyNumberFormat="1" applyFont="1" applyFill="1" applyBorder="1" applyAlignment="1" applyProtection="1">
      <alignment horizontal="right" vertical="center" wrapText="1" indent="1"/>
    </xf>
    <xf numFmtId="164" fontId="20" fillId="0" borderId="21" xfId="4" applyNumberFormat="1" applyFont="1" applyFill="1" applyBorder="1" applyAlignment="1" applyProtection="1">
      <alignment horizontal="right" vertical="center" wrapText="1" indent="1"/>
    </xf>
    <xf numFmtId="164" fontId="22" fillId="0" borderId="20" xfId="4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6" xfId="4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30" xfId="4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8" xfId="4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16" xfId="4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21" xfId="4" applyNumberFormat="1" applyFont="1" applyFill="1" applyBorder="1" applyAlignment="1" applyProtection="1">
      <alignment horizontal="right" vertical="center" wrapText="1" indent="1"/>
    </xf>
    <xf numFmtId="164" fontId="7" fillId="0" borderId="0" xfId="4" applyNumberFormat="1" applyFont="1" applyFill="1" applyBorder="1" applyAlignment="1" applyProtection="1">
      <alignment horizontal="right" vertical="center" wrapText="1" indent="1"/>
    </xf>
    <xf numFmtId="164" fontId="22" fillId="0" borderId="32" xfId="4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21" xfId="0" applyNumberFormat="1" applyFont="1" applyBorder="1" applyAlignment="1" applyProtection="1">
      <alignment horizontal="right" vertical="center" wrapText="1" indent="1"/>
    </xf>
    <xf numFmtId="0" fontId="6" fillId="0" borderId="39" xfId="0" applyFont="1" applyFill="1" applyBorder="1" applyAlignment="1" applyProtection="1">
      <alignment horizontal="right" vertical="center"/>
    </xf>
    <xf numFmtId="164" fontId="22" fillId="0" borderId="3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52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6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14" xfId="0" applyNumberFormat="1" applyFont="1" applyFill="1" applyBorder="1" applyAlignment="1" applyProtection="1">
      <alignment horizontal="right" vertical="center" wrapText="1" indent="1"/>
    </xf>
    <xf numFmtId="164" fontId="30" fillId="0" borderId="1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30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6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8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21" xfId="0" applyNumberFormat="1" applyFont="1" applyFill="1" applyBorder="1" applyAlignment="1" applyProtection="1">
      <alignment horizontal="right" vertical="center" wrapText="1" indent="1"/>
    </xf>
    <xf numFmtId="164" fontId="30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164" fontId="7" fillId="0" borderId="0" xfId="0" applyNumberFormat="1" applyFont="1" applyFill="1" applyAlignment="1" applyProtection="1">
      <alignment horizontal="centerContinuous" vertical="center" wrapText="1"/>
    </xf>
    <xf numFmtId="164" fontId="0" fillId="0" borderId="0" xfId="0" applyNumberFormat="1" applyFill="1" applyAlignment="1" applyProtection="1">
      <alignment horizontal="centerContinuous" vertical="center"/>
    </xf>
    <xf numFmtId="164" fontId="6" fillId="0" borderId="0" xfId="0" applyNumberFormat="1" applyFont="1" applyFill="1" applyAlignment="1" applyProtection="1">
      <alignment horizontal="right" vertical="center"/>
    </xf>
    <xf numFmtId="164" fontId="8" fillId="0" borderId="13" xfId="0" applyNumberFormat="1" applyFont="1" applyFill="1" applyBorder="1" applyAlignment="1" applyProtection="1">
      <alignment horizontal="centerContinuous" vertical="center" wrapText="1"/>
    </xf>
    <xf numFmtId="164" fontId="8" fillId="0" borderId="14" xfId="0" applyNumberFormat="1" applyFont="1" applyFill="1" applyBorder="1" applyAlignment="1" applyProtection="1">
      <alignment horizontal="centerContinuous" vertical="center" wrapText="1"/>
    </xf>
    <xf numFmtId="164" fontId="8" fillId="0" borderId="21" xfId="0" applyNumberFormat="1" applyFont="1" applyFill="1" applyBorder="1" applyAlignment="1" applyProtection="1">
      <alignment horizontal="centerContinuous" vertical="center" wrapText="1"/>
    </xf>
    <xf numFmtId="164" fontId="4" fillId="0" borderId="0" xfId="0" applyNumberFormat="1" applyFont="1" applyFill="1" applyAlignment="1" applyProtection="1">
      <alignment horizontal="center" vertical="center" wrapText="1"/>
    </xf>
    <xf numFmtId="164" fontId="29" fillId="0" borderId="25" xfId="0" applyNumberFormat="1" applyFont="1" applyFill="1" applyBorder="1" applyAlignment="1" applyProtection="1">
      <alignment horizontal="center" vertical="center" wrapText="1"/>
    </xf>
    <xf numFmtId="164" fontId="29" fillId="0" borderId="13" xfId="0" applyNumberFormat="1" applyFont="1" applyFill="1" applyBorder="1" applyAlignment="1" applyProtection="1">
      <alignment horizontal="center" vertical="center" wrapText="1"/>
    </xf>
    <xf numFmtId="164" fontId="29" fillId="0" borderId="14" xfId="0" applyNumberFormat="1" applyFont="1" applyFill="1" applyBorder="1" applyAlignment="1" applyProtection="1">
      <alignment horizontal="center" vertical="center" wrapText="1"/>
    </xf>
    <xf numFmtId="164" fontId="29" fillId="0" borderId="21" xfId="0" applyNumberFormat="1" applyFont="1" applyFill="1" applyBorder="1" applyAlignment="1" applyProtection="1">
      <alignment horizontal="center" vertical="center" wrapText="1"/>
    </xf>
    <xf numFmtId="164" fontId="29" fillId="0" borderId="0" xfId="0" applyNumberFormat="1" applyFont="1" applyFill="1" applyAlignment="1" applyProtection="1">
      <alignment horizontal="center" vertical="center" wrapText="1"/>
    </xf>
    <xf numFmtId="164" fontId="0" fillId="0" borderId="28" xfId="0" applyNumberFormat="1" applyFill="1" applyBorder="1" applyAlignment="1" applyProtection="1">
      <alignment horizontal="left" vertical="center" wrapText="1" indent="1"/>
    </xf>
    <xf numFmtId="164" fontId="22" fillId="0" borderId="9" xfId="0" applyNumberFormat="1" applyFont="1" applyFill="1" applyBorder="1" applyAlignment="1" applyProtection="1">
      <alignment horizontal="left" vertical="center" wrapText="1" indent="1"/>
    </xf>
    <xf numFmtId="164" fontId="0" fillId="0" borderId="26" xfId="0" applyNumberFormat="1" applyFill="1" applyBorder="1" applyAlignment="1" applyProtection="1">
      <alignment horizontal="left" vertical="center" wrapText="1" indent="1"/>
    </xf>
    <xf numFmtId="164" fontId="22" fillId="0" borderId="8" xfId="0" applyNumberFormat="1" applyFont="1" applyFill="1" applyBorder="1" applyAlignment="1" applyProtection="1">
      <alignment horizontal="left" vertical="center" wrapText="1" indent="1"/>
    </xf>
    <xf numFmtId="164" fontId="22" fillId="0" borderId="53" xfId="0" applyNumberFormat="1" applyFont="1" applyFill="1" applyBorder="1" applyAlignment="1" applyProtection="1">
      <alignment horizontal="left" vertical="center" wrapText="1" indent="1"/>
    </xf>
    <xf numFmtId="164" fontId="32" fillId="0" borderId="25" xfId="0" applyNumberFormat="1" applyFont="1" applyFill="1" applyBorder="1" applyAlignment="1" applyProtection="1">
      <alignment horizontal="left" vertical="center" wrapText="1" indent="1"/>
    </xf>
    <xf numFmtId="164" fontId="1" fillId="0" borderId="29" xfId="0" applyNumberFormat="1" applyFont="1" applyFill="1" applyBorder="1" applyAlignment="1" applyProtection="1">
      <alignment horizontal="left" vertical="center" wrapText="1" indent="1"/>
    </xf>
    <xf numFmtId="164" fontId="30" fillId="0" borderId="7" xfId="0" applyNumberFormat="1" applyFont="1" applyFill="1" applyBorder="1" applyAlignment="1" applyProtection="1">
      <alignment horizontal="left" vertical="center" wrapText="1" indent="1"/>
    </xf>
    <xf numFmtId="164" fontId="30" fillId="0" borderId="8" xfId="0" applyNumberFormat="1" applyFont="1" applyFill="1" applyBorder="1" applyAlignment="1" applyProtection="1">
      <alignment horizontal="left" vertical="center" wrapText="1" indent="1"/>
    </xf>
    <xf numFmtId="164" fontId="1" fillId="0" borderId="26" xfId="0" applyNumberFormat="1" applyFont="1" applyFill="1" applyBorder="1" applyAlignment="1" applyProtection="1">
      <alignment horizontal="left" vertical="center" wrapText="1" indent="1"/>
    </xf>
    <xf numFmtId="164" fontId="34" fillId="0" borderId="2" xfId="0" applyNumberFormat="1" applyFont="1" applyFill="1" applyBorder="1" applyAlignment="1" applyProtection="1">
      <alignment horizontal="right" vertical="center" wrapText="1" indent="1"/>
    </xf>
    <xf numFmtId="164" fontId="32" fillId="0" borderId="13" xfId="0" applyNumberFormat="1" applyFont="1" applyFill="1" applyBorder="1" applyAlignment="1" applyProtection="1">
      <alignment horizontal="left" vertical="center" wrapText="1" indent="1"/>
    </xf>
    <xf numFmtId="164" fontId="32" fillId="0" borderId="40" xfId="0" applyNumberFormat="1" applyFont="1" applyFill="1" applyBorder="1" applyAlignment="1" applyProtection="1">
      <alignment horizontal="right" vertical="center" wrapText="1" indent="1"/>
    </xf>
    <xf numFmtId="164" fontId="29" fillId="0" borderId="21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9" xfId="0" applyNumberFormat="1" applyFont="1" applyFill="1" applyBorder="1" applyAlignment="1" applyProtection="1">
      <alignment horizontal="left" vertical="center" wrapText="1" indent="1"/>
      <protection locked="0"/>
    </xf>
    <xf numFmtId="164" fontId="34" fillId="0" borderId="7" xfId="0" applyNumberFormat="1" applyFont="1" applyFill="1" applyBorder="1" applyAlignment="1" applyProtection="1">
      <alignment horizontal="left" vertical="center" wrapText="1" indent="1"/>
    </xf>
    <xf numFmtId="164" fontId="30" fillId="0" borderId="8" xfId="0" applyNumberFormat="1" applyFont="1" applyFill="1" applyBorder="1" applyAlignment="1" applyProtection="1">
      <alignment horizontal="left" vertical="center" wrapText="1" indent="2"/>
    </xf>
    <xf numFmtId="164" fontId="30" fillId="0" borderId="2" xfId="0" applyNumberFormat="1" applyFont="1" applyFill="1" applyBorder="1" applyAlignment="1" applyProtection="1">
      <alignment horizontal="left" vertical="center" wrapText="1" indent="2"/>
    </xf>
    <xf numFmtId="164" fontId="34" fillId="0" borderId="2" xfId="0" applyNumberFormat="1" applyFont="1" applyFill="1" applyBorder="1" applyAlignment="1" applyProtection="1">
      <alignment horizontal="left" vertical="center" wrapText="1" indent="1"/>
    </xf>
    <xf numFmtId="164" fontId="30" fillId="0" borderId="9" xfId="0" applyNumberFormat="1" applyFont="1" applyFill="1" applyBorder="1" applyAlignment="1" applyProtection="1">
      <alignment horizontal="left" vertical="center" wrapText="1" indent="1"/>
    </xf>
    <xf numFmtId="164" fontId="22" fillId="0" borderId="9" xfId="0" applyNumberFormat="1" applyFont="1" applyFill="1" applyBorder="1" applyAlignment="1" applyProtection="1">
      <alignment horizontal="left" vertical="center" wrapText="1" indent="2"/>
    </xf>
    <xf numFmtId="164" fontId="22" fillId="0" borderId="10" xfId="0" applyNumberFormat="1" applyFont="1" applyFill="1" applyBorder="1" applyAlignment="1" applyProtection="1">
      <alignment horizontal="left" vertical="center" wrapText="1" indent="2"/>
    </xf>
    <xf numFmtId="164" fontId="34" fillId="0" borderId="3" xfId="0" applyNumberFormat="1" applyFont="1" applyFill="1" applyBorder="1" applyAlignment="1" applyProtection="1">
      <alignment horizontal="right" vertical="center" wrapText="1" indent="1"/>
    </xf>
    <xf numFmtId="165" fontId="30" fillId="0" borderId="54" xfId="1" applyNumberFormat="1" applyFont="1" applyFill="1" applyBorder="1" applyProtection="1">
      <protection locked="0"/>
    </xf>
    <xf numFmtId="165" fontId="30" fillId="0" borderId="49" xfId="1" applyNumberFormat="1" applyFont="1" applyFill="1" applyBorder="1" applyProtection="1">
      <protection locked="0"/>
    </xf>
    <xf numFmtId="165" fontId="30" fillId="0" borderId="44" xfId="1" applyNumberFormat="1" applyFont="1" applyFill="1" applyBorder="1" applyProtection="1">
      <protection locked="0"/>
    </xf>
    <xf numFmtId="0" fontId="30" fillId="0" borderId="3" xfId="4" applyFont="1" applyFill="1" applyBorder="1" applyProtection="1"/>
    <xf numFmtId="0" fontId="8" fillId="0" borderId="4" xfId="0" applyFont="1" applyFill="1" applyBorder="1" applyAlignment="1" applyProtection="1">
      <alignment horizontal="center" vertical="center"/>
    </xf>
    <xf numFmtId="0" fontId="8" fillId="0" borderId="31" xfId="0" applyFont="1" applyFill="1" applyBorder="1" applyAlignment="1" applyProtection="1">
      <alignment horizontal="center" vertical="center"/>
    </xf>
    <xf numFmtId="0" fontId="8" fillId="0" borderId="20" xfId="0" quotePrefix="1" applyFont="1" applyFill="1" applyBorder="1" applyAlignment="1" applyProtection="1">
      <alignment horizontal="right" vertical="center" indent="1"/>
    </xf>
    <xf numFmtId="0" fontId="8" fillId="0" borderId="33" xfId="0" applyFont="1" applyFill="1" applyBorder="1" applyAlignment="1" applyProtection="1">
      <alignment horizontal="right" vertical="center" wrapText="1" indent="1"/>
    </xf>
    <xf numFmtId="164" fontId="8" fillId="0" borderId="44" xfId="0" applyNumberFormat="1" applyFont="1" applyFill="1" applyBorder="1" applyAlignment="1" applyProtection="1">
      <alignment horizontal="right" vertical="center" wrapText="1" indent="1"/>
    </xf>
    <xf numFmtId="164" fontId="22" fillId="0" borderId="20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40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40" xfId="0" applyNumberFormat="1" applyFont="1" applyFill="1" applyBorder="1" applyAlignment="1" applyProtection="1">
      <alignment horizontal="right" vertical="center" wrapText="1" indent="1"/>
    </xf>
    <xf numFmtId="164" fontId="20" fillId="0" borderId="0" xfId="0" applyNumberFormat="1" applyFont="1" applyFill="1" applyBorder="1" applyAlignment="1" applyProtection="1">
      <alignment horizontal="right" vertical="center" wrapText="1" indent="1"/>
    </xf>
    <xf numFmtId="0" fontId="22" fillId="0" borderId="0" xfId="0" applyFont="1" applyFill="1" applyAlignment="1" applyProtection="1">
      <alignment horizontal="right" vertical="center" wrapText="1" indent="1"/>
    </xf>
    <xf numFmtId="164" fontId="20" fillId="0" borderId="40" xfId="0" applyNumberFormat="1" applyFont="1" applyFill="1" applyBorder="1" applyAlignment="1" applyProtection="1">
      <alignment horizontal="right" vertical="center" wrapText="1" indent="1"/>
    </xf>
    <xf numFmtId="164" fontId="20" fillId="0" borderId="21" xfId="0" applyNumberFormat="1" applyFont="1" applyFill="1" applyBorder="1" applyAlignment="1" applyProtection="1">
      <alignment horizontal="right" vertical="center" wrapText="1" indent="1"/>
    </xf>
    <xf numFmtId="0" fontId="0" fillId="0" borderId="0" xfId="0" applyFill="1" applyAlignment="1" applyProtection="1">
      <alignment horizontal="right" vertical="center" wrapText="1" indent="1"/>
    </xf>
    <xf numFmtId="49" fontId="8" fillId="0" borderId="20" xfId="0" applyNumberFormat="1" applyFont="1" applyFill="1" applyBorder="1" applyAlignment="1" applyProtection="1">
      <alignment horizontal="right" vertical="center"/>
    </xf>
    <xf numFmtId="49" fontId="8" fillId="0" borderId="55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Alignment="1" applyProtection="1">
      <alignment vertical="center" wrapText="1"/>
    </xf>
    <xf numFmtId="0" fontId="7" fillId="0" borderId="56" xfId="4" applyFont="1" applyFill="1" applyBorder="1" applyAlignment="1" applyProtection="1">
      <alignment horizontal="center" vertical="center" wrapText="1"/>
    </xf>
    <xf numFmtId="0" fontId="7" fillId="0" borderId="56" xfId="4" applyFont="1" applyFill="1" applyBorder="1" applyAlignment="1" applyProtection="1">
      <alignment vertical="center" wrapText="1"/>
    </xf>
    <xf numFmtId="164" fontId="7" fillId="0" borderId="56" xfId="4" applyNumberFormat="1" applyFont="1" applyFill="1" applyBorder="1" applyAlignment="1" applyProtection="1">
      <alignment horizontal="right" vertical="center" wrapText="1" indent="1"/>
    </xf>
    <xf numFmtId="0" fontId="22" fillId="0" borderId="56" xfId="4" applyFont="1" applyFill="1" applyBorder="1" applyAlignment="1" applyProtection="1">
      <alignment horizontal="right" vertical="center" wrapText="1" indent="1"/>
      <protection locked="0"/>
    </xf>
    <xf numFmtId="164" fontId="30" fillId="0" borderId="56" xfId="4" applyNumberFormat="1" applyFont="1" applyFill="1" applyBorder="1" applyAlignment="1" applyProtection="1">
      <alignment horizontal="right" vertical="center" wrapText="1" indent="1"/>
      <protection locked="0"/>
    </xf>
    <xf numFmtId="0" fontId="16" fillId="0" borderId="0" xfId="0" applyFont="1" applyAlignment="1">
      <alignment horizontal="center" wrapText="1"/>
    </xf>
    <xf numFmtId="0" fontId="24" fillId="0" borderId="0" xfId="0" applyFont="1" applyAlignment="1">
      <alignment horizontal="center" wrapText="1"/>
    </xf>
    <xf numFmtId="0" fontId="16" fillId="0" borderId="0" xfId="0" applyFont="1" applyFill="1" applyBorder="1" applyAlignment="1" applyProtection="1">
      <alignment horizontal="center" vertical="center"/>
    </xf>
    <xf numFmtId="0" fontId="46" fillId="0" borderId="0" xfId="0" applyFont="1" applyFill="1" applyBorder="1" applyAlignment="1" applyProtection="1">
      <alignment horizontal="right"/>
    </xf>
    <xf numFmtId="0" fontId="32" fillId="0" borderId="15" xfId="0" applyFont="1" applyBorder="1" applyAlignment="1" applyProtection="1">
      <alignment horizontal="center" vertical="center" wrapText="1"/>
    </xf>
    <xf numFmtId="0" fontId="32" fillId="0" borderId="19" xfId="0" applyFont="1" applyBorder="1" applyAlignment="1" applyProtection="1">
      <alignment horizontal="center" vertical="center"/>
    </xf>
    <xf numFmtId="0" fontId="32" fillId="0" borderId="33" xfId="0" applyFont="1" applyBorder="1" applyAlignment="1" applyProtection="1">
      <alignment horizontal="center" vertical="center" wrapText="1"/>
    </xf>
    <xf numFmtId="0" fontId="26" fillId="0" borderId="23" xfId="0" applyFont="1" applyBorder="1" applyAlignment="1" applyProtection="1">
      <alignment horizontal="left" vertical="center" wrapText="1" indent="1"/>
    </xf>
    <xf numFmtId="0" fontId="12" fillId="0" borderId="0" xfId="4" applyFont="1" applyFill="1" applyProtection="1"/>
    <xf numFmtId="0" fontId="12" fillId="0" borderId="0" xfId="4" applyFont="1" applyFill="1" applyAlignment="1" applyProtection="1">
      <alignment horizontal="right" vertical="center" indent="1"/>
    </xf>
    <xf numFmtId="0" fontId="12" fillId="0" borderId="0" xfId="4" applyFont="1" applyFill="1"/>
    <xf numFmtId="0" fontId="12" fillId="0" borderId="0" xfId="4" applyFont="1" applyFill="1" applyAlignment="1">
      <alignment horizontal="right" vertical="center" indent="1"/>
    </xf>
    <xf numFmtId="0" fontId="41" fillId="0" borderId="2" xfId="0" applyFont="1" applyBorder="1" applyAlignment="1">
      <alignment horizontal="justify" wrapText="1"/>
    </xf>
    <xf numFmtId="0" fontId="41" fillId="0" borderId="2" xfId="0" applyFont="1" applyBorder="1" applyAlignment="1">
      <alignment wrapText="1"/>
    </xf>
    <xf numFmtId="0" fontId="41" fillId="0" borderId="31" xfId="0" applyFont="1" applyBorder="1" applyAlignment="1">
      <alignment wrapText="1"/>
    </xf>
    <xf numFmtId="0" fontId="47" fillId="0" borderId="0" xfId="0" applyFont="1" applyFill="1" applyAlignment="1" applyProtection="1">
      <alignment horizontal="left" vertical="center" wrapText="1"/>
    </xf>
    <xf numFmtId="0" fontId="47" fillId="0" borderId="0" xfId="0" applyFont="1" applyFill="1" applyAlignment="1" applyProtection="1">
      <alignment vertical="center" wrapText="1"/>
    </xf>
    <xf numFmtId="0" fontId="47" fillId="0" borderId="0" xfId="0" applyFont="1" applyFill="1" applyAlignment="1" applyProtection="1">
      <alignment horizontal="right" vertical="center" wrapText="1" indent="1"/>
    </xf>
    <xf numFmtId="0" fontId="17" fillId="0" borderId="0" xfId="0" applyFont="1" applyFill="1" applyAlignment="1" applyProtection="1">
      <alignment horizontal="left" vertical="center" wrapText="1"/>
    </xf>
    <xf numFmtId="0" fontId="17" fillId="0" borderId="0" xfId="0" applyFont="1" applyFill="1" applyAlignment="1" applyProtection="1">
      <alignment vertical="center" wrapText="1"/>
    </xf>
    <xf numFmtId="0" fontId="17" fillId="0" borderId="0" xfId="0" applyFont="1" applyFill="1" applyAlignment="1" applyProtection="1">
      <alignment horizontal="right" vertical="center" wrapText="1" indent="1"/>
    </xf>
    <xf numFmtId="164" fontId="0" fillId="0" borderId="29" xfId="0" applyNumberFormat="1" applyFill="1" applyBorder="1" applyAlignment="1" applyProtection="1">
      <alignment horizontal="left" vertical="center" wrapText="1" indent="1"/>
    </xf>
    <xf numFmtId="164" fontId="22" fillId="0" borderId="7" xfId="0" applyNumberFormat="1" applyFont="1" applyFill="1" applyBorder="1" applyAlignment="1" applyProtection="1">
      <alignment horizontal="left" vertical="center" wrapText="1" indent="1"/>
    </xf>
    <xf numFmtId="164" fontId="22" fillId="0" borderId="57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19" xfId="4" applyNumberFormat="1" applyFont="1" applyFill="1" applyBorder="1" applyAlignment="1" applyProtection="1">
      <alignment horizontal="right" vertical="center" wrapText="1" indent="1"/>
    </xf>
    <xf numFmtId="164" fontId="20" fillId="0" borderId="14" xfId="4" applyNumberFormat="1" applyFont="1" applyFill="1" applyBorder="1" applyAlignment="1" applyProtection="1">
      <alignment horizontal="right" vertical="center" wrapText="1" indent="1"/>
    </xf>
    <xf numFmtId="164" fontId="22" fillId="0" borderId="2" xfId="4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3" xfId="4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6" xfId="4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2" xfId="4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6" xfId="4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18" xfId="4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14" xfId="4" applyNumberFormat="1" applyFont="1" applyFill="1" applyBorder="1" applyAlignment="1" applyProtection="1">
      <alignment horizontal="right" vertical="center" wrapText="1" indent="1"/>
    </xf>
    <xf numFmtId="0" fontId="8" fillId="0" borderId="45" xfId="4" applyFont="1" applyFill="1" applyBorder="1" applyAlignment="1" applyProtection="1">
      <alignment horizontal="center" vertical="center" wrapText="1"/>
    </xf>
    <xf numFmtId="0" fontId="8" fillId="0" borderId="58" xfId="0" applyFont="1" applyFill="1" applyBorder="1" applyAlignment="1" applyProtection="1">
      <alignment horizontal="center" vertical="center" wrapText="1"/>
    </xf>
    <xf numFmtId="0" fontId="8" fillId="0" borderId="46" xfId="0" applyFont="1" applyFill="1" applyBorder="1" applyAlignment="1" applyProtection="1">
      <alignment horizontal="center" vertical="center" wrapText="1"/>
    </xf>
    <xf numFmtId="0" fontId="20" fillId="0" borderId="15" xfId="4" applyFont="1" applyFill="1" applyBorder="1" applyAlignment="1" applyProtection="1">
      <alignment horizontal="center" vertical="center" wrapText="1"/>
    </xf>
    <xf numFmtId="0" fontId="20" fillId="0" borderId="19" xfId="4" applyFont="1" applyFill="1" applyBorder="1" applyAlignment="1" applyProtection="1">
      <alignment horizontal="center" vertical="center" wrapText="1"/>
    </xf>
    <xf numFmtId="0" fontId="20" fillId="0" borderId="33" xfId="4" applyFont="1" applyFill="1" applyBorder="1" applyAlignment="1" applyProtection="1">
      <alignment horizontal="center" vertical="center" wrapText="1"/>
    </xf>
    <xf numFmtId="164" fontId="22" fillId="0" borderId="30" xfId="4" applyNumberFormat="1" applyFont="1" applyFill="1" applyBorder="1" applyAlignment="1" applyProtection="1">
      <alignment horizontal="right" vertical="center" wrapText="1" indent="1"/>
    </xf>
    <xf numFmtId="0" fontId="22" fillId="0" borderId="3" xfId="4" applyFont="1" applyFill="1" applyBorder="1" applyAlignment="1" applyProtection="1">
      <alignment horizontal="left" vertical="center" wrapText="1" indent="6"/>
    </xf>
    <xf numFmtId="0" fontId="12" fillId="0" borderId="0" xfId="4" applyFill="1" applyProtection="1"/>
    <xf numFmtId="0" fontId="22" fillId="0" borderId="0" xfId="4" applyFont="1" applyFill="1" applyProtection="1"/>
    <xf numFmtId="0" fontId="15" fillId="0" borderId="0" xfId="4" applyFont="1" applyFill="1" applyProtection="1"/>
    <xf numFmtId="0" fontId="27" fillId="0" borderId="3" xfId="0" applyFont="1" applyBorder="1" applyAlignment="1" applyProtection="1">
      <alignment horizontal="left" wrapText="1" indent="1"/>
    </xf>
    <xf numFmtId="0" fontId="27" fillId="0" borderId="2" xfId="0" applyFont="1" applyBorder="1" applyAlignment="1" applyProtection="1">
      <alignment horizontal="left" wrapText="1" indent="1"/>
    </xf>
    <xf numFmtId="0" fontId="27" fillId="0" borderId="6" xfId="0" applyFont="1" applyBorder="1" applyAlignment="1" applyProtection="1">
      <alignment horizontal="left" wrapText="1" indent="1"/>
    </xf>
    <xf numFmtId="0" fontId="27" fillId="0" borderId="6" xfId="0" applyFont="1" applyBorder="1" applyAlignment="1" applyProtection="1">
      <alignment wrapText="1"/>
    </xf>
    <xf numFmtId="0" fontId="27" fillId="0" borderId="9" xfId="0" applyFont="1" applyBorder="1" applyAlignment="1" applyProtection="1">
      <alignment wrapText="1"/>
    </xf>
    <xf numFmtId="0" fontId="27" fillId="0" borderId="8" xfId="0" applyFont="1" applyBorder="1" applyAlignment="1" applyProtection="1">
      <alignment wrapText="1"/>
    </xf>
    <xf numFmtId="0" fontId="27" fillId="0" borderId="10" xfId="0" applyFont="1" applyBorder="1" applyAlignment="1" applyProtection="1">
      <alignment wrapText="1"/>
    </xf>
    <xf numFmtId="0" fontId="28" fillId="0" borderId="14" xfId="0" applyFont="1" applyBorder="1" applyAlignment="1" applyProtection="1">
      <alignment wrapText="1"/>
    </xf>
    <xf numFmtId="0" fontId="28" fillId="0" borderId="23" xfId="0" applyFont="1" applyBorder="1" applyAlignment="1" applyProtection="1">
      <alignment wrapText="1"/>
    </xf>
    <xf numFmtId="0" fontId="12" fillId="0" borderId="0" xfId="4" applyFill="1" applyAlignment="1" applyProtection="1"/>
    <xf numFmtId="164" fontId="26" fillId="0" borderId="21" xfId="0" quotePrefix="1" applyNumberFormat="1" applyFont="1" applyBorder="1" applyAlignment="1" applyProtection="1">
      <alignment horizontal="right" vertical="center" wrapText="1" indent="1"/>
    </xf>
    <xf numFmtId="0" fontId="25" fillId="0" borderId="0" xfId="4" applyFont="1" applyFill="1" applyProtection="1"/>
    <xf numFmtId="0" fontId="24" fillId="0" borderId="0" xfId="4" applyFont="1" applyFill="1" applyProtection="1"/>
    <xf numFmtId="164" fontId="30" fillId="0" borderId="0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8" xfId="0" quotePrefix="1" applyNumberFormat="1" applyFont="1" applyFill="1" applyBorder="1" applyAlignment="1" applyProtection="1">
      <alignment horizontal="left" vertical="center" wrapText="1" indent="3"/>
      <protection locked="0"/>
    </xf>
    <xf numFmtId="164" fontId="22" fillId="0" borderId="7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8" xfId="0" quotePrefix="1" applyNumberFormat="1" applyFont="1" applyFill="1" applyBorder="1" applyAlignment="1" applyProtection="1">
      <alignment horizontal="left" vertical="center" wrapText="1" indent="6"/>
      <protection locked="0"/>
    </xf>
    <xf numFmtId="164" fontId="30" fillId="0" borderId="8" xfId="0" quotePrefix="1" applyNumberFormat="1" applyFont="1" applyFill="1" applyBorder="1" applyAlignment="1" applyProtection="1">
      <alignment horizontal="left" vertical="center" wrapText="1" indent="6"/>
      <protection locked="0"/>
    </xf>
    <xf numFmtId="49" fontId="22" fillId="0" borderId="9" xfId="4" applyNumberFormat="1" applyFont="1" applyFill="1" applyBorder="1" applyAlignment="1" applyProtection="1">
      <alignment horizontal="center" vertical="center" wrapText="1"/>
    </xf>
    <xf numFmtId="49" fontId="22" fillId="0" borderId="8" xfId="4" applyNumberFormat="1" applyFont="1" applyFill="1" applyBorder="1" applyAlignment="1" applyProtection="1">
      <alignment horizontal="center" vertical="center" wrapText="1"/>
    </xf>
    <xf numFmtId="49" fontId="22" fillId="0" borderId="10" xfId="4" applyNumberFormat="1" applyFont="1" applyFill="1" applyBorder="1" applyAlignment="1" applyProtection="1">
      <alignment horizontal="center" vertical="center" wrapText="1"/>
    </xf>
    <xf numFmtId="0" fontId="28" fillId="0" borderId="13" xfId="0" applyFont="1" applyBorder="1" applyAlignment="1" applyProtection="1">
      <alignment horizontal="center" wrapText="1"/>
    </xf>
    <xf numFmtId="0" fontId="27" fillId="0" borderId="9" xfId="0" applyFont="1" applyBorder="1" applyAlignment="1" applyProtection="1">
      <alignment horizontal="center" wrapText="1"/>
    </xf>
    <xf numFmtId="0" fontId="27" fillId="0" borderId="8" xfId="0" applyFont="1" applyBorder="1" applyAlignment="1" applyProtection="1">
      <alignment horizontal="center" wrapText="1"/>
    </xf>
    <xf numFmtId="0" fontId="27" fillId="0" borderId="10" xfId="0" applyFont="1" applyBorder="1" applyAlignment="1" applyProtection="1">
      <alignment horizontal="center" wrapText="1"/>
    </xf>
    <xf numFmtId="0" fontId="28" fillId="0" borderId="22" xfId="0" applyFont="1" applyBorder="1" applyAlignment="1" applyProtection="1">
      <alignment horizontal="center" wrapText="1"/>
    </xf>
    <xf numFmtId="49" fontId="22" fillId="0" borderId="11" xfId="4" applyNumberFormat="1" applyFont="1" applyFill="1" applyBorder="1" applyAlignment="1" applyProtection="1">
      <alignment horizontal="center" vertical="center" wrapText="1"/>
    </xf>
    <xf numFmtId="49" fontId="22" fillId="0" borderId="7" xfId="4" applyNumberFormat="1" applyFont="1" applyFill="1" applyBorder="1" applyAlignment="1" applyProtection="1">
      <alignment horizontal="center" vertical="center" wrapText="1"/>
    </xf>
    <xf numFmtId="49" fontId="22" fillId="0" borderId="12" xfId="4" applyNumberFormat="1" applyFont="1" applyFill="1" applyBorder="1" applyAlignment="1" applyProtection="1">
      <alignment horizontal="center" vertical="center" wrapText="1"/>
    </xf>
    <xf numFmtId="0" fontId="28" fillId="0" borderId="22" xfId="0" applyFont="1" applyBorder="1" applyAlignment="1" applyProtection="1">
      <alignment horizontal="center" vertical="center" wrapText="1"/>
    </xf>
    <xf numFmtId="164" fontId="29" fillId="0" borderId="40" xfId="4" applyNumberFormat="1" applyFont="1" applyFill="1" applyBorder="1" applyAlignment="1" applyProtection="1">
      <alignment horizontal="right" vertical="center" wrapText="1" indent="1"/>
    </xf>
    <xf numFmtId="164" fontId="22" fillId="0" borderId="50" xfId="4" applyNumberFormat="1" applyFont="1" applyFill="1" applyBorder="1" applyAlignment="1" applyProtection="1">
      <alignment horizontal="right" vertical="center" wrapText="1" indent="1"/>
    </xf>
    <xf numFmtId="164" fontId="22" fillId="0" borderId="3" xfId="4" applyNumberFormat="1" applyFont="1" applyFill="1" applyBorder="1" applyAlignment="1" applyProtection="1">
      <alignment horizontal="right" vertical="center" wrapText="1" indent="1"/>
    </xf>
    <xf numFmtId="0" fontId="20" fillId="0" borderId="40" xfId="4" applyFont="1" applyFill="1" applyBorder="1" applyAlignment="1" applyProtection="1">
      <alignment horizontal="center" vertical="center" wrapText="1"/>
    </xf>
    <xf numFmtId="0" fontId="8" fillId="0" borderId="41" xfId="0" applyFont="1" applyFill="1" applyBorder="1" applyAlignment="1" applyProtection="1">
      <alignment horizontal="center" vertical="center" wrapText="1"/>
    </xf>
    <xf numFmtId="49" fontId="30" fillId="0" borderId="11" xfId="0" applyNumberFormat="1" applyFont="1" applyFill="1" applyBorder="1" applyAlignment="1" applyProtection="1">
      <alignment horizontal="center" vertical="center" wrapText="1"/>
    </xf>
    <xf numFmtId="49" fontId="30" fillId="0" borderId="8" xfId="0" applyNumberFormat="1" applyFont="1" applyFill="1" applyBorder="1" applyAlignment="1" applyProtection="1">
      <alignment horizontal="center" vertical="center" wrapText="1"/>
    </xf>
    <xf numFmtId="49" fontId="30" fillId="0" borderId="9" xfId="0" applyNumberFormat="1" applyFont="1" applyFill="1" applyBorder="1" applyAlignment="1" applyProtection="1">
      <alignment horizontal="center" vertical="center" wrapText="1"/>
    </xf>
    <xf numFmtId="0" fontId="30" fillId="0" borderId="3" xfId="4" applyFont="1" applyFill="1" applyBorder="1" applyAlignment="1" applyProtection="1">
      <alignment horizontal="left" vertical="center" wrapText="1" indent="1"/>
    </xf>
    <xf numFmtId="0" fontId="30" fillId="0" borderId="2" xfId="4" applyFont="1" applyFill="1" applyBorder="1" applyAlignment="1" applyProtection="1">
      <alignment horizontal="left" vertical="center" wrapText="1" indent="1"/>
    </xf>
    <xf numFmtId="0" fontId="41" fillId="0" borderId="0" xfId="0" applyFont="1" applyAlignment="1" applyProtection="1">
      <alignment horizontal="right" vertical="top"/>
    </xf>
    <xf numFmtId="0" fontId="7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vertical="center" wrapText="1"/>
    </xf>
    <xf numFmtId="0" fontId="9" fillId="0" borderId="0" xfId="0" applyFont="1" applyFill="1" applyAlignment="1" applyProtection="1">
      <alignment vertical="center" wrapText="1"/>
    </xf>
    <xf numFmtId="164" fontId="30" fillId="0" borderId="30" xfId="4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21" xfId="4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3" xfId="4" applyNumberFormat="1" applyFont="1" applyFill="1" applyBorder="1" applyAlignment="1" applyProtection="1">
      <alignment horizontal="right" vertical="center" wrapText="1" indent="1"/>
      <protection locked="0"/>
    </xf>
    <xf numFmtId="0" fontId="28" fillId="0" borderId="13" xfId="0" applyFont="1" applyBorder="1" applyAlignment="1" applyProtection="1">
      <alignment vertical="center" wrapText="1"/>
    </xf>
    <xf numFmtId="0" fontId="28" fillId="0" borderId="22" xfId="0" applyFont="1" applyBorder="1" applyAlignment="1" applyProtection="1">
      <alignment vertical="center" wrapText="1"/>
    </xf>
    <xf numFmtId="164" fontId="20" fillId="0" borderId="14" xfId="4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40" xfId="4" applyNumberFormat="1" applyFont="1" applyFill="1" applyBorder="1" applyAlignment="1" applyProtection="1">
      <alignment horizontal="right" vertical="center" wrapText="1" indent="1"/>
      <protection locked="0"/>
    </xf>
    <xf numFmtId="0" fontId="32" fillId="0" borderId="13" xfId="4" applyFont="1" applyFill="1" applyBorder="1" applyAlignment="1">
      <alignment horizontal="center" vertical="center"/>
    </xf>
    <xf numFmtId="165" fontId="32" fillId="0" borderId="14" xfId="4" applyNumberFormat="1" applyFont="1" applyFill="1" applyBorder="1"/>
    <xf numFmtId="165" fontId="32" fillId="0" borderId="21" xfId="4" applyNumberFormat="1" applyFont="1" applyFill="1" applyBorder="1"/>
    <xf numFmtId="0" fontId="36" fillId="0" borderId="0" xfId="4" applyFont="1" applyFill="1"/>
    <xf numFmtId="0" fontId="29" fillId="0" borderId="13" xfId="4" applyFont="1" applyFill="1" applyBorder="1" applyAlignment="1" applyProtection="1">
      <alignment horizontal="center" vertical="center"/>
    </xf>
    <xf numFmtId="164" fontId="22" fillId="0" borderId="8" xfId="0" applyNumberFormat="1" applyFont="1" applyFill="1" applyBorder="1" applyAlignment="1" applyProtection="1">
      <alignment horizontal="left" vertical="center" wrapText="1"/>
      <protection locked="0"/>
    </xf>
    <xf numFmtId="164" fontId="0" fillId="0" borderId="7" xfId="0" applyNumberFormat="1" applyFill="1" applyBorder="1" applyAlignment="1" applyProtection="1">
      <alignment horizontal="left" vertical="center" wrapText="1"/>
      <protection locked="0"/>
    </xf>
    <xf numFmtId="49" fontId="22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22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22" fillId="0" borderId="14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4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57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0" xfId="0" applyNumberFormat="1" applyFont="1" applyFill="1" applyAlignment="1" applyProtection="1">
      <alignment horizontal="right"/>
    </xf>
    <xf numFmtId="164" fontId="5" fillId="0" borderId="0" xfId="0" applyNumberFormat="1" applyFont="1" applyFill="1" applyAlignment="1" applyProtection="1">
      <alignment vertical="center"/>
    </xf>
    <xf numFmtId="164" fontId="5" fillId="0" borderId="0" xfId="0" applyNumberFormat="1" applyFont="1" applyFill="1" applyAlignment="1" applyProtection="1">
      <alignment horizontal="center" vertical="center"/>
    </xf>
    <xf numFmtId="164" fontId="5" fillId="0" borderId="0" xfId="0" applyNumberFormat="1" applyFont="1" applyFill="1" applyAlignment="1" applyProtection="1">
      <alignment horizontal="center" vertical="center" wrapText="1"/>
    </xf>
    <xf numFmtId="0" fontId="22" fillId="0" borderId="1" xfId="5" applyFont="1" applyFill="1" applyBorder="1" applyAlignment="1" applyProtection="1">
      <alignment horizontal="left" vertical="center" wrapText="1" indent="1"/>
    </xf>
    <xf numFmtId="166" fontId="32" fillId="0" borderId="6" xfId="4" applyNumberFormat="1" applyFont="1" applyFill="1" applyBorder="1" applyAlignment="1">
      <alignment horizontal="center" vertical="center" wrapText="1"/>
    </xf>
    <xf numFmtId="0" fontId="27" fillId="0" borderId="2" xfId="0" quotePrefix="1" applyFont="1" applyBorder="1" applyAlignment="1" applyProtection="1">
      <alignment horizontal="left" wrapText="1" indent="1"/>
    </xf>
    <xf numFmtId="0" fontId="27" fillId="0" borderId="6" xfId="0" applyFont="1" applyBorder="1" applyAlignment="1" applyProtection="1">
      <alignment vertical="center" wrapText="1"/>
    </xf>
    <xf numFmtId="0" fontId="20" fillId="0" borderId="22" xfId="4" applyFont="1" applyFill="1" applyBorder="1" applyAlignment="1" applyProtection="1">
      <alignment horizontal="left" vertical="center" wrapText="1" indent="1"/>
    </xf>
    <xf numFmtId="0" fontId="20" fillId="0" borderId="23" xfId="4" applyFont="1" applyFill="1" applyBorder="1" applyAlignment="1" applyProtection="1">
      <alignment vertical="center" wrapText="1"/>
    </xf>
    <xf numFmtId="164" fontId="20" fillId="0" borderId="24" xfId="4" applyNumberFormat="1" applyFont="1" applyFill="1" applyBorder="1" applyAlignment="1" applyProtection="1">
      <alignment horizontal="right" vertical="center" wrapText="1" indent="1"/>
    </xf>
    <xf numFmtId="0" fontId="22" fillId="0" borderId="31" xfId="4" applyFont="1" applyFill="1" applyBorder="1" applyAlignment="1" applyProtection="1">
      <alignment horizontal="left" vertical="center" wrapText="1" indent="7"/>
    </xf>
    <xf numFmtId="164" fontId="28" fillId="0" borderId="21" xfId="0" applyNumberFormat="1" applyFont="1" applyBorder="1" applyAlignment="1" applyProtection="1">
      <alignment horizontal="right" vertical="center" wrapText="1" indent="1"/>
      <protection locked="0"/>
    </xf>
    <xf numFmtId="0" fontId="20" fillId="0" borderId="13" xfId="4" applyFont="1" applyFill="1" applyBorder="1" applyAlignment="1" applyProtection="1">
      <alignment horizontal="left" vertical="center" wrapText="1"/>
    </xf>
    <xf numFmtId="164" fontId="34" fillId="0" borderId="1" xfId="0" applyNumberFormat="1" applyFont="1" applyFill="1" applyBorder="1" applyAlignment="1" applyProtection="1">
      <alignment horizontal="right" vertical="center" wrapText="1" indent="1"/>
    </xf>
    <xf numFmtId="49" fontId="8" fillId="0" borderId="55" xfId="0" applyNumberFormat="1" applyFont="1" applyFill="1" applyBorder="1" applyAlignment="1" applyProtection="1">
      <alignment horizontal="right" vertical="center" indent="1"/>
    </xf>
    <xf numFmtId="49" fontId="29" fillId="0" borderId="13" xfId="4" applyNumberFormat="1" applyFont="1" applyFill="1" applyBorder="1" applyAlignment="1" applyProtection="1">
      <alignment horizontal="center" vertical="center" wrapText="1"/>
    </xf>
    <xf numFmtId="164" fontId="20" fillId="0" borderId="59" xfId="4" applyNumberFormat="1" applyFont="1" applyFill="1" applyBorder="1" applyAlignment="1" applyProtection="1">
      <alignment horizontal="right" vertical="center" wrapText="1" indent="1"/>
    </xf>
    <xf numFmtId="164" fontId="22" fillId="0" borderId="54" xfId="4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60" xfId="4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55" xfId="4" applyNumberFormat="1" applyFont="1" applyFill="1" applyBorder="1" applyAlignment="1" applyProtection="1">
      <alignment horizontal="right" vertical="center" wrapText="1" indent="1"/>
    </xf>
    <xf numFmtId="164" fontId="28" fillId="0" borderId="40" xfId="0" applyNumberFormat="1" applyFont="1" applyBorder="1" applyAlignment="1" applyProtection="1">
      <alignment horizontal="right" vertical="center" wrapText="1" indent="1"/>
    </xf>
    <xf numFmtId="164" fontId="28" fillId="0" borderId="40" xfId="0" applyNumberFormat="1" applyFont="1" applyBorder="1" applyAlignment="1" applyProtection="1">
      <alignment horizontal="right" vertical="center" wrapText="1" indent="1"/>
      <protection locked="0"/>
    </xf>
    <xf numFmtId="164" fontId="26" fillId="0" borderId="40" xfId="0" quotePrefix="1" applyNumberFormat="1" applyFont="1" applyBorder="1" applyAlignment="1" applyProtection="1">
      <alignment horizontal="right" vertical="center" wrapText="1" indent="1"/>
    </xf>
    <xf numFmtId="164" fontId="22" fillId="0" borderId="4" xfId="4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31" xfId="4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23" xfId="4" applyNumberFormat="1" applyFont="1" applyFill="1" applyBorder="1" applyAlignment="1" applyProtection="1">
      <alignment horizontal="right" vertical="center" wrapText="1" indent="1"/>
    </xf>
    <xf numFmtId="164" fontId="28" fillId="0" borderId="14" xfId="0" applyNumberFormat="1" applyFont="1" applyBorder="1" applyAlignment="1" applyProtection="1">
      <alignment horizontal="right" vertical="center" wrapText="1" indent="1"/>
    </xf>
    <xf numFmtId="164" fontId="28" fillId="0" borderId="14" xfId="0" applyNumberFormat="1" applyFont="1" applyBorder="1" applyAlignment="1" applyProtection="1">
      <alignment horizontal="right" vertical="center" wrapText="1" indent="1"/>
      <protection locked="0"/>
    </xf>
    <xf numFmtId="164" fontId="26" fillId="0" borderId="14" xfId="0" quotePrefix="1" applyNumberFormat="1" applyFont="1" applyBorder="1" applyAlignment="1" applyProtection="1">
      <alignment horizontal="right" vertical="center" wrapText="1" indent="1"/>
    </xf>
    <xf numFmtId="0" fontId="20" fillId="0" borderId="59" xfId="4" applyFont="1" applyFill="1" applyBorder="1" applyAlignment="1" applyProtection="1">
      <alignment horizontal="center" vertical="center" wrapText="1"/>
    </xf>
    <xf numFmtId="0" fontId="29" fillId="0" borderId="23" xfId="4" applyFont="1" applyFill="1" applyBorder="1" applyAlignment="1" applyProtection="1">
      <alignment vertical="center" wrapText="1"/>
    </xf>
    <xf numFmtId="164" fontId="29" fillId="0" borderId="23" xfId="4" applyNumberFormat="1" applyFont="1" applyFill="1" applyBorder="1" applyAlignment="1" applyProtection="1">
      <alignment horizontal="right" vertical="center" wrapText="1" indent="1"/>
    </xf>
    <xf numFmtId="164" fontId="29" fillId="0" borderId="55" xfId="4" applyNumberFormat="1" applyFont="1" applyFill="1" applyBorder="1" applyAlignment="1" applyProtection="1">
      <alignment horizontal="right" vertical="center" wrapText="1" indent="1"/>
    </xf>
    <xf numFmtId="0" fontId="22" fillId="0" borderId="56" xfId="4" applyFont="1" applyFill="1" applyBorder="1" applyAlignment="1" applyProtection="1">
      <alignment horizontal="right" vertical="center" wrapText="1" indent="1"/>
    </xf>
    <xf numFmtId="164" fontId="30" fillId="0" borderId="56" xfId="4" applyNumberFormat="1" applyFont="1" applyFill="1" applyBorder="1" applyAlignment="1" applyProtection="1">
      <alignment horizontal="right" vertical="center" wrapText="1" indent="1"/>
    </xf>
    <xf numFmtId="0" fontId="15" fillId="0" borderId="0" xfId="4" applyFont="1" applyFill="1" applyBorder="1" applyProtection="1"/>
    <xf numFmtId="164" fontId="29" fillId="0" borderId="14" xfId="4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40" xfId="4" applyNumberFormat="1" applyFont="1" applyFill="1" applyBorder="1" applyAlignment="1" applyProtection="1">
      <alignment horizontal="right" vertical="center" wrapText="1" indent="1"/>
      <protection locked="0"/>
    </xf>
    <xf numFmtId="164" fontId="26" fillId="0" borderId="14" xfId="0" quotePrefix="1" applyNumberFormat="1" applyFont="1" applyBorder="1" applyAlignment="1" applyProtection="1">
      <alignment horizontal="right" vertical="center" wrapText="1" indent="1"/>
      <protection locked="0"/>
    </xf>
    <xf numFmtId="164" fontId="26" fillId="0" borderId="40" xfId="0" quotePrefix="1" applyNumberFormat="1" applyFont="1" applyBorder="1" applyAlignment="1" applyProtection="1">
      <alignment horizontal="right" vertical="center" wrapText="1" indent="1"/>
      <protection locked="0"/>
    </xf>
    <xf numFmtId="0" fontId="20" fillId="0" borderId="17" xfId="4" applyFont="1" applyFill="1" applyBorder="1" applyAlignment="1" applyProtection="1">
      <alignment horizontal="center" vertical="center" wrapText="1"/>
    </xf>
    <xf numFmtId="0" fontId="8" fillId="0" borderId="37" xfId="4" applyFont="1" applyFill="1" applyBorder="1" applyAlignment="1" applyProtection="1">
      <alignment horizontal="center" vertical="center" wrapText="1"/>
    </xf>
    <xf numFmtId="0" fontId="8" fillId="0" borderId="46" xfId="4" applyFont="1" applyFill="1" applyBorder="1" applyAlignment="1" applyProtection="1">
      <alignment horizontal="center" vertical="center" wrapText="1"/>
    </xf>
    <xf numFmtId="0" fontId="8" fillId="0" borderId="25" xfId="4" applyFont="1" applyFill="1" applyBorder="1" applyAlignment="1" applyProtection="1">
      <alignment horizontal="center" vertical="center" wrapText="1"/>
    </xf>
    <xf numFmtId="164" fontId="8" fillId="0" borderId="45" xfId="0" applyNumberFormat="1" applyFont="1" applyFill="1" applyBorder="1" applyAlignment="1" applyProtection="1">
      <alignment horizontal="centerContinuous" vertical="center" wrapText="1"/>
    </xf>
    <xf numFmtId="164" fontId="8" fillId="0" borderId="45" xfId="0" applyNumberFormat="1" applyFont="1" applyFill="1" applyBorder="1" applyAlignment="1" applyProtection="1">
      <alignment horizontal="center" vertical="center" wrapText="1"/>
    </xf>
    <xf numFmtId="164" fontId="29" fillId="0" borderId="45" xfId="0" applyNumberFormat="1" applyFont="1" applyFill="1" applyBorder="1" applyAlignment="1" applyProtection="1">
      <alignment horizontal="center" vertical="center" wrapText="1"/>
    </xf>
    <xf numFmtId="164" fontId="22" fillId="0" borderId="38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5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61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62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63" xfId="0" applyNumberFormat="1" applyFont="1" applyFill="1" applyBorder="1" applyAlignment="1" applyProtection="1">
      <alignment horizontal="right" vertical="center" wrapText="1" indent="1"/>
      <protection locked="0"/>
    </xf>
    <xf numFmtId="164" fontId="32" fillId="0" borderId="47" xfId="0" applyNumberFormat="1" applyFont="1" applyFill="1" applyBorder="1" applyAlignment="1" applyProtection="1">
      <alignment horizontal="right" vertical="center" wrapText="1" indent="1"/>
    </xf>
    <xf numFmtId="0" fontId="0" fillId="0" borderId="25" xfId="0" applyBorder="1"/>
    <xf numFmtId="164" fontId="4" fillId="0" borderId="25" xfId="0" applyNumberFormat="1" applyFont="1" applyFill="1" applyBorder="1" applyAlignment="1" applyProtection="1">
      <alignment horizontal="center" vertical="center" wrapText="1"/>
    </xf>
    <xf numFmtId="0" fontId="0" fillId="0" borderId="65" xfId="0" applyBorder="1"/>
    <xf numFmtId="0" fontId="0" fillId="0" borderId="26" xfId="0" applyBorder="1"/>
    <xf numFmtId="0" fontId="0" fillId="0" borderId="66" xfId="0" applyBorder="1"/>
    <xf numFmtId="3" fontId="30" fillId="0" borderId="65" xfId="0" applyNumberFormat="1" applyFont="1" applyBorder="1"/>
    <xf numFmtId="3" fontId="30" fillId="0" borderId="26" xfId="0" applyNumberFormat="1" applyFont="1" applyBorder="1"/>
    <xf numFmtId="3" fontId="30" fillId="0" borderId="27" xfId="0" applyNumberFormat="1" applyFont="1" applyBorder="1"/>
    <xf numFmtId="3" fontId="30" fillId="0" borderId="28" xfId="0" applyNumberFormat="1" applyFont="1" applyBorder="1"/>
    <xf numFmtId="164" fontId="22" fillId="0" borderId="0" xfId="0" applyNumberFormat="1" applyFont="1" applyFill="1" applyBorder="1" applyAlignment="1" applyProtection="1">
      <alignment horizontal="right" vertical="center" wrapText="1" indent="1"/>
      <protection locked="0"/>
    </xf>
    <xf numFmtId="164" fontId="34" fillId="0" borderId="38" xfId="0" applyNumberFormat="1" applyFont="1" applyFill="1" applyBorder="1" applyAlignment="1" applyProtection="1">
      <alignment horizontal="right" vertical="center" wrapText="1" indent="1"/>
    </xf>
    <xf numFmtId="164" fontId="8" fillId="0" borderId="37" xfId="0" applyNumberFormat="1" applyFont="1" applyFill="1" applyBorder="1" applyAlignment="1" applyProtection="1">
      <alignment horizontal="center" vertical="center" wrapText="1"/>
    </xf>
    <xf numFmtId="164" fontId="30" fillId="0" borderId="1" xfId="0" applyNumberFormat="1" applyFont="1" applyFill="1" applyBorder="1" applyAlignment="1" applyProtection="1">
      <alignment horizontal="right" vertical="center" wrapText="1" indent="1"/>
    </xf>
    <xf numFmtId="0" fontId="26" fillId="0" borderId="68" xfId="0" applyFont="1" applyFill="1" applyBorder="1" applyAlignment="1" applyProtection="1">
      <alignment horizontal="center" vertical="center" wrapText="1"/>
    </xf>
    <xf numFmtId="0" fontId="35" fillId="0" borderId="46" xfId="0" applyFont="1" applyFill="1" applyBorder="1" applyAlignment="1" applyProtection="1">
      <alignment horizontal="center" vertical="center" wrapText="1"/>
    </xf>
    <xf numFmtId="164" fontId="27" fillId="0" borderId="72" xfId="0" applyNumberFormat="1" applyFont="1" applyFill="1" applyBorder="1" applyAlignment="1" applyProtection="1">
      <alignment horizontal="right" vertical="center" wrapText="1"/>
      <protection locked="0"/>
    </xf>
    <xf numFmtId="164" fontId="28" fillId="0" borderId="37" xfId="0" applyNumberFormat="1" applyFont="1" applyFill="1" applyBorder="1" applyAlignment="1" applyProtection="1">
      <alignment horizontal="right" vertical="center" wrapText="1"/>
    </xf>
    <xf numFmtId="3" fontId="30" fillId="0" borderId="2" xfId="0" applyNumberFormat="1" applyFont="1" applyFill="1" applyBorder="1" applyAlignment="1">
      <alignment vertical="center"/>
    </xf>
    <xf numFmtId="3" fontId="30" fillId="0" borderId="2" xfId="0" applyNumberFormat="1" applyFont="1" applyFill="1" applyBorder="1" applyAlignment="1">
      <alignment horizontal="right" vertical="center"/>
    </xf>
    <xf numFmtId="3" fontId="18" fillId="0" borderId="31" xfId="0" applyNumberFormat="1" applyFont="1" applyFill="1" applyBorder="1" applyAlignment="1">
      <alignment horizontal="center" vertical="center" textRotation="180"/>
    </xf>
    <xf numFmtId="0" fontId="29" fillId="0" borderId="67" xfId="0" applyFont="1" applyFill="1" applyBorder="1" applyAlignment="1">
      <alignment horizontal="center" vertical="center"/>
    </xf>
    <xf numFmtId="3" fontId="0" fillId="0" borderId="2" xfId="0" applyNumberFormat="1" applyFont="1" applyFill="1" applyBorder="1" applyAlignment="1">
      <alignment horizontal="right" vertical="center"/>
    </xf>
    <xf numFmtId="164" fontId="0" fillId="0" borderId="0" xfId="0" applyNumberFormat="1" applyFill="1" applyAlignment="1" applyProtection="1">
      <alignment vertical="center"/>
    </xf>
    <xf numFmtId="164" fontId="37" fillId="0" borderId="39" xfId="4" applyNumberFormat="1" applyFont="1" applyFill="1" applyBorder="1" applyAlignment="1" applyProtection="1">
      <alignment horizontal="left" vertical="center"/>
    </xf>
    <xf numFmtId="164" fontId="7" fillId="0" borderId="0" xfId="4" applyNumberFormat="1" applyFont="1" applyFill="1" applyBorder="1" applyAlignment="1" applyProtection="1">
      <alignment horizontal="center" vertical="center"/>
    </xf>
    <xf numFmtId="164" fontId="37" fillId="0" borderId="39" xfId="4" applyNumberFormat="1" applyFont="1" applyFill="1" applyBorder="1" applyAlignment="1" applyProtection="1">
      <alignment horizontal="left"/>
    </xf>
    <xf numFmtId="0" fontId="24" fillId="0" borderId="0" xfId="4" applyFont="1" applyFill="1" applyAlignment="1" applyProtection="1">
      <alignment horizontal="center"/>
    </xf>
    <xf numFmtId="164" fontId="31" fillId="0" borderId="67" xfId="0" applyNumberFormat="1" applyFont="1" applyFill="1" applyBorder="1" applyAlignment="1" applyProtection="1">
      <alignment horizontal="center" vertical="center" wrapText="1"/>
    </xf>
    <xf numFmtId="164" fontId="31" fillId="0" borderId="64" xfId="0" applyNumberFormat="1" applyFont="1" applyFill="1" applyBorder="1" applyAlignment="1" applyProtection="1">
      <alignment horizontal="center" vertical="center" wrapText="1"/>
    </xf>
    <xf numFmtId="164" fontId="18" fillId="0" borderId="0" xfId="0" applyNumberFormat="1" applyFont="1" applyFill="1" applyAlignment="1" applyProtection="1">
      <alignment horizontal="center" textRotation="180"/>
    </xf>
    <xf numFmtId="164" fontId="48" fillId="0" borderId="56" xfId="0" applyNumberFormat="1" applyFont="1" applyFill="1" applyBorder="1" applyAlignment="1" applyProtection="1">
      <alignment horizontal="center" vertical="center" wrapText="1"/>
    </xf>
    <xf numFmtId="164" fontId="31" fillId="0" borderId="65" xfId="0" applyNumberFormat="1" applyFont="1" applyFill="1" applyBorder="1" applyAlignment="1" applyProtection="1">
      <alignment horizontal="center" vertical="center" wrapText="1"/>
    </xf>
    <xf numFmtId="164" fontId="31" fillId="0" borderId="66" xfId="0" applyNumberFormat="1" applyFont="1" applyFill="1" applyBorder="1" applyAlignment="1" applyProtection="1">
      <alignment horizontal="center" vertical="center" wrapText="1"/>
    </xf>
    <xf numFmtId="164" fontId="18" fillId="0" borderId="0" xfId="0" applyNumberFormat="1" applyFont="1" applyFill="1" applyAlignment="1" applyProtection="1">
      <alignment horizontal="center" textRotation="180" wrapText="1"/>
    </xf>
    <xf numFmtId="164" fontId="5" fillId="0" borderId="0" xfId="4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right"/>
    </xf>
    <xf numFmtId="0" fontId="32" fillId="0" borderId="20" xfId="4" applyFont="1" applyFill="1" applyBorder="1" applyAlignment="1">
      <alignment horizontal="center" vertical="center" wrapText="1"/>
    </xf>
    <xf numFmtId="0" fontId="32" fillId="0" borderId="18" xfId="4" applyFont="1" applyFill="1" applyBorder="1" applyAlignment="1">
      <alignment horizontal="center" vertical="center" wrapText="1"/>
    </xf>
    <xf numFmtId="0" fontId="32" fillId="0" borderId="11" xfId="4" applyFont="1" applyFill="1" applyBorder="1" applyAlignment="1">
      <alignment horizontal="center" vertical="center" wrapText="1"/>
    </xf>
    <xf numFmtId="0" fontId="32" fillId="0" borderId="10" xfId="4" applyFont="1" applyFill="1" applyBorder="1" applyAlignment="1">
      <alignment horizontal="center" vertical="center" wrapText="1"/>
    </xf>
    <xf numFmtId="0" fontId="32" fillId="0" borderId="4" xfId="4" applyFont="1" applyFill="1" applyBorder="1" applyAlignment="1">
      <alignment horizontal="center" vertical="center" wrapText="1"/>
    </xf>
    <xf numFmtId="0" fontId="32" fillId="0" borderId="6" xfId="4" applyFont="1" applyFill="1" applyBorder="1" applyAlignment="1">
      <alignment horizontal="center" vertical="center" wrapText="1"/>
    </xf>
    <xf numFmtId="0" fontId="21" fillId="0" borderId="0" xfId="0" applyFont="1" applyFill="1" applyBorder="1" applyAlignment="1" applyProtection="1">
      <alignment horizontal="right"/>
    </xf>
    <xf numFmtId="0" fontId="31" fillId="0" borderId="13" xfId="4" applyFont="1" applyFill="1" applyBorder="1" applyAlignment="1" applyProtection="1">
      <alignment horizontal="left"/>
    </xf>
    <xf numFmtId="0" fontId="31" fillId="0" borderId="14" xfId="4" applyFont="1" applyFill="1" applyBorder="1" applyAlignment="1" applyProtection="1">
      <alignment horizontal="left"/>
    </xf>
    <xf numFmtId="0" fontId="22" fillId="0" borderId="56" xfId="4" applyFont="1" applyFill="1" applyBorder="1" applyAlignment="1">
      <alignment horizontal="justify" vertical="center" wrapText="1"/>
    </xf>
    <xf numFmtId="164" fontId="2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 applyProtection="1">
      <alignment horizontal="left"/>
    </xf>
    <xf numFmtId="0" fontId="33" fillId="0" borderId="0" xfId="0" applyFont="1" applyFill="1" applyBorder="1" applyAlignment="1" applyProtection="1">
      <alignment horizontal="right"/>
    </xf>
    <xf numFmtId="0" fontId="31" fillId="0" borderId="46" xfId="0" applyFont="1" applyFill="1" applyBorder="1" applyAlignment="1" applyProtection="1">
      <alignment horizontal="left" indent="1"/>
    </xf>
    <xf numFmtId="0" fontId="31" fillId="0" borderId="47" xfId="0" applyFont="1" applyFill="1" applyBorder="1" applyAlignment="1" applyProtection="1">
      <alignment horizontal="left" indent="1"/>
    </xf>
    <xf numFmtId="0" fontId="31" fillId="0" borderId="45" xfId="0" applyFont="1" applyFill="1" applyBorder="1" applyAlignment="1" applyProtection="1">
      <alignment horizontal="left" indent="1"/>
    </xf>
    <xf numFmtId="0" fontId="30" fillId="0" borderId="4" xfId="0" applyFont="1" applyFill="1" applyBorder="1" applyAlignment="1" applyProtection="1">
      <alignment horizontal="right" indent="1"/>
      <protection locked="0"/>
    </xf>
    <xf numFmtId="0" fontId="30" fillId="0" borderId="20" xfId="0" applyFont="1" applyFill="1" applyBorder="1" applyAlignment="1" applyProtection="1">
      <alignment horizontal="right" indent="1"/>
      <protection locked="0"/>
    </xf>
    <xf numFmtId="0" fontId="30" fillId="0" borderId="6" xfId="0" applyFont="1" applyFill="1" applyBorder="1" applyAlignment="1" applyProtection="1">
      <alignment horizontal="right" indent="1"/>
      <protection locked="0"/>
    </xf>
    <xf numFmtId="0" fontId="30" fillId="0" borderId="18" xfId="0" applyFont="1" applyFill="1" applyBorder="1" applyAlignment="1" applyProtection="1">
      <alignment horizontal="right" indent="1"/>
      <protection locked="0"/>
    </xf>
    <xf numFmtId="0" fontId="24" fillId="0" borderId="0" xfId="0" applyNumberFormat="1" applyFont="1" applyFill="1" applyBorder="1" applyAlignment="1" applyProtection="1">
      <alignment horizontal="left" vertical="center"/>
    </xf>
    <xf numFmtId="0" fontId="29" fillId="0" borderId="14" xfId="0" applyFont="1" applyFill="1" applyBorder="1" applyAlignment="1" applyProtection="1">
      <alignment horizontal="right" indent="1"/>
    </xf>
    <xf numFmtId="0" fontId="29" fillId="0" borderId="21" xfId="0" applyFont="1" applyFill="1" applyBorder="1" applyAlignment="1" applyProtection="1">
      <alignment horizontal="right" indent="1"/>
    </xf>
    <xf numFmtId="0" fontId="31" fillId="0" borderId="19" xfId="0" applyFont="1" applyFill="1" applyBorder="1" applyAlignment="1" applyProtection="1">
      <alignment horizontal="center"/>
    </xf>
    <xf numFmtId="0" fontId="31" fillId="0" borderId="33" xfId="0" applyFont="1" applyFill="1" applyBorder="1" applyAlignment="1" applyProtection="1">
      <alignment horizontal="center"/>
    </xf>
    <xf numFmtId="0" fontId="31" fillId="0" borderId="68" xfId="0" applyFont="1" applyFill="1" applyBorder="1" applyAlignment="1" applyProtection="1">
      <alignment horizontal="center"/>
    </xf>
    <xf numFmtId="0" fontId="31" fillId="0" borderId="56" xfId="0" applyFont="1" applyFill="1" applyBorder="1" applyAlignment="1" applyProtection="1">
      <alignment horizontal="center"/>
    </xf>
    <xf numFmtId="0" fontId="31" fillId="0" borderId="69" xfId="0" applyFont="1" applyFill="1" applyBorder="1" applyAlignment="1" applyProtection="1">
      <alignment horizontal="center"/>
    </xf>
    <xf numFmtId="0" fontId="30" fillId="0" borderId="58" xfId="0" applyFont="1" applyFill="1" applyBorder="1" applyAlignment="1" applyProtection="1">
      <alignment horizontal="left" indent="1"/>
      <protection locked="0"/>
    </xf>
    <xf numFmtId="0" fontId="30" fillId="0" borderId="70" xfId="0" applyFont="1" applyFill="1" applyBorder="1" applyAlignment="1" applyProtection="1">
      <alignment horizontal="left" indent="1"/>
      <protection locked="0"/>
    </xf>
    <xf numFmtId="0" fontId="30" fillId="0" borderId="71" xfId="0" applyFont="1" applyFill="1" applyBorder="1" applyAlignment="1" applyProtection="1">
      <alignment horizontal="left" indent="1"/>
      <protection locked="0"/>
    </xf>
    <xf numFmtId="0" fontId="30" fillId="0" borderId="42" xfId="0" applyFont="1" applyFill="1" applyBorder="1" applyAlignment="1" applyProtection="1">
      <alignment horizontal="left" indent="1"/>
      <protection locked="0"/>
    </xf>
    <xf numFmtId="0" fontId="30" fillId="0" borderId="43" xfId="0" applyFont="1" applyFill="1" applyBorder="1" applyAlignment="1" applyProtection="1">
      <alignment horizontal="left" indent="1"/>
      <protection locked="0"/>
    </xf>
    <xf numFmtId="0" fontId="30" fillId="0" borderId="62" xfId="0" applyFont="1" applyFill="1" applyBorder="1" applyAlignment="1" applyProtection="1">
      <alignment horizontal="left" indent="1"/>
      <protection locked="0"/>
    </xf>
    <xf numFmtId="0" fontId="3" fillId="0" borderId="0" xfId="0" applyFont="1" applyFill="1" applyAlignment="1" applyProtection="1">
      <alignment horizontal="left"/>
      <protection locked="0"/>
    </xf>
    <xf numFmtId="0" fontId="24" fillId="0" borderId="0" xfId="0" applyFont="1" applyFill="1" applyAlignment="1">
      <alignment horizontal="center" wrapText="1"/>
    </xf>
    <xf numFmtId="164" fontId="18" fillId="0" borderId="53" xfId="0" applyNumberFormat="1" applyFont="1" applyFill="1" applyBorder="1" applyAlignment="1" applyProtection="1">
      <alignment horizontal="center" textRotation="180" wrapText="1"/>
    </xf>
    <xf numFmtId="164" fontId="24" fillId="0" borderId="0" xfId="0" applyNumberFormat="1" applyFont="1" applyFill="1" applyAlignment="1" applyProtection="1">
      <alignment horizontal="center" vertical="center" wrapText="1"/>
    </xf>
    <xf numFmtId="164" fontId="8" fillId="0" borderId="46" xfId="0" applyNumberFormat="1" applyFont="1" applyFill="1" applyBorder="1" applyAlignment="1" applyProtection="1">
      <alignment horizontal="left" vertical="center" wrapText="1" indent="2"/>
    </xf>
    <xf numFmtId="164" fontId="8" fillId="0" borderId="40" xfId="0" applyNumberFormat="1" applyFont="1" applyFill="1" applyBorder="1" applyAlignment="1" applyProtection="1">
      <alignment horizontal="left" vertical="center" wrapText="1" indent="2"/>
    </xf>
    <xf numFmtId="164" fontId="8" fillId="0" borderId="67" xfId="0" applyNumberFormat="1" applyFont="1" applyFill="1" applyBorder="1" applyAlignment="1" applyProtection="1">
      <alignment horizontal="center" vertical="center"/>
    </xf>
    <xf numFmtId="164" fontId="8" fillId="0" borderId="64" xfId="0" applyNumberFormat="1" applyFont="1" applyFill="1" applyBorder="1" applyAlignment="1" applyProtection="1">
      <alignment horizontal="center" vertical="center"/>
    </xf>
    <xf numFmtId="164" fontId="8" fillId="0" borderId="58" xfId="0" applyNumberFormat="1" applyFont="1" applyFill="1" applyBorder="1" applyAlignment="1" applyProtection="1">
      <alignment horizontal="center" vertical="center"/>
    </xf>
    <xf numFmtId="164" fontId="8" fillId="0" borderId="70" xfId="0" applyNumberFormat="1" applyFont="1" applyFill="1" applyBorder="1" applyAlignment="1" applyProtection="1">
      <alignment horizontal="center" vertical="center"/>
    </xf>
    <xf numFmtId="164" fontId="8" fillId="0" borderId="54" xfId="0" applyNumberFormat="1" applyFont="1" applyFill="1" applyBorder="1" applyAlignment="1" applyProtection="1">
      <alignment horizontal="center" vertical="center"/>
    </xf>
    <xf numFmtId="164" fontId="8" fillId="0" borderId="67" xfId="0" applyNumberFormat="1" applyFont="1" applyFill="1" applyBorder="1" applyAlignment="1" applyProtection="1">
      <alignment horizontal="center" vertical="center" wrapText="1"/>
    </xf>
    <xf numFmtId="164" fontId="8" fillId="0" borderId="64" xfId="0" applyNumberFormat="1" applyFont="1" applyFill="1" applyBorder="1" applyAlignment="1" applyProtection="1">
      <alignment horizontal="center" vertical="center" wrapText="1"/>
    </xf>
    <xf numFmtId="0" fontId="30" fillId="0" borderId="56" xfId="0" applyFont="1" applyFill="1" applyBorder="1" applyAlignment="1">
      <alignment horizontal="justify" vertical="center" wrapText="1"/>
    </xf>
    <xf numFmtId="0" fontId="16" fillId="0" borderId="0" xfId="0" applyFont="1" applyAlignment="1">
      <alignment horizontal="center" wrapText="1"/>
    </xf>
    <xf numFmtId="0" fontId="21" fillId="0" borderId="37" xfId="5" applyFont="1" applyFill="1" applyBorder="1" applyAlignment="1" applyProtection="1">
      <alignment horizontal="left" vertical="center" indent="1"/>
    </xf>
    <xf numFmtId="0" fontId="21" fillId="0" borderId="47" xfId="5" applyFont="1" applyFill="1" applyBorder="1" applyAlignment="1" applyProtection="1">
      <alignment horizontal="left" vertical="center" indent="1"/>
    </xf>
    <xf numFmtId="0" fontId="21" fillId="0" borderId="40" xfId="5" applyFont="1" applyFill="1" applyBorder="1" applyAlignment="1" applyProtection="1">
      <alignment horizontal="left" vertical="center" indent="1"/>
    </xf>
    <xf numFmtId="0" fontId="24" fillId="0" borderId="0" xfId="5" applyFont="1" applyFill="1" applyAlignment="1" applyProtection="1">
      <alignment horizontal="center" wrapText="1"/>
    </xf>
    <xf numFmtId="0" fontId="24" fillId="0" borderId="0" xfId="5" applyFont="1" applyFill="1" applyAlignment="1" applyProtection="1">
      <alignment horizontal="center"/>
    </xf>
    <xf numFmtId="0" fontId="16" fillId="0" borderId="0" xfId="0" applyFont="1" applyFill="1" applyBorder="1" applyAlignment="1" applyProtection="1">
      <alignment horizontal="center" vertical="center"/>
    </xf>
    <xf numFmtId="0" fontId="26" fillId="0" borderId="15" xfId="0" applyFont="1" applyFill="1" applyBorder="1" applyAlignment="1" applyProtection="1">
      <alignment horizontal="center" vertical="center" wrapText="1"/>
    </xf>
    <xf numFmtId="0" fontId="26" fillId="0" borderId="33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right"/>
    </xf>
    <xf numFmtId="0" fontId="31" fillId="0" borderId="46" xfId="0" applyFont="1" applyBorder="1" applyAlignment="1" applyProtection="1">
      <alignment horizontal="left" vertical="center" indent="2"/>
    </xf>
    <xf numFmtId="0" fontId="31" fillId="0" borderId="45" xfId="0" applyFont="1" applyBorder="1" applyAlignment="1" applyProtection="1">
      <alignment horizontal="left" vertical="center" indent="2"/>
    </xf>
    <xf numFmtId="0" fontId="24" fillId="0" borderId="0" xfId="0" applyFont="1" applyAlignment="1">
      <alignment horizontal="center" wrapText="1"/>
    </xf>
  </cellXfs>
  <cellStyles count="6">
    <cellStyle name="Ezres" xfId="1" builtinId="3"/>
    <cellStyle name="Hiperhivatkozás" xfId="2"/>
    <cellStyle name="Már látott hiperhivatkozás" xfId="3"/>
    <cellStyle name="Normál" xfId="0" builtinId="0"/>
    <cellStyle name="Normál_KVRENMUNKA" xfId="4"/>
    <cellStyle name="Normál_SEGEDLETEK" xfId="5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B16"/>
  <sheetViews>
    <sheetView zoomScaleNormal="100" workbookViewId="0">
      <selection activeCell="B14" sqref="B14"/>
    </sheetView>
  </sheetViews>
  <sheetFormatPr defaultRowHeight="12.75" x14ac:dyDescent="0.2"/>
  <cols>
    <col min="1" max="1" width="48.5" customWidth="1"/>
    <col min="2" max="2" width="73.5" customWidth="1"/>
    <col min="3" max="3" width="16.83203125" customWidth="1"/>
  </cols>
  <sheetData>
    <row r="2" spans="1:2" x14ac:dyDescent="0.2">
      <c r="A2" t="s">
        <v>155</v>
      </c>
    </row>
    <row r="4" spans="1:2" x14ac:dyDescent="0.2">
      <c r="A4" s="157"/>
      <c r="B4" s="157"/>
    </row>
    <row r="5" spans="1:2" s="169" customFormat="1" ht="15.75" x14ac:dyDescent="0.25">
      <c r="A5" s="99" t="s">
        <v>448</v>
      </c>
      <c r="B5" s="168"/>
    </row>
    <row r="6" spans="1:2" x14ac:dyDescent="0.2">
      <c r="A6" s="157"/>
      <c r="B6" s="157"/>
    </row>
    <row r="7" spans="1:2" x14ac:dyDescent="0.2">
      <c r="A7" s="157" t="s">
        <v>561</v>
      </c>
      <c r="B7" s="157" t="s">
        <v>507</v>
      </c>
    </row>
    <row r="8" spans="1:2" x14ac:dyDescent="0.2">
      <c r="A8" s="157" t="s">
        <v>562</v>
      </c>
      <c r="B8" s="157" t="s">
        <v>508</v>
      </c>
    </row>
    <row r="9" spans="1:2" x14ac:dyDescent="0.2">
      <c r="A9" s="157" t="s">
        <v>563</v>
      </c>
      <c r="B9" s="157" t="s">
        <v>509</v>
      </c>
    </row>
    <row r="10" spans="1:2" x14ac:dyDescent="0.2">
      <c r="A10" s="157"/>
      <c r="B10" s="157"/>
    </row>
    <row r="11" spans="1:2" x14ac:dyDescent="0.2">
      <c r="A11" s="157"/>
      <c r="B11" s="157"/>
    </row>
    <row r="12" spans="1:2" s="169" customFormat="1" ht="15.75" x14ac:dyDescent="0.25">
      <c r="A12" s="99" t="str">
        <f>+CONCATENATE(LEFT(A5,4),". évi előirányzat KIADÁSOK")</f>
        <v>2015. évi előirányzat KIADÁSOK</v>
      </c>
      <c r="B12" s="168"/>
    </row>
    <row r="13" spans="1:2" x14ac:dyDescent="0.2">
      <c r="A13" s="157"/>
      <c r="B13" s="157"/>
    </row>
    <row r="14" spans="1:2" x14ac:dyDescent="0.2">
      <c r="A14" s="157" t="s">
        <v>564</v>
      </c>
      <c r="B14" s="157" t="s">
        <v>510</v>
      </c>
    </row>
    <row r="15" spans="1:2" x14ac:dyDescent="0.2">
      <c r="A15" s="157" t="s">
        <v>565</v>
      </c>
      <c r="B15" s="157" t="s">
        <v>511</v>
      </c>
    </row>
    <row r="16" spans="1:2" x14ac:dyDescent="0.2">
      <c r="A16" s="157" t="s">
        <v>566</v>
      </c>
      <c r="B16" s="157" t="s">
        <v>512</v>
      </c>
    </row>
  </sheetData>
  <sheetProtection sheet="1"/>
  <phoneticPr fontId="30" type="noConversion"/>
  <pageMargins left="1.0629921259842521" right="1.0236220472440944" top="0.78740157480314965" bottom="0.78740157480314965" header="0.70866141732283472" footer="0.7086614173228347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2">
    <tabColor rgb="FF92D050"/>
  </sheetPr>
  <dimension ref="A1:I159"/>
  <sheetViews>
    <sheetView view="pageLayout" zoomScaleNormal="130" zoomScaleSheetLayoutView="100" workbookViewId="0">
      <selection activeCell="D38" sqref="D38"/>
    </sheetView>
  </sheetViews>
  <sheetFormatPr defaultRowHeight="15.75" x14ac:dyDescent="0.25"/>
  <cols>
    <col min="1" max="1" width="9.5" style="426" customWidth="1"/>
    <col min="2" max="2" width="75.83203125" style="426" customWidth="1"/>
    <col min="3" max="4" width="20.83203125" style="427" customWidth="1"/>
    <col min="5" max="16384" width="9.33203125" style="459"/>
  </cols>
  <sheetData>
    <row r="1" spans="1:4" ht="15.95" customHeight="1" x14ac:dyDescent="0.25">
      <c r="A1" s="609" t="s">
        <v>16</v>
      </c>
      <c r="B1" s="609"/>
      <c r="C1" s="609"/>
      <c r="D1" s="459"/>
    </row>
    <row r="2" spans="1:4" ht="15.95" customHeight="1" thickBot="1" x14ac:dyDescent="0.3">
      <c r="A2" s="608" t="s">
        <v>156</v>
      </c>
      <c r="B2" s="608"/>
      <c r="C2" s="345"/>
      <c r="D2" s="345" t="s">
        <v>237</v>
      </c>
    </row>
    <row r="3" spans="1:4" ht="38.1" customHeight="1" thickBot="1" x14ac:dyDescent="0.3">
      <c r="A3" s="23" t="s">
        <v>71</v>
      </c>
      <c r="B3" s="24" t="s">
        <v>18</v>
      </c>
      <c r="C3" s="45" t="str">
        <f>+CONCATENATE(LEFT(ÖSSZEFÜGGÉSEK!A5,4),".évi eredeti előirányzat")</f>
        <v>2015.évi eredeti előirányzat</v>
      </c>
      <c r="D3" s="45" t="str">
        <f>+CONCATENATE(LEFT(ÖSSZEFÜGGÉSEK!B5,4),"2015.évi módosított előirányzat")</f>
        <v>2015.évi módosított előirányzat</v>
      </c>
    </row>
    <row r="4" spans="1:4" s="460" customFormat="1" ht="12" customHeight="1" thickBot="1" x14ac:dyDescent="0.25">
      <c r="A4" s="454" t="s">
        <v>513</v>
      </c>
      <c r="B4" s="455" t="s">
        <v>514</v>
      </c>
      <c r="C4" s="456" t="s">
        <v>515</v>
      </c>
      <c r="D4" s="456" t="s">
        <v>517</v>
      </c>
    </row>
    <row r="5" spans="1:4" s="461" customFormat="1" ht="12" customHeight="1" thickBot="1" x14ac:dyDescent="0.25">
      <c r="A5" s="20" t="s">
        <v>19</v>
      </c>
      <c r="B5" s="21" t="s">
        <v>262</v>
      </c>
      <c r="C5" s="335">
        <f>+C6+C7+C8+C9+C10+C11</f>
        <v>119668</v>
      </c>
      <c r="D5" s="335">
        <f>+D6+D7+D8+D9+D10+D11</f>
        <v>161097</v>
      </c>
    </row>
    <row r="6" spans="1:4" s="461" customFormat="1" ht="12" customHeight="1" x14ac:dyDescent="0.2">
      <c r="A6" s="15" t="s">
        <v>100</v>
      </c>
      <c r="B6" s="462" t="s">
        <v>263</v>
      </c>
      <c r="C6" s="338">
        <v>92178</v>
      </c>
      <c r="D6" s="338">
        <v>90570</v>
      </c>
    </row>
    <row r="7" spans="1:4" s="461" customFormat="1" ht="12" customHeight="1" x14ac:dyDescent="0.2">
      <c r="A7" s="14" t="s">
        <v>101</v>
      </c>
      <c r="B7" s="463" t="s">
        <v>264</v>
      </c>
      <c r="C7" s="337"/>
      <c r="D7" s="337">
        <v>30342</v>
      </c>
    </row>
    <row r="8" spans="1:4" s="461" customFormat="1" ht="12" customHeight="1" x14ac:dyDescent="0.2">
      <c r="A8" s="14" t="s">
        <v>102</v>
      </c>
      <c r="B8" s="463" t="s">
        <v>265</v>
      </c>
      <c r="C8" s="337">
        <v>25761</v>
      </c>
      <c r="D8" s="337">
        <v>29091</v>
      </c>
    </row>
    <row r="9" spans="1:4" s="461" customFormat="1" ht="12" customHeight="1" x14ac:dyDescent="0.2">
      <c r="A9" s="14" t="s">
        <v>103</v>
      </c>
      <c r="B9" s="463" t="s">
        <v>266</v>
      </c>
      <c r="C9" s="337">
        <v>1729</v>
      </c>
      <c r="D9" s="337">
        <v>1729</v>
      </c>
    </row>
    <row r="10" spans="1:4" s="461" customFormat="1" ht="12" customHeight="1" x14ac:dyDescent="0.2">
      <c r="A10" s="14" t="s">
        <v>152</v>
      </c>
      <c r="B10" s="331" t="s">
        <v>449</v>
      </c>
      <c r="C10" s="337"/>
      <c r="D10" s="337">
        <v>9006</v>
      </c>
    </row>
    <row r="11" spans="1:4" s="461" customFormat="1" ht="12" customHeight="1" thickBot="1" x14ac:dyDescent="0.25">
      <c r="A11" s="16" t="s">
        <v>104</v>
      </c>
      <c r="B11" s="332" t="s">
        <v>450</v>
      </c>
      <c r="C11" s="337"/>
      <c r="D11" s="337">
        <v>359</v>
      </c>
    </row>
    <row r="12" spans="1:4" s="461" customFormat="1" ht="12" customHeight="1" thickBot="1" x14ac:dyDescent="0.25">
      <c r="A12" s="20" t="s">
        <v>20</v>
      </c>
      <c r="B12" s="330" t="s">
        <v>267</v>
      </c>
      <c r="C12" s="335">
        <f>+C13+C14+C15+C16+C17</f>
        <v>39050</v>
      </c>
      <c r="D12" s="335">
        <f>+D13+D14+D15+D16+D17</f>
        <v>64175</v>
      </c>
    </row>
    <row r="13" spans="1:4" s="461" customFormat="1" ht="12" customHeight="1" x14ac:dyDescent="0.2">
      <c r="A13" s="15" t="s">
        <v>106</v>
      </c>
      <c r="B13" s="462" t="s">
        <v>268</v>
      </c>
      <c r="C13" s="338"/>
      <c r="D13" s="338"/>
    </row>
    <row r="14" spans="1:4" s="461" customFormat="1" ht="12" customHeight="1" x14ac:dyDescent="0.2">
      <c r="A14" s="14" t="s">
        <v>107</v>
      </c>
      <c r="B14" s="463" t="s">
        <v>269</v>
      </c>
      <c r="C14" s="337"/>
      <c r="D14" s="337"/>
    </row>
    <row r="15" spans="1:4" s="461" customFormat="1" ht="12" customHeight="1" x14ac:dyDescent="0.2">
      <c r="A15" s="14" t="s">
        <v>108</v>
      </c>
      <c r="B15" s="463" t="s">
        <v>439</v>
      </c>
      <c r="C15" s="337"/>
      <c r="D15" s="337"/>
    </row>
    <row r="16" spans="1:4" s="461" customFormat="1" ht="12" customHeight="1" x14ac:dyDescent="0.2">
      <c r="A16" s="14" t="s">
        <v>109</v>
      </c>
      <c r="B16" s="463" t="s">
        <v>440</v>
      </c>
      <c r="C16" s="337"/>
      <c r="D16" s="337"/>
    </row>
    <row r="17" spans="1:4" s="461" customFormat="1" ht="12" customHeight="1" x14ac:dyDescent="0.2">
      <c r="A17" s="14" t="s">
        <v>110</v>
      </c>
      <c r="B17" s="463" t="s">
        <v>270</v>
      </c>
      <c r="C17" s="337">
        <v>39050</v>
      </c>
      <c r="D17" s="337">
        <v>64175</v>
      </c>
    </row>
    <row r="18" spans="1:4" s="461" customFormat="1" ht="12" customHeight="1" thickBot="1" x14ac:dyDescent="0.25">
      <c r="A18" s="16" t="s">
        <v>119</v>
      </c>
      <c r="B18" s="332" t="s">
        <v>271</v>
      </c>
      <c r="C18" s="339"/>
      <c r="D18" s="339"/>
    </row>
    <row r="19" spans="1:4" s="461" customFormat="1" ht="12" customHeight="1" thickBot="1" x14ac:dyDescent="0.25">
      <c r="A19" s="20" t="s">
        <v>21</v>
      </c>
      <c r="B19" s="21" t="s">
        <v>272</v>
      </c>
      <c r="C19" s="335">
        <f>+C20+C21+C22+C23+C24</f>
        <v>0</v>
      </c>
      <c r="D19" s="335">
        <f>+D20+D21+D22+D23+D24</f>
        <v>12652</v>
      </c>
    </row>
    <row r="20" spans="1:4" s="461" customFormat="1" ht="12" customHeight="1" x14ac:dyDescent="0.2">
      <c r="A20" s="15" t="s">
        <v>89</v>
      </c>
      <c r="B20" s="462" t="s">
        <v>273</v>
      </c>
      <c r="C20" s="338"/>
      <c r="D20" s="338">
        <v>4407</v>
      </c>
    </row>
    <row r="21" spans="1:4" s="461" customFormat="1" ht="12" customHeight="1" x14ac:dyDescent="0.2">
      <c r="A21" s="14" t="s">
        <v>90</v>
      </c>
      <c r="B21" s="463" t="s">
        <v>274</v>
      </c>
      <c r="C21" s="337"/>
      <c r="D21" s="337"/>
    </row>
    <row r="22" spans="1:4" s="461" customFormat="1" ht="12" customHeight="1" x14ac:dyDescent="0.2">
      <c r="A22" s="14" t="s">
        <v>91</v>
      </c>
      <c r="B22" s="463" t="s">
        <v>441</v>
      </c>
      <c r="C22" s="337"/>
      <c r="D22" s="337"/>
    </row>
    <row r="23" spans="1:4" s="461" customFormat="1" ht="12" customHeight="1" x14ac:dyDescent="0.2">
      <c r="A23" s="14" t="s">
        <v>92</v>
      </c>
      <c r="B23" s="463" t="s">
        <v>442</v>
      </c>
      <c r="C23" s="337"/>
      <c r="D23" s="337"/>
    </row>
    <row r="24" spans="1:4" s="461" customFormat="1" ht="12" customHeight="1" x14ac:dyDescent="0.2">
      <c r="A24" s="14" t="s">
        <v>175</v>
      </c>
      <c r="B24" s="463" t="s">
        <v>275</v>
      </c>
      <c r="C24" s="337"/>
      <c r="D24" s="337">
        <v>8245</v>
      </c>
    </row>
    <row r="25" spans="1:4" s="461" customFormat="1" ht="12" customHeight="1" thickBot="1" x14ac:dyDescent="0.25">
      <c r="A25" s="16" t="s">
        <v>176</v>
      </c>
      <c r="B25" s="464" t="s">
        <v>276</v>
      </c>
      <c r="C25" s="339"/>
      <c r="D25" s="339"/>
    </row>
    <row r="26" spans="1:4" s="461" customFormat="1" ht="12" customHeight="1" thickBot="1" x14ac:dyDescent="0.25">
      <c r="A26" s="20" t="s">
        <v>177</v>
      </c>
      <c r="B26" s="21" t="s">
        <v>277</v>
      </c>
      <c r="C26" s="341">
        <f>+C27+C31+C32+C33</f>
        <v>14500</v>
      </c>
      <c r="D26" s="341">
        <f>+D27+D31+D32+D33</f>
        <v>16379</v>
      </c>
    </row>
    <row r="27" spans="1:4" s="461" customFormat="1" ht="12" customHeight="1" x14ac:dyDescent="0.2">
      <c r="A27" s="15" t="s">
        <v>278</v>
      </c>
      <c r="B27" s="462" t="s">
        <v>456</v>
      </c>
      <c r="C27" s="457">
        <f>+C28+C29+C30</f>
        <v>9000</v>
      </c>
      <c r="D27" s="457">
        <f>+D28+D29+D30</f>
        <v>9000</v>
      </c>
    </row>
    <row r="28" spans="1:4" s="461" customFormat="1" ht="12" customHeight="1" x14ac:dyDescent="0.2">
      <c r="A28" s="14" t="s">
        <v>279</v>
      </c>
      <c r="B28" s="463" t="s">
        <v>284</v>
      </c>
      <c r="C28" s="337">
        <v>3000</v>
      </c>
      <c r="D28" s="337">
        <v>3000</v>
      </c>
    </row>
    <row r="29" spans="1:4" s="461" customFormat="1" ht="12" customHeight="1" x14ac:dyDescent="0.2">
      <c r="A29" s="14" t="s">
        <v>280</v>
      </c>
      <c r="B29" s="463" t="s">
        <v>285</v>
      </c>
      <c r="C29" s="337"/>
      <c r="D29" s="337"/>
    </row>
    <row r="30" spans="1:4" s="461" customFormat="1" ht="12" customHeight="1" x14ac:dyDescent="0.2">
      <c r="A30" s="14" t="s">
        <v>454</v>
      </c>
      <c r="B30" s="537" t="s">
        <v>455</v>
      </c>
      <c r="C30" s="337">
        <v>6000</v>
      </c>
      <c r="D30" s="337">
        <v>6000</v>
      </c>
    </row>
    <row r="31" spans="1:4" s="461" customFormat="1" ht="12" customHeight="1" x14ac:dyDescent="0.2">
      <c r="A31" s="14" t="s">
        <v>281</v>
      </c>
      <c r="B31" s="463" t="s">
        <v>286</v>
      </c>
      <c r="C31" s="337">
        <v>5500</v>
      </c>
      <c r="D31" s="337">
        <v>5500</v>
      </c>
    </row>
    <row r="32" spans="1:4" s="461" customFormat="1" ht="12" customHeight="1" x14ac:dyDescent="0.2">
      <c r="A32" s="14" t="s">
        <v>282</v>
      </c>
      <c r="B32" s="463" t="s">
        <v>287</v>
      </c>
      <c r="C32" s="337"/>
      <c r="D32" s="337">
        <v>1312</v>
      </c>
    </row>
    <row r="33" spans="1:4" s="461" customFormat="1" ht="12" customHeight="1" thickBot="1" x14ac:dyDescent="0.25">
      <c r="A33" s="16" t="s">
        <v>283</v>
      </c>
      <c r="B33" s="464" t="s">
        <v>288</v>
      </c>
      <c r="C33" s="339"/>
      <c r="D33" s="339">
        <v>567</v>
      </c>
    </row>
    <row r="34" spans="1:4" s="461" customFormat="1" ht="12" customHeight="1" thickBot="1" x14ac:dyDescent="0.25">
      <c r="A34" s="20" t="s">
        <v>23</v>
      </c>
      <c r="B34" s="21" t="s">
        <v>451</v>
      </c>
      <c r="C34" s="335">
        <f>SUM(C35:C45)</f>
        <v>8686</v>
      </c>
      <c r="D34" s="335">
        <f>SUM(D35:D45)</f>
        <v>15273</v>
      </c>
    </row>
    <row r="35" spans="1:4" s="461" customFormat="1" ht="12" customHeight="1" x14ac:dyDescent="0.2">
      <c r="A35" s="15" t="s">
        <v>93</v>
      </c>
      <c r="B35" s="462" t="s">
        <v>291</v>
      </c>
      <c r="C35" s="338">
        <v>1181</v>
      </c>
      <c r="D35" s="338">
        <v>1181</v>
      </c>
    </row>
    <row r="36" spans="1:4" s="461" customFormat="1" ht="12" customHeight="1" x14ac:dyDescent="0.2">
      <c r="A36" s="14" t="s">
        <v>94</v>
      </c>
      <c r="B36" s="463" t="s">
        <v>292</v>
      </c>
      <c r="C36" s="337">
        <v>3219</v>
      </c>
      <c r="D36" s="337">
        <v>3514</v>
      </c>
    </row>
    <row r="37" spans="1:4" s="461" customFormat="1" ht="12" customHeight="1" x14ac:dyDescent="0.2">
      <c r="A37" s="14" t="s">
        <v>95</v>
      </c>
      <c r="B37" s="463" t="s">
        <v>293</v>
      </c>
      <c r="C37" s="337"/>
      <c r="D37" s="337">
        <v>232</v>
      </c>
    </row>
    <row r="38" spans="1:4" s="461" customFormat="1" ht="12" customHeight="1" x14ac:dyDescent="0.2">
      <c r="A38" s="14" t="s">
        <v>179</v>
      </c>
      <c r="B38" s="463" t="s">
        <v>294</v>
      </c>
      <c r="C38" s="337">
        <v>194</v>
      </c>
      <c r="D38" s="337">
        <v>3435</v>
      </c>
    </row>
    <row r="39" spans="1:4" s="461" customFormat="1" ht="12" customHeight="1" x14ac:dyDescent="0.2">
      <c r="A39" s="14" t="s">
        <v>180</v>
      </c>
      <c r="B39" s="463" t="s">
        <v>295</v>
      </c>
      <c r="C39" s="337">
        <v>2245</v>
      </c>
      <c r="D39" s="337">
        <v>3225</v>
      </c>
    </row>
    <row r="40" spans="1:4" s="461" customFormat="1" ht="12" customHeight="1" x14ac:dyDescent="0.2">
      <c r="A40" s="14" t="s">
        <v>181</v>
      </c>
      <c r="B40" s="463" t="s">
        <v>296</v>
      </c>
      <c r="C40" s="337">
        <v>1847</v>
      </c>
      <c r="D40" s="337">
        <v>3621</v>
      </c>
    </row>
    <row r="41" spans="1:4" s="461" customFormat="1" ht="12" customHeight="1" x14ac:dyDescent="0.2">
      <c r="A41" s="14" t="s">
        <v>182</v>
      </c>
      <c r="B41" s="463" t="s">
        <v>297</v>
      </c>
      <c r="C41" s="337"/>
      <c r="D41" s="337"/>
    </row>
    <row r="42" spans="1:4" s="461" customFormat="1" ht="12" customHeight="1" x14ac:dyDescent="0.2">
      <c r="A42" s="14" t="s">
        <v>183</v>
      </c>
      <c r="B42" s="463" t="s">
        <v>298</v>
      </c>
      <c r="C42" s="337"/>
      <c r="D42" s="337">
        <v>26</v>
      </c>
    </row>
    <row r="43" spans="1:4" s="461" customFormat="1" ht="12" customHeight="1" x14ac:dyDescent="0.2">
      <c r="A43" s="14" t="s">
        <v>289</v>
      </c>
      <c r="B43" s="463" t="s">
        <v>299</v>
      </c>
      <c r="C43" s="340"/>
      <c r="D43" s="340"/>
    </row>
    <row r="44" spans="1:4" s="461" customFormat="1" ht="12" customHeight="1" x14ac:dyDescent="0.2">
      <c r="A44" s="16" t="s">
        <v>290</v>
      </c>
      <c r="B44" s="464" t="s">
        <v>453</v>
      </c>
      <c r="C44" s="449"/>
      <c r="D44" s="449"/>
    </row>
    <row r="45" spans="1:4" s="461" customFormat="1" ht="12" customHeight="1" thickBot="1" x14ac:dyDescent="0.25">
      <c r="A45" s="16" t="s">
        <v>452</v>
      </c>
      <c r="B45" s="332" t="s">
        <v>300</v>
      </c>
      <c r="C45" s="449"/>
      <c r="D45" s="449">
        <v>39</v>
      </c>
    </row>
    <row r="46" spans="1:4" s="461" customFormat="1" ht="12" customHeight="1" thickBot="1" x14ac:dyDescent="0.25">
      <c r="A46" s="20" t="s">
        <v>24</v>
      </c>
      <c r="B46" s="21" t="s">
        <v>301</v>
      </c>
      <c r="C46" s="335">
        <f>SUM(C47:C51)</f>
        <v>28133</v>
      </c>
      <c r="D46" s="335">
        <f>SUM(D47:D51)</f>
        <v>24120</v>
      </c>
    </row>
    <row r="47" spans="1:4" s="461" customFormat="1" ht="12" customHeight="1" x14ac:dyDescent="0.2">
      <c r="A47" s="15" t="s">
        <v>96</v>
      </c>
      <c r="B47" s="462" t="s">
        <v>305</v>
      </c>
      <c r="C47" s="508"/>
      <c r="D47" s="508"/>
    </row>
    <row r="48" spans="1:4" s="461" customFormat="1" ht="12" customHeight="1" x14ac:dyDescent="0.2">
      <c r="A48" s="14" t="s">
        <v>97</v>
      </c>
      <c r="B48" s="463" t="s">
        <v>306</v>
      </c>
      <c r="C48" s="340">
        <v>28133</v>
      </c>
      <c r="D48" s="340">
        <v>18670</v>
      </c>
    </row>
    <row r="49" spans="1:4" s="461" customFormat="1" ht="12" customHeight="1" x14ac:dyDescent="0.2">
      <c r="A49" s="14" t="s">
        <v>302</v>
      </c>
      <c r="B49" s="463" t="s">
        <v>307</v>
      </c>
      <c r="C49" s="340"/>
      <c r="D49" s="340">
        <v>5450</v>
      </c>
    </row>
    <row r="50" spans="1:4" s="461" customFormat="1" ht="12" customHeight="1" x14ac:dyDescent="0.2">
      <c r="A50" s="14" t="s">
        <v>303</v>
      </c>
      <c r="B50" s="463" t="s">
        <v>308</v>
      </c>
      <c r="C50" s="340"/>
      <c r="D50" s="340"/>
    </row>
    <row r="51" spans="1:4" s="461" customFormat="1" ht="12" customHeight="1" thickBot="1" x14ac:dyDescent="0.25">
      <c r="A51" s="16" t="s">
        <v>304</v>
      </c>
      <c r="B51" s="332" t="s">
        <v>309</v>
      </c>
      <c r="C51" s="449"/>
      <c r="D51" s="449"/>
    </row>
    <row r="52" spans="1:4" s="461" customFormat="1" ht="12" customHeight="1" thickBot="1" x14ac:dyDescent="0.25">
      <c r="A52" s="20" t="s">
        <v>184</v>
      </c>
      <c r="B52" s="21" t="s">
        <v>310</v>
      </c>
      <c r="C52" s="335">
        <f>SUM(C53:C55)</f>
        <v>0</v>
      </c>
      <c r="D52" s="335">
        <f>SUM(D53:D55)</f>
        <v>400</v>
      </c>
    </row>
    <row r="53" spans="1:4" s="461" customFormat="1" ht="12" customHeight="1" x14ac:dyDescent="0.2">
      <c r="A53" s="15" t="s">
        <v>98</v>
      </c>
      <c r="B53" s="462" t="s">
        <v>311</v>
      </c>
      <c r="C53" s="338"/>
      <c r="D53" s="338"/>
    </row>
    <row r="54" spans="1:4" s="461" customFormat="1" ht="12" customHeight="1" x14ac:dyDescent="0.2">
      <c r="A54" s="14" t="s">
        <v>99</v>
      </c>
      <c r="B54" s="463" t="s">
        <v>443</v>
      </c>
      <c r="C54" s="337"/>
      <c r="D54" s="337"/>
    </row>
    <row r="55" spans="1:4" s="461" customFormat="1" ht="12" customHeight="1" x14ac:dyDescent="0.2">
      <c r="A55" s="14" t="s">
        <v>314</v>
      </c>
      <c r="B55" s="463" t="s">
        <v>312</v>
      </c>
      <c r="C55" s="337"/>
      <c r="D55" s="337">
        <v>400</v>
      </c>
    </row>
    <row r="56" spans="1:4" s="461" customFormat="1" ht="12" customHeight="1" thickBot="1" x14ac:dyDescent="0.25">
      <c r="A56" s="16" t="s">
        <v>315</v>
      </c>
      <c r="B56" s="332" t="s">
        <v>313</v>
      </c>
      <c r="C56" s="339"/>
      <c r="D56" s="339"/>
    </row>
    <row r="57" spans="1:4" s="461" customFormat="1" ht="12" customHeight="1" thickBot="1" x14ac:dyDescent="0.25">
      <c r="A57" s="20" t="s">
        <v>26</v>
      </c>
      <c r="B57" s="330" t="s">
        <v>316</v>
      </c>
      <c r="C57" s="335">
        <f>SUM(C58:C60)</f>
        <v>0</v>
      </c>
      <c r="D57" s="335">
        <f>SUM(D58:D60)</f>
        <v>4661</v>
      </c>
    </row>
    <row r="58" spans="1:4" s="461" customFormat="1" ht="12" customHeight="1" x14ac:dyDescent="0.2">
      <c r="A58" s="15" t="s">
        <v>185</v>
      </c>
      <c r="B58" s="462" t="s">
        <v>318</v>
      </c>
      <c r="C58" s="340"/>
      <c r="D58" s="340"/>
    </row>
    <row r="59" spans="1:4" s="461" customFormat="1" ht="12" customHeight="1" x14ac:dyDescent="0.2">
      <c r="A59" s="14" t="s">
        <v>186</v>
      </c>
      <c r="B59" s="463" t="s">
        <v>444</v>
      </c>
      <c r="C59" s="340"/>
      <c r="D59" s="340"/>
    </row>
    <row r="60" spans="1:4" s="461" customFormat="1" ht="12" customHeight="1" x14ac:dyDescent="0.2">
      <c r="A60" s="14" t="s">
        <v>238</v>
      </c>
      <c r="B60" s="463" t="s">
        <v>319</v>
      </c>
      <c r="C60" s="340"/>
      <c r="D60" s="340">
        <v>4661</v>
      </c>
    </row>
    <row r="61" spans="1:4" s="461" customFormat="1" ht="12" customHeight="1" thickBot="1" x14ac:dyDescent="0.25">
      <c r="A61" s="16" t="s">
        <v>317</v>
      </c>
      <c r="B61" s="332" t="s">
        <v>320</v>
      </c>
      <c r="C61" s="340"/>
      <c r="D61" s="340"/>
    </row>
    <row r="62" spans="1:4" s="461" customFormat="1" ht="12" customHeight="1" thickBot="1" x14ac:dyDescent="0.25">
      <c r="A62" s="544" t="s">
        <v>496</v>
      </c>
      <c r="B62" s="21" t="s">
        <v>321</v>
      </c>
      <c r="C62" s="341">
        <f>+C5+C12+C19+C26+C34+C46+C52+C57</f>
        <v>210037</v>
      </c>
      <c r="D62" s="341">
        <f>+D5+D12+D19+D26+D34+D46+D52+D57</f>
        <v>298757</v>
      </c>
    </row>
    <row r="63" spans="1:4" s="461" customFormat="1" ht="12" customHeight="1" thickBot="1" x14ac:dyDescent="0.25">
      <c r="A63" s="511" t="s">
        <v>322</v>
      </c>
      <c r="B63" s="330" t="s">
        <v>323</v>
      </c>
      <c r="C63" s="335">
        <f>SUM(C64:C66)</f>
        <v>0</v>
      </c>
      <c r="D63" s="335">
        <f>SUM(D64:D66)</f>
        <v>86731</v>
      </c>
    </row>
    <row r="64" spans="1:4" s="461" customFormat="1" ht="12" customHeight="1" x14ac:dyDescent="0.2">
      <c r="A64" s="15" t="s">
        <v>354</v>
      </c>
      <c r="B64" s="462" t="s">
        <v>324</v>
      </c>
      <c r="C64" s="340"/>
      <c r="D64" s="340"/>
    </row>
    <row r="65" spans="1:4" s="461" customFormat="1" ht="12" customHeight="1" x14ac:dyDescent="0.2">
      <c r="A65" s="14" t="s">
        <v>363</v>
      </c>
      <c r="B65" s="463" t="s">
        <v>325</v>
      </c>
      <c r="C65" s="340"/>
      <c r="D65" s="340">
        <v>75348</v>
      </c>
    </row>
    <row r="66" spans="1:4" s="461" customFormat="1" ht="12" customHeight="1" thickBot="1" x14ac:dyDescent="0.25">
      <c r="A66" s="16" t="s">
        <v>364</v>
      </c>
      <c r="B66" s="538" t="s">
        <v>481</v>
      </c>
      <c r="C66" s="340"/>
      <c r="D66" s="340">
        <v>11383</v>
      </c>
    </row>
    <row r="67" spans="1:4" s="461" customFormat="1" ht="12" customHeight="1" thickBot="1" x14ac:dyDescent="0.25">
      <c r="A67" s="511" t="s">
        <v>327</v>
      </c>
      <c r="B67" s="330" t="s">
        <v>328</v>
      </c>
      <c r="C67" s="335">
        <f>SUM(C68:C71)</f>
        <v>0</v>
      </c>
      <c r="D67" s="335">
        <f>SUM(D68:D71)</f>
        <v>0</v>
      </c>
    </row>
    <row r="68" spans="1:4" s="461" customFormat="1" ht="12" customHeight="1" x14ac:dyDescent="0.2">
      <c r="A68" s="15" t="s">
        <v>153</v>
      </c>
      <c r="B68" s="462" t="s">
        <v>329</v>
      </c>
      <c r="C68" s="340"/>
      <c r="D68" s="340"/>
    </row>
    <row r="69" spans="1:4" s="461" customFormat="1" ht="12" customHeight="1" x14ac:dyDescent="0.2">
      <c r="A69" s="14" t="s">
        <v>154</v>
      </c>
      <c r="B69" s="463" t="s">
        <v>330</v>
      </c>
      <c r="C69" s="340"/>
      <c r="D69" s="340"/>
    </row>
    <row r="70" spans="1:4" s="461" customFormat="1" ht="12" customHeight="1" x14ac:dyDescent="0.2">
      <c r="A70" s="14" t="s">
        <v>355</v>
      </c>
      <c r="B70" s="463" t="s">
        <v>331</v>
      </c>
      <c r="C70" s="340"/>
      <c r="D70" s="340"/>
    </row>
    <row r="71" spans="1:4" s="461" customFormat="1" ht="12" customHeight="1" thickBot="1" x14ac:dyDescent="0.25">
      <c r="A71" s="16" t="s">
        <v>356</v>
      </c>
      <c r="B71" s="332" t="s">
        <v>332</v>
      </c>
      <c r="C71" s="340"/>
      <c r="D71" s="340"/>
    </row>
    <row r="72" spans="1:4" s="461" customFormat="1" ht="12" customHeight="1" thickBot="1" x14ac:dyDescent="0.25">
      <c r="A72" s="511" t="s">
        <v>333</v>
      </c>
      <c r="B72" s="330" t="s">
        <v>334</v>
      </c>
      <c r="C72" s="335">
        <f>SUM(C73:C74)</f>
        <v>0</v>
      </c>
      <c r="D72" s="335">
        <f>SUM(D73:D74)</f>
        <v>14568</v>
      </c>
    </row>
    <row r="73" spans="1:4" s="461" customFormat="1" ht="12" customHeight="1" x14ac:dyDescent="0.2">
      <c r="A73" s="15" t="s">
        <v>357</v>
      </c>
      <c r="B73" s="462" t="s">
        <v>335</v>
      </c>
      <c r="C73" s="340"/>
      <c r="D73" s="340">
        <v>14568</v>
      </c>
    </row>
    <row r="74" spans="1:4" s="461" customFormat="1" ht="12" customHeight="1" thickBot="1" x14ac:dyDescent="0.25">
      <c r="A74" s="16" t="s">
        <v>358</v>
      </c>
      <c r="B74" s="332" t="s">
        <v>336</v>
      </c>
      <c r="C74" s="340"/>
      <c r="D74" s="340"/>
    </row>
    <row r="75" spans="1:4" s="461" customFormat="1" ht="12" customHeight="1" thickBot="1" x14ac:dyDescent="0.25">
      <c r="A75" s="511" t="s">
        <v>337</v>
      </c>
      <c r="B75" s="330" t="s">
        <v>338</v>
      </c>
      <c r="C75" s="335">
        <f>SUM(C76:C78)</f>
        <v>0</v>
      </c>
      <c r="D75" s="335">
        <f>SUM(D76:D78)</f>
        <v>7795</v>
      </c>
    </row>
    <row r="76" spans="1:4" s="461" customFormat="1" ht="12" customHeight="1" x14ac:dyDescent="0.2">
      <c r="A76" s="15" t="s">
        <v>359</v>
      </c>
      <c r="B76" s="462" t="s">
        <v>339</v>
      </c>
      <c r="C76" s="340"/>
      <c r="D76" s="340">
        <v>7795</v>
      </c>
    </row>
    <row r="77" spans="1:4" s="461" customFormat="1" ht="12" customHeight="1" x14ac:dyDescent="0.2">
      <c r="A77" s="14" t="s">
        <v>360</v>
      </c>
      <c r="B77" s="463" t="s">
        <v>340</v>
      </c>
      <c r="C77" s="340"/>
      <c r="D77" s="340"/>
    </row>
    <row r="78" spans="1:4" s="461" customFormat="1" ht="12" customHeight="1" thickBot="1" x14ac:dyDescent="0.25">
      <c r="A78" s="16" t="s">
        <v>361</v>
      </c>
      <c r="B78" s="332" t="s">
        <v>341</v>
      </c>
      <c r="C78" s="340"/>
      <c r="D78" s="340"/>
    </row>
    <row r="79" spans="1:4" s="461" customFormat="1" ht="12" customHeight="1" thickBot="1" x14ac:dyDescent="0.25">
      <c r="A79" s="511" t="s">
        <v>342</v>
      </c>
      <c r="B79" s="330" t="s">
        <v>362</v>
      </c>
      <c r="C79" s="335">
        <f>SUM(C80:C83)</f>
        <v>0</v>
      </c>
      <c r="D79" s="335">
        <f>SUM(D80:D83)</f>
        <v>0</v>
      </c>
    </row>
    <row r="80" spans="1:4" s="461" customFormat="1" ht="12" customHeight="1" x14ac:dyDescent="0.2">
      <c r="A80" s="466" t="s">
        <v>343</v>
      </c>
      <c r="B80" s="462" t="s">
        <v>344</v>
      </c>
      <c r="C80" s="340"/>
      <c r="D80" s="340"/>
    </row>
    <row r="81" spans="1:4" s="461" customFormat="1" ht="12" customHeight="1" x14ac:dyDescent="0.2">
      <c r="A81" s="467" t="s">
        <v>345</v>
      </c>
      <c r="B81" s="463" t="s">
        <v>346</v>
      </c>
      <c r="C81" s="340"/>
      <c r="D81" s="340"/>
    </row>
    <row r="82" spans="1:4" s="461" customFormat="1" ht="12" customHeight="1" x14ac:dyDescent="0.2">
      <c r="A82" s="467" t="s">
        <v>347</v>
      </c>
      <c r="B82" s="463" t="s">
        <v>348</v>
      </c>
      <c r="C82" s="340"/>
      <c r="D82" s="340"/>
    </row>
    <row r="83" spans="1:4" s="461" customFormat="1" ht="12" customHeight="1" thickBot="1" x14ac:dyDescent="0.25">
      <c r="A83" s="468" t="s">
        <v>349</v>
      </c>
      <c r="B83" s="332" t="s">
        <v>350</v>
      </c>
      <c r="C83" s="340"/>
      <c r="D83" s="340"/>
    </row>
    <row r="84" spans="1:4" s="461" customFormat="1" ht="12" customHeight="1" thickBot="1" x14ac:dyDescent="0.25">
      <c r="A84" s="511" t="s">
        <v>351</v>
      </c>
      <c r="B84" s="330" t="s">
        <v>495</v>
      </c>
      <c r="C84" s="509"/>
      <c r="D84" s="509"/>
    </row>
    <row r="85" spans="1:4" s="461" customFormat="1" ht="13.5" customHeight="1" thickBot="1" x14ac:dyDescent="0.25">
      <c r="A85" s="511" t="s">
        <v>353</v>
      </c>
      <c r="B85" s="330" t="s">
        <v>352</v>
      </c>
      <c r="C85" s="509"/>
      <c r="D85" s="509"/>
    </row>
    <row r="86" spans="1:4" s="461" customFormat="1" ht="15.75" customHeight="1" thickBot="1" x14ac:dyDescent="0.25">
      <c r="A86" s="511" t="s">
        <v>365</v>
      </c>
      <c r="B86" s="469" t="s">
        <v>498</v>
      </c>
      <c r="C86" s="341">
        <f>+C63+C67+C72+C75+C79+C85+C84</f>
        <v>0</v>
      </c>
      <c r="D86" s="341">
        <f>+D63+D67+D72+D75+D79+D85+D84</f>
        <v>109094</v>
      </c>
    </row>
    <row r="87" spans="1:4" s="461" customFormat="1" ht="16.5" customHeight="1" thickBot="1" x14ac:dyDescent="0.25">
      <c r="A87" s="512" t="s">
        <v>497</v>
      </c>
      <c r="B87" s="470" t="s">
        <v>499</v>
      </c>
      <c r="C87" s="341">
        <f>+C62+C86</f>
        <v>210037</v>
      </c>
      <c r="D87" s="341">
        <f>+D62+D86</f>
        <v>407851</v>
      </c>
    </row>
    <row r="88" spans="1:4" s="461" customFormat="1" x14ac:dyDescent="0.2">
      <c r="A88" s="5"/>
      <c r="B88" s="6"/>
      <c r="C88" s="342"/>
      <c r="D88" s="342"/>
    </row>
    <row r="89" spans="1:4" ht="16.5" customHeight="1" x14ac:dyDescent="0.25">
      <c r="A89" s="609" t="s">
        <v>48</v>
      </c>
      <c r="B89" s="609"/>
      <c r="C89" s="609"/>
      <c r="D89" s="459"/>
    </row>
    <row r="90" spans="1:4" s="471" customFormat="1" ht="16.5" customHeight="1" thickBot="1" x14ac:dyDescent="0.3">
      <c r="A90" s="610" t="s">
        <v>157</v>
      </c>
      <c r="B90" s="610"/>
      <c r="C90" s="161" t="s">
        <v>237</v>
      </c>
      <c r="D90" s="161" t="s">
        <v>237</v>
      </c>
    </row>
    <row r="91" spans="1:4" ht="38.1" customHeight="1" thickBot="1" x14ac:dyDescent="0.3">
      <c r="A91" s="23" t="s">
        <v>71</v>
      </c>
      <c r="B91" s="24" t="s">
        <v>49</v>
      </c>
      <c r="C91" s="45" t="str">
        <f>+C3</f>
        <v>2015.évi eredeti előirányzat</v>
      </c>
      <c r="D91" s="45" t="str">
        <f>+D3</f>
        <v>2015.évi módosított előirányzat</v>
      </c>
    </row>
    <row r="92" spans="1:4" s="460" customFormat="1" ht="12" customHeight="1" thickBot="1" x14ac:dyDescent="0.25">
      <c r="A92" s="37" t="s">
        <v>513</v>
      </c>
      <c r="B92" s="38" t="s">
        <v>514</v>
      </c>
      <c r="C92" s="39" t="s">
        <v>515</v>
      </c>
      <c r="D92" s="39" t="s">
        <v>515</v>
      </c>
    </row>
    <row r="93" spans="1:4" ht="12" customHeight="1" thickBot="1" x14ac:dyDescent="0.3">
      <c r="A93" s="22" t="s">
        <v>19</v>
      </c>
      <c r="B93" s="31" t="s">
        <v>457</v>
      </c>
      <c r="C93" s="334">
        <f>C94+C95+C96+C97+C98+C111</f>
        <v>206648</v>
      </c>
      <c r="D93" s="334">
        <f>D94+D95+D96+D97+D98+D111</f>
        <v>279269</v>
      </c>
    </row>
    <row r="94" spans="1:4" ht="12" customHeight="1" x14ac:dyDescent="0.25">
      <c r="A94" s="17" t="s">
        <v>100</v>
      </c>
      <c r="B94" s="10" t="s">
        <v>50</v>
      </c>
      <c r="C94" s="336">
        <v>94743</v>
      </c>
      <c r="D94" s="336">
        <v>113593</v>
      </c>
    </row>
    <row r="95" spans="1:4" ht="12" customHeight="1" x14ac:dyDescent="0.25">
      <c r="A95" s="14" t="s">
        <v>101</v>
      </c>
      <c r="B95" s="8" t="s">
        <v>187</v>
      </c>
      <c r="C95" s="337">
        <v>22458</v>
      </c>
      <c r="D95" s="337">
        <v>26394</v>
      </c>
    </row>
    <row r="96" spans="1:4" ht="12" customHeight="1" x14ac:dyDescent="0.25">
      <c r="A96" s="14" t="s">
        <v>102</v>
      </c>
      <c r="B96" s="8" t="s">
        <v>143</v>
      </c>
      <c r="C96" s="339">
        <v>66878</v>
      </c>
      <c r="D96" s="339">
        <v>72215</v>
      </c>
    </row>
    <row r="97" spans="1:4" ht="12" customHeight="1" x14ac:dyDescent="0.25">
      <c r="A97" s="14" t="s">
        <v>103</v>
      </c>
      <c r="B97" s="11" t="s">
        <v>188</v>
      </c>
      <c r="C97" s="339">
        <v>10122</v>
      </c>
      <c r="D97" s="339">
        <v>11544</v>
      </c>
    </row>
    <row r="98" spans="1:4" ht="12" customHeight="1" x14ac:dyDescent="0.25">
      <c r="A98" s="14" t="s">
        <v>114</v>
      </c>
      <c r="B98" s="19" t="s">
        <v>189</v>
      </c>
      <c r="C98" s="339">
        <v>12447</v>
      </c>
      <c r="D98" s="339">
        <f>SUM(D99:D110)</f>
        <v>55143</v>
      </c>
    </row>
    <row r="99" spans="1:4" ht="12" customHeight="1" x14ac:dyDescent="0.25">
      <c r="A99" s="14" t="s">
        <v>104</v>
      </c>
      <c r="B99" s="8" t="s">
        <v>462</v>
      </c>
      <c r="C99" s="339"/>
      <c r="D99" s="339">
        <v>1806</v>
      </c>
    </row>
    <row r="100" spans="1:4" ht="12" customHeight="1" x14ac:dyDescent="0.25">
      <c r="A100" s="14" t="s">
        <v>105</v>
      </c>
      <c r="B100" s="166" t="s">
        <v>461</v>
      </c>
      <c r="C100" s="339"/>
      <c r="D100" s="339"/>
    </row>
    <row r="101" spans="1:4" ht="12" customHeight="1" x14ac:dyDescent="0.25">
      <c r="A101" s="14" t="s">
        <v>115</v>
      </c>
      <c r="B101" s="166" t="s">
        <v>460</v>
      </c>
      <c r="C101" s="339"/>
      <c r="D101" s="339">
        <v>367</v>
      </c>
    </row>
    <row r="102" spans="1:4" ht="12" customHeight="1" x14ac:dyDescent="0.25">
      <c r="A102" s="14" t="s">
        <v>116</v>
      </c>
      <c r="B102" s="164" t="s">
        <v>368</v>
      </c>
      <c r="C102" s="339"/>
      <c r="D102" s="339"/>
    </row>
    <row r="103" spans="1:4" ht="12" customHeight="1" x14ac:dyDescent="0.25">
      <c r="A103" s="14" t="s">
        <v>117</v>
      </c>
      <c r="B103" s="165" t="s">
        <v>369</v>
      </c>
      <c r="C103" s="339"/>
      <c r="D103" s="339"/>
    </row>
    <row r="104" spans="1:4" ht="12" customHeight="1" x14ac:dyDescent="0.25">
      <c r="A104" s="14" t="s">
        <v>118</v>
      </c>
      <c r="B104" s="165" t="s">
        <v>370</v>
      </c>
      <c r="C104" s="339"/>
      <c r="D104" s="339"/>
    </row>
    <row r="105" spans="1:4" ht="12" customHeight="1" x14ac:dyDescent="0.25">
      <c r="A105" s="14" t="s">
        <v>120</v>
      </c>
      <c r="B105" s="164" t="s">
        <v>371</v>
      </c>
      <c r="C105" s="339">
        <v>9997</v>
      </c>
      <c r="D105" s="339">
        <v>50370</v>
      </c>
    </row>
    <row r="106" spans="1:4" ht="12" customHeight="1" x14ac:dyDescent="0.25">
      <c r="A106" s="14" t="s">
        <v>190</v>
      </c>
      <c r="B106" s="164" t="s">
        <v>372</v>
      </c>
      <c r="C106" s="339"/>
      <c r="D106" s="339"/>
    </row>
    <row r="107" spans="1:4" ht="12" customHeight="1" x14ac:dyDescent="0.25">
      <c r="A107" s="14" t="s">
        <v>366</v>
      </c>
      <c r="B107" s="165" t="s">
        <v>373</v>
      </c>
      <c r="C107" s="339"/>
      <c r="D107" s="339">
        <v>150</v>
      </c>
    </row>
    <row r="108" spans="1:4" ht="12" customHeight="1" x14ac:dyDescent="0.25">
      <c r="A108" s="13" t="s">
        <v>367</v>
      </c>
      <c r="B108" s="166" t="s">
        <v>374</v>
      </c>
      <c r="C108" s="339"/>
      <c r="D108" s="339"/>
    </row>
    <row r="109" spans="1:4" ht="12" customHeight="1" x14ac:dyDescent="0.25">
      <c r="A109" s="14" t="s">
        <v>458</v>
      </c>
      <c r="B109" s="166" t="s">
        <v>375</v>
      </c>
      <c r="C109" s="339"/>
      <c r="D109" s="339"/>
    </row>
    <row r="110" spans="1:4" ht="12" customHeight="1" x14ac:dyDescent="0.25">
      <c r="A110" s="16" t="s">
        <v>459</v>
      </c>
      <c r="B110" s="166" t="s">
        <v>376</v>
      </c>
      <c r="C110" s="339">
        <v>2450</v>
      </c>
      <c r="D110" s="339">
        <v>2450</v>
      </c>
    </row>
    <row r="111" spans="1:4" ht="12" customHeight="1" x14ac:dyDescent="0.25">
      <c r="A111" s="14" t="s">
        <v>463</v>
      </c>
      <c r="B111" s="11" t="s">
        <v>51</v>
      </c>
      <c r="C111" s="337"/>
      <c r="D111" s="337">
        <v>380</v>
      </c>
    </row>
    <row r="112" spans="1:4" ht="12" customHeight="1" x14ac:dyDescent="0.25">
      <c r="A112" s="14" t="s">
        <v>464</v>
      </c>
      <c r="B112" s="8" t="s">
        <v>466</v>
      </c>
      <c r="C112" s="337"/>
      <c r="D112" s="337"/>
    </row>
    <row r="113" spans="1:4" ht="12" customHeight="1" thickBot="1" x14ac:dyDescent="0.3">
      <c r="A113" s="18" t="s">
        <v>465</v>
      </c>
      <c r="B113" s="542" t="s">
        <v>467</v>
      </c>
      <c r="C113" s="343"/>
      <c r="D113" s="343">
        <v>380</v>
      </c>
    </row>
    <row r="114" spans="1:4" ht="12" customHeight="1" thickBot="1" x14ac:dyDescent="0.3">
      <c r="A114" s="539" t="s">
        <v>20</v>
      </c>
      <c r="B114" s="540" t="s">
        <v>377</v>
      </c>
      <c r="C114" s="541">
        <f>+C115+C117+C119</f>
        <v>3389</v>
      </c>
      <c r="D114" s="541">
        <f>+D115+D117+D119</f>
        <v>29669</v>
      </c>
    </row>
    <row r="115" spans="1:4" ht="12" customHeight="1" x14ac:dyDescent="0.25">
      <c r="A115" s="15" t="s">
        <v>106</v>
      </c>
      <c r="B115" s="8" t="s">
        <v>236</v>
      </c>
      <c r="C115" s="338"/>
      <c r="D115" s="338">
        <v>14572</v>
      </c>
    </row>
    <row r="116" spans="1:4" ht="12" customHeight="1" x14ac:dyDescent="0.25">
      <c r="A116" s="15" t="s">
        <v>107</v>
      </c>
      <c r="B116" s="12" t="s">
        <v>381</v>
      </c>
      <c r="C116" s="338"/>
      <c r="D116" s="338"/>
    </row>
    <row r="117" spans="1:4" ht="12" customHeight="1" x14ac:dyDescent="0.25">
      <c r="A117" s="15" t="s">
        <v>108</v>
      </c>
      <c r="B117" s="12" t="s">
        <v>191</v>
      </c>
      <c r="C117" s="337">
        <v>3389</v>
      </c>
      <c r="D117" s="337">
        <v>8777</v>
      </c>
    </row>
    <row r="118" spans="1:4" ht="12" customHeight="1" x14ac:dyDescent="0.25">
      <c r="A118" s="15" t="s">
        <v>109</v>
      </c>
      <c r="B118" s="12" t="s">
        <v>382</v>
      </c>
      <c r="C118" s="303"/>
      <c r="D118" s="303"/>
    </row>
    <row r="119" spans="1:4" ht="12" customHeight="1" x14ac:dyDescent="0.25">
      <c r="A119" s="15" t="s">
        <v>110</v>
      </c>
      <c r="B119" s="332" t="s">
        <v>239</v>
      </c>
      <c r="C119" s="303"/>
      <c r="D119" s="303">
        <v>6320</v>
      </c>
    </row>
    <row r="120" spans="1:4" ht="12" customHeight="1" x14ac:dyDescent="0.25">
      <c r="A120" s="15" t="s">
        <v>119</v>
      </c>
      <c r="B120" s="331" t="s">
        <v>445</v>
      </c>
      <c r="C120" s="303"/>
      <c r="D120" s="303"/>
    </row>
    <row r="121" spans="1:4" ht="12" customHeight="1" x14ac:dyDescent="0.25">
      <c r="A121" s="15" t="s">
        <v>121</v>
      </c>
      <c r="B121" s="458" t="s">
        <v>387</v>
      </c>
      <c r="C121" s="303"/>
      <c r="D121" s="303"/>
    </row>
    <row r="122" spans="1:4" x14ac:dyDescent="0.25">
      <c r="A122" s="15" t="s">
        <v>192</v>
      </c>
      <c r="B122" s="165" t="s">
        <v>370</v>
      </c>
      <c r="C122" s="303"/>
      <c r="D122" s="303"/>
    </row>
    <row r="123" spans="1:4" ht="12" customHeight="1" x14ac:dyDescent="0.25">
      <c r="A123" s="15" t="s">
        <v>193</v>
      </c>
      <c r="B123" s="165" t="s">
        <v>386</v>
      </c>
      <c r="C123" s="303"/>
      <c r="D123" s="303">
        <v>6113</v>
      </c>
    </row>
    <row r="124" spans="1:4" ht="12" customHeight="1" x14ac:dyDescent="0.25">
      <c r="A124" s="15" t="s">
        <v>194</v>
      </c>
      <c r="B124" s="165" t="s">
        <v>385</v>
      </c>
      <c r="C124" s="303"/>
      <c r="D124" s="303"/>
    </row>
    <row r="125" spans="1:4" ht="12" customHeight="1" x14ac:dyDescent="0.25">
      <c r="A125" s="15" t="s">
        <v>378</v>
      </c>
      <c r="B125" s="165" t="s">
        <v>373</v>
      </c>
      <c r="C125" s="303"/>
      <c r="D125" s="303"/>
    </row>
    <row r="126" spans="1:4" ht="12" customHeight="1" x14ac:dyDescent="0.25">
      <c r="A126" s="15" t="s">
        <v>379</v>
      </c>
      <c r="B126" s="165" t="s">
        <v>384</v>
      </c>
      <c r="C126" s="303"/>
      <c r="D126" s="303"/>
    </row>
    <row r="127" spans="1:4" ht="16.5" thickBot="1" x14ac:dyDescent="0.3">
      <c r="A127" s="13" t="s">
        <v>380</v>
      </c>
      <c r="B127" s="165" t="s">
        <v>383</v>
      </c>
      <c r="C127" s="305"/>
      <c r="D127" s="305">
        <v>207</v>
      </c>
    </row>
    <row r="128" spans="1:4" ht="12" customHeight="1" thickBot="1" x14ac:dyDescent="0.3">
      <c r="A128" s="20" t="s">
        <v>21</v>
      </c>
      <c r="B128" s="145" t="s">
        <v>468</v>
      </c>
      <c r="C128" s="335">
        <f>+C93+C114</f>
        <v>210037</v>
      </c>
      <c r="D128" s="335">
        <f>+D93+D114</f>
        <v>308938</v>
      </c>
    </row>
    <row r="129" spans="1:4" ht="12" customHeight="1" thickBot="1" x14ac:dyDescent="0.3">
      <c r="A129" s="20" t="s">
        <v>22</v>
      </c>
      <c r="B129" s="145" t="s">
        <v>469</v>
      </c>
      <c r="C129" s="335">
        <f>+C130+C131+C132</f>
        <v>0</v>
      </c>
      <c r="D129" s="335">
        <f>+D130+D131+D132</f>
        <v>86731</v>
      </c>
    </row>
    <row r="130" spans="1:4" ht="12" customHeight="1" x14ac:dyDescent="0.25">
      <c r="A130" s="15" t="s">
        <v>278</v>
      </c>
      <c r="B130" s="12" t="s">
        <v>476</v>
      </c>
      <c r="C130" s="303"/>
      <c r="D130" s="303"/>
    </row>
    <row r="131" spans="1:4" ht="12" customHeight="1" x14ac:dyDescent="0.25">
      <c r="A131" s="15" t="s">
        <v>281</v>
      </c>
      <c r="B131" s="12" t="s">
        <v>477</v>
      </c>
      <c r="C131" s="303"/>
      <c r="D131" s="303">
        <v>75348</v>
      </c>
    </row>
    <row r="132" spans="1:4" ht="12" customHeight="1" thickBot="1" x14ac:dyDescent="0.3">
      <c r="A132" s="13" t="s">
        <v>282</v>
      </c>
      <c r="B132" s="12" t="s">
        <v>478</v>
      </c>
      <c r="C132" s="303"/>
      <c r="D132" s="303">
        <v>11383</v>
      </c>
    </row>
    <row r="133" spans="1:4" ht="12" customHeight="1" thickBot="1" x14ac:dyDescent="0.3">
      <c r="A133" s="20" t="s">
        <v>23</v>
      </c>
      <c r="B133" s="145" t="s">
        <v>470</v>
      </c>
      <c r="C133" s="335">
        <f>SUM(C134:C139)</f>
        <v>0</v>
      </c>
      <c r="D133" s="335">
        <f>SUM(D134:D139)</f>
        <v>0</v>
      </c>
    </row>
    <row r="134" spans="1:4" ht="12" customHeight="1" x14ac:dyDescent="0.25">
      <c r="A134" s="15" t="s">
        <v>93</v>
      </c>
      <c r="B134" s="9" t="s">
        <v>479</v>
      </c>
      <c r="C134" s="303"/>
      <c r="D134" s="303"/>
    </row>
    <row r="135" spans="1:4" ht="12" customHeight="1" x14ac:dyDescent="0.25">
      <c r="A135" s="15" t="s">
        <v>94</v>
      </c>
      <c r="B135" s="9" t="s">
        <v>471</v>
      </c>
      <c r="C135" s="303"/>
      <c r="D135" s="303"/>
    </row>
    <row r="136" spans="1:4" ht="12" customHeight="1" x14ac:dyDescent="0.25">
      <c r="A136" s="15" t="s">
        <v>95</v>
      </c>
      <c r="B136" s="9" t="s">
        <v>472</v>
      </c>
      <c r="C136" s="303"/>
      <c r="D136" s="303"/>
    </row>
    <row r="137" spans="1:4" ht="12" customHeight="1" x14ac:dyDescent="0.25">
      <c r="A137" s="15" t="s">
        <v>179</v>
      </c>
      <c r="B137" s="9" t="s">
        <v>473</v>
      </c>
      <c r="C137" s="303"/>
      <c r="D137" s="303"/>
    </row>
    <row r="138" spans="1:4" ht="12" customHeight="1" x14ac:dyDescent="0.25">
      <c r="A138" s="15" t="s">
        <v>180</v>
      </c>
      <c r="B138" s="9" t="s">
        <v>474</v>
      </c>
      <c r="C138" s="303"/>
      <c r="D138" s="303"/>
    </row>
    <row r="139" spans="1:4" ht="12" customHeight="1" thickBot="1" x14ac:dyDescent="0.3">
      <c r="A139" s="13" t="s">
        <v>181</v>
      </c>
      <c r="B139" s="9" t="s">
        <v>475</v>
      </c>
      <c r="C139" s="303"/>
      <c r="D139" s="303"/>
    </row>
    <row r="140" spans="1:4" ht="12" customHeight="1" thickBot="1" x14ac:dyDescent="0.3">
      <c r="A140" s="20" t="s">
        <v>24</v>
      </c>
      <c r="B140" s="145" t="s">
        <v>483</v>
      </c>
      <c r="C140" s="341">
        <f>+C141+C142+C143+C144</f>
        <v>0</v>
      </c>
      <c r="D140" s="341">
        <f>+D141+D142+D143+D144</f>
        <v>12182</v>
      </c>
    </row>
    <row r="141" spans="1:4" ht="12" customHeight="1" x14ac:dyDescent="0.25">
      <c r="A141" s="15" t="s">
        <v>96</v>
      </c>
      <c r="B141" s="9" t="s">
        <v>388</v>
      </c>
      <c r="C141" s="303"/>
      <c r="D141" s="303"/>
    </row>
    <row r="142" spans="1:4" ht="12" customHeight="1" x14ac:dyDescent="0.25">
      <c r="A142" s="15" t="s">
        <v>97</v>
      </c>
      <c r="B142" s="9" t="s">
        <v>389</v>
      </c>
      <c r="C142" s="303"/>
      <c r="D142" s="303">
        <v>12182</v>
      </c>
    </row>
    <row r="143" spans="1:4" ht="12" customHeight="1" x14ac:dyDescent="0.25">
      <c r="A143" s="15" t="s">
        <v>302</v>
      </c>
      <c r="B143" s="9" t="s">
        <v>484</v>
      </c>
      <c r="C143" s="303"/>
      <c r="D143" s="303"/>
    </row>
    <row r="144" spans="1:4" ht="12" customHeight="1" thickBot="1" x14ac:dyDescent="0.3">
      <c r="A144" s="13" t="s">
        <v>303</v>
      </c>
      <c r="B144" s="7" t="s">
        <v>408</v>
      </c>
      <c r="C144" s="303"/>
      <c r="D144" s="303"/>
    </row>
    <row r="145" spans="1:9" ht="12" customHeight="1" thickBot="1" x14ac:dyDescent="0.3">
      <c r="A145" s="20" t="s">
        <v>25</v>
      </c>
      <c r="B145" s="145" t="s">
        <v>485</v>
      </c>
      <c r="C145" s="344">
        <f>SUM(C146:C150)</f>
        <v>0</v>
      </c>
      <c r="D145" s="344">
        <f>SUM(D146:D150)</f>
        <v>0</v>
      </c>
    </row>
    <row r="146" spans="1:9" ht="12" customHeight="1" x14ac:dyDescent="0.25">
      <c r="A146" s="15" t="s">
        <v>98</v>
      </c>
      <c r="B146" s="9" t="s">
        <v>480</v>
      </c>
      <c r="C146" s="303"/>
      <c r="D146" s="303"/>
    </row>
    <row r="147" spans="1:9" ht="12" customHeight="1" x14ac:dyDescent="0.25">
      <c r="A147" s="15" t="s">
        <v>99</v>
      </c>
      <c r="B147" s="9" t="s">
        <v>487</v>
      </c>
      <c r="C147" s="303"/>
      <c r="D147" s="303"/>
    </row>
    <row r="148" spans="1:9" ht="12" customHeight="1" x14ac:dyDescent="0.25">
      <c r="A148" s="15" t="s">
        <v>314</v>
      </c>
      <c r="B148" s="9" t="s">
        <v>482</v>
      </c>
      <c r="C148" s="303"/>
      <c r="D148" s="303"/>
    </row>
    <row r="149" spans="1:9" ht="12" customHeight="1" x14ac:dyDescent="0.25">
      <c r="A149" s="15" t="s">
        <v>315</v>
      </c>
      <c r="B149" s="9" t="s">
        <v>488</v>
      </c>
      <c r="C149" s="303"/>
      <c r="D149" s="303"/>
    </row>
    <row r="150" spans="1:9" ht="12" customHeight="1" thickBot="1" x14ac:dyDescent="0.3">
      <c r="A150" s="15" t="s">
        <v>486</v>
      </c>
      <c r="B150" s="9" t="s">
        <v>489</v>
      </c>
      <c r="C150" s="303"/>
      <c r="D150" s="303"/>
    </row>
    <row r="151" spans="1:9" ht="12" customHeight="1" thickBot="1" x14ac:dyDescent="0.3">
      <c r="A151" s="20" t="s">
        <v>26</v>
      </c>
      <c r="B151" s="145" t="s">
        <v>490</v>
      </c>
      <c r="C151" s="543"/>
      <c r="D151" s="543"/>
    </row>
    <row r="152" spans="1:9" ht="12" customHeight="1" thickBot="1" x14ac:dyDescent="0.3">
      <c r="A152" s="20" t="s">
        <v>27</v>
      </c>
      <c r="B152" s="145" t="s">
        <v>491</v>
      </c>
      <c r="C152" s="543"/>
      <c r="D152" s="543"/>
    </row>
    <row r="153" spans="1:9" ht="15" customHeight="1" thickBot="1" x14ac:dyDescent="0.3">
      <c r="A153" s="20" t="s">
        <v>28</v>
      </c>
      <c r="B153" s="145" t="s">
        <v>493</v>
      </c>
      <c r="C153" s="472">
        <f>+C129+C133+C140+C145+C151+C152</f>
        <v>0</v>
      </c>
      <c r="D153" s="472">
        <f>+D129+D133+D140+D145+D151+D152</f>
        <v>98913</v>
      </c>
      <c r="F153" s="473"/>
      <c r="G153" s="474"/>
      <c r="H153" s="474"/>
      <c r="I153" s="474"/>
    </row>
    <row r="154" spans="1:9" s="461" customFormat="1" ht="12.95" customHeight="1" thickBot="1" x14ac:dyDescent="0.25">
      <c r="A154" s="333" t="s">
        <v>29</v>
      </c>
      <c r="B154" s="425" t="s">
        <v>492</v>
      </c>
      <c r="C154" s="472">
        <f>+C128+C153</f>
        <v>210037</v>
      </c>
      <c r="D154" s="472">
        <f>+D128+D153</f>
        <v>407851</v>
      </c>
    </row>
    <row r="155" spans="1:9" ht="7.5" customHeight="1" x14ac:dyDescent="0.25"/>
    <row r="156" spans="1:9" x14ac:dyDescent="0.25">
      <c r="A156" s="611" t="s">
        <v>390</v>
      </c>
      <c r="B156" s="611"/>
      <c r="C156" s="611"/>
      <c r="D156" s="459"/>
    </row>
    <row r="157" spans="1:9" ht="15" customHeight="1" thickBot="1" x14ac:dyDescent="0.3">
      <c r="A157" s="608" t="s">
        <v>158</v>
      </c>
      <c r="B157" s="608"/>
      <c r="C157" s="345" t="s">
        <v>237</v>
      </c>
      <c r="D157" s="345" t="s">
        <v>237</v>
      </c>
    </row>
    <row r="158" spans="1:9" ht="21.75" thickBot="1" x14ac:dyDescent="0.3">
      <c r="A158" s="20">
        <v>1</v>
      </c>
      <c r="B158" s="30" t="s">
        <v>494</v>
      </c>
      <c r="C158" s="335">
        <f>+C62-C128</f>
        <v>0</v>
      </c>
      <c r="D158" s="335">
        <f>+D62-D128</f>
        <v>-10181</v>
      </c>
    </row>
    <row r="159" spans="1:9" ht="32.25" thickBot="1" x14ac:dyDescent="0.3">
      <c r="A159" s="20" t="s">
        <v>20</v>
      </c>
      <c r="B159" s="30" t="s">
        <v>500</v>
      </c>
      <c r="C159" s="335">
        <f>+C86-C153</f>
        <v>0</v>
      </c>
      <c r="D159" s="335">
        <f>+D86-D153</f>
        <v>10181</v>
      </c>
    </row>
  </sheetData>
  <mergeCells count="6">
    <mergeCell ref="A157:B157"/>
    <mergeCell ref="A89:C89"/>
    <mergeCell ref="A1:C1"/>
    <mergeCell ref="A2:B2"/>
    <mergeCell ref="A90:B90"/>
    <mergeCell ref="A156:C156"/>
  </mergeCells>
  <phoneticPr fontId="0" type="noConversion"/>
  <printOptions horizontalCentered="1"/>
  <pageMargins left="0.78740157480314965" right="0.78740157480314965" top="1.4566929133858268" bottom="0.86614173228346458" header="0.78740157480314965" footer="0.59055118110236227"/>
  <pageSetup paperSize="9" scale="71" fitToHeight="2" orientation="portrait" r:id="rId1"/>
  <headerFooter alignWithMargins="0">
    <oddHeader>&amp;C&amp;"Times New Roman CE,Félkövér"&amp;12
Kölesd Önkormányzat
2015. ÉVI KÖLTSÉGVETÉSÉNEK ÖSSZEVONT MÉRLEGE&amp;10
&amp;R&amp;"Times New Roman CE,Félkövér dőlt"&amp;11 1.1. melléklet a 4/2016.(V.31.) önkormányzati rendelethez</oddHeader>
  </headerFooter>
  <rowBreaks count="1" manualBreakCount="1">
    <brk id="88" max="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59"/>
  <sheetViews>
    <sheetView view="pageLayout" zoomScaleNormal="130" zoomScaleSheetLayoutView="100" workbookViewId="0">
      <selection activeCell="F1" sqref="A1:XFD1"/>
    </sheetView>
  </sheetViews>
  <sheetFormatPr defaultRowHeight="15.75" x14ac:dyDescent="0.25"/>
  <cols>
    <col min="1" max="1" width="9.5" style="426" customWidth="1"/>
    <col min="2" max="2" width="80.83203125" style="426" customWidth="1"/>
    <col min="3" max="4" width="15.83203125" style="427" customWidth="1"/>
    <col min="5" max="16384" width="9.33203125" style="459"/>
  </cols>
  <sheetData>
    <row r="1" spans="1:4" ht="15.95" customHeight="1" x14ac:dyDescent="0.25">
      <c r="A1" s="609" t="s">
        <v>16</v>
      </c>
      <c r="B1" s="609"/>
      <c r="C1" s="609"/>
      <c r="D1" s="459"/>
    </row>
    <row r="2" spans="1:4" ht="15.95" customHeight="1" thickBot="1" x14ac:dyDescent="0.3">
      <c r="A2" s="608" t="s">
        <v>156</v>
      </c>
      <c r="B2" s="608"/>
      <c r="C2" s="345"/>
      <c r="D2" s="345" t="s">
        <v>237</v>
      </c>
    </row>
    <row r="3" spans="1:4" ht="38.1" customHeight="1" thickBot="1" x14ac:dyDescent="0.3">
      <c r="A3" s="23" t="s">
        <v>71</v>
      </c>
      <c r="B3" s="24" t="s">
        <v>18</v>
      </c>
      <c r="C3" s="45" t="str">
        <f>+CONCATENATE(LEFT(ÖSSZEFÜGGÉSEK!A5,4),". évi eredeti előirányzat")</f>
        <v>2015. évi eredeti előirányzat</v>
      </c>
      <c r="D3" s="45" t="str">
        <f>+CONCATENATE(LEFT(ÖSSZEFÜGGÉSEK!B5,4),"2015. évi módosított előirányzat")</f>
        <v>2015. évi módosított előirányzat</v>
      </c>
    </row>
    <row r="4" spans="1:4" s="460" customFormat="1" ht="12" customHeight="1" thickBot="1" x14ac:dyDescent="0.25">
      <c r="A4" s="454" t="s">
        <v>513</v>
      </c>
      <c r="B4" s="455" t="s">
        <v>514</v>
      </c>
      <c r="C4" s="456" t="s">
        <v>515</v>
      </c>
      <c r="D4" s="456" t="s">
        <v>517</v>
      </c>
    </row>
    <row r="5" spans="1:4" s="461" customFormat="1" ht="12" customHeight="1" thickBot="1" x14ac:dyDescent="0.25">
      <c r="A5" s="20" t="s">
        <v>19</v>
      </c>
      <c r="B5" s="21" t="s">
        <v>262</v>
      </c>
      <c r="C5" s="335">
        <f>+C6+C7+C8+C9+C10+C11</f>
        <v>119668</v>
      </c>
      <c r="D5" s="335">
        <f>+D6+D7+D8+D9+D10+D11</f>
        <v>161097</v>
      </c>
    </row>
    <row r="6" spans="1:4" s="461" customFormat="1" ht="12" customHeight="1" x14ac:dyDescent="0.2">
      <c r="A6" s="15" t="s">
        <v>100</v>
      </c>
      <c r="B6" s="462" t="s">
        <v>263</v>
      </c>
      <c r="C6" s="338">
        <v>92178</v>
      </c>
      <c r="D6" s="338">
        <v>90570</v>
      </c>
    </row>
    <row r="7" spans="1:4" s="461" customFormat="1" ht="12" customHeight="1" x14ac:dyDescent="0.2">
      <c r="A7" s="14" t="s">
        <v>101</v>
      </c>
      <c r="B7" s="463" t="s">
        <v>264</v>
      </c>
      <c r="C7" s="337"/>
      <c r="D7" s="337">
        <v>30342</v>
      </c>
    </row>
    <row r="8" spans="1:4" s="461" customFormat="1" ht="12" customHeight="1" x14ac:dyDescent="0.2">
      <c r="A8" s="14" t="s">
        <v>102</v>
      </c>
      <c r="B8" s="463" t="s">
        <v>265</v>
      </c>
      <c r="C8" s="337">
        <v>25761</v>
      </c>
      <c r="D8" s="337">
        <v>29091</v>
      </c>
    </row>
    <row r="9" spans="1:4" s="461" customFormat="1" ht="12" customHeight="1" x14ac:dyDescent="0.2">
      <c r="A9" s="14" t="s">
        <v>103</v>
      </c>
      <c r="B9" s="463" t="s">
        <v>266</v>
      </c>
      <c r="C9" s="337">
        <v>1729</v>
      </c>
      <c r="D9" s="337">
        <v>1729</v>
      </c>
    </row>
    <row r="10" spans="1:4" s="461" customFormat="1" ht="12" customHeight="1" x14ac:dyDescent="0.2">
      <c r="A10" s="14" t="s">
        <v>152</v>
      </c>
      <c r="B10" s="331" t="s">
        <v>449</v>
      </c>
      <c r="C10" s="337"/>
      <c r="D10" s="337">
        <v>9006</v>
      </c>
    </row>
    <row r="11" spans="1:4" s="461" customFormat="1" ht="12" customHeight="1" thickBot="1" x14ac:dyDescent="0.25">
      <c r="A11" s="16" t="s">
        <v>104</v>
      </c>
      <c r="B11" s="332" t="s">
        <v>450</v>
      </c>
      <c r="C11" s="337"/>
      <c r="D11" s="337">
        <v>359</v>
      </c>
    </row>
    <row r="12" spans="1:4" s="461" customFormat="1" ht="12" customHeight="1" thickBot="1" x14ac:dyDescent="0.25">
      <c r="A12" s="20" t="s">
        <v>20</v>
      </c>
      <c r="B12" s="330" t="s">
        <v>267</v>
      </c>
      <c r="C12" s="335">
        <f>+C13+C14+C15+C16+C17</f>
        <v>39050</v>
      </c>
      <c r="D12" s="335">
        <f>+D13+D14+D15+D16+D17</f>
        <v>64175</v>
      </c>
    </row>
    <row r="13" spans="1:4" s="461" customFormat="1" ht="12" customHeight="1" x14ac:dyDescent="0.2">
      <c r="A13" s="15" t="s">
        <v>106</v>
      </c>
      <c r="B13" s="462" t="s">
        <v>268</v>
      </c>
      <c r="C13" s="338"/>
      <c r="D13" s="338"/>
    </row>
    <row r="14" spans="1:4" s="461" customFormat="1" ht="12" customHeight="1" x14ac:dyDescent="0.2">
      <c r="A14" s="14" t="s">
        <v>107</v>
      </c>
      <c r="B14" s="463" t="s">
        <v>269</v>
      </c>
      <c r="C14" s="337"/>
      <c r="D14" s="337"/>
    </row>
    <row r="15" spans="1:4" s="461" customFormat="1" ht="12" customHeight="1" x14ac:dyDescent="0.2">
      <c r="A15" s="14" t="s">
        <v>108</v>
      </c>
      <c r="B15" s="463" t="s">
        <v>439</v>
      </c>
      <c r="C15" s="337"/>
      <c r="D15" s="337"/>
    </row>
    <row r="16" spans="1:4" s="461" customFormat="1" ht="12" customHeight="1" x14ac:dyDescent="0.2">
      <c r="A16" s="14" t="s">
        <v>109</v>
      </c>
      <c r="B16" s="463" t="s">
        <v>440</v>
      </c>
      <c r="C16" s="337"/>
      <c r="D16" s="337"/>
    </row>
    <row r="17" spans="1:4" s="461" customFormat="1" ht="12" customHeight="1" x14ac:dyDescent="0.2">
      <c r="A17" s="14" t="s">
        <v>110</v>
      </c>
      <c r="B17" s="463" t="s">
        <v>270</v>
      </c>
      <c r="C17" s="337">
        <v>39050</v>
      </c>
      <c r="D17" s="337">
        <v>64175</v>
      </c>
    </row>
    <row r="18" spans="1:4" s="461" customFormat="1" ht="12" customHeight="1" thickBot="1" x14ac:dyDescent="0.25">
      <c r="A18" s="16" t="s">
        <v>119</v>
      </c>
      <c r="B18" s="332" t="s">
        <v>271</v>
      </c>
      <c r="C18" s="339"/>
      <c r="D18" s="339"/>
    </row>
    <row r="19" spans="1:4" s="461" customFormat="1" ht="12" customHeight="1" thickBot="1" x14ac:dyDescent="0.25">
      <c r="A19" s="20" t="s">
        <v>21</v>
      </c>
      <c r="B19" s="21" t="s">
        <v>272</v>
      </c>
      <c r="C19" s="335">
        <f>+C20+C21+C22+C23+C24</f>
        <v>0</v>
      </c>
      <c r="D19" s="335">
        <f>+D20+D21+D22+D23+D24</f>
        <v>12652</v>
      </c>
    </row>
    <row r="20" spans="1:4" s="461" customFormat="1" ht="12" customHeight="1" x14ac:dyDescent="0.2">
      <c r="A20" s="15" t="s">
        <v>89</v>
      </c>
      <c r="B20" s="462" t="s">
        <v>273</v>
      </c>
      <c r="C20" s="338"/>
      <c r="D20" s="338">
        <v>4407</v>
      </c>
    </row>
    <row r="21" spans="1:4" s="461" customFormat="1" ht="12" customHeight="1" x14ac:dyDescent="0.2">
      <c r="A21" s="14" t="s">
        <v>90</v>
      </c>
      <c r="B21" s="463" t="s">
        <v>274</v>
      </c>
      <c r="C21" s="337"/>
      <c r="D21" s="337"/>
    </row>
    <row r="22" spans="1:4" s="461" customFormat="1" ht="12" customHeight="1" x14ac:dyDescent="0.2">
      <c r="A22" s="14" t="s">
        <v>91</v>
      </c>
      <c r="B22" s="463" t="s">
        <v>441</v>
      </c>
      <c r="C22" s="337"/>
      <c r="D22" s="337"/>
    </row>
    <row r="23" spans="1:4" s="461" customFormat="1" ht="12" customHeight="1" x14ac:dyDescent="0.2">
      <c r="A23" s="14" t="s">
        <v>92</v>
      </c>
      <c r="B23" s="463" t="s">
        <v>442</v>
      </c>
      <c r="C23" s="337"/>
      <c r="D23" s="337"/>
    </row>
    <row r="24" spans="1:4" s="461" customFormat="1" ht="12" customHeight="1" x14ac:dyDescent="0.2">
      <c r="A24" s="14" t="s">
        <v>175</v>
      </c>
      <c r="B24" s="463" t="s">
        <v>275</v>
      </c>
      <c r="C24" s="337"/>
      <c r="D24" s="337">
        <v>8245</v>
      </c>
    </row>
    <row r="25" spans="1:4" s="461" customFormat="1" ht="12" customHeight="1" thickBot="1" x14ac:dyDescent="0.25">
      <c r="A25" s="16" t="s">
        <v>176</v>
      </c>
      <c r="B25" s="464" t="s">
        <v>276</v>
      </c>
      <c r="C25" s="339"/>
      <c r="D25" s="339"/>
    </row>
    <row r="26" spans="1:4" s="461" customFormat="1" ht="12" customHeight="1" thickBot="1" x14ac:dyDescent="0.25">
      <c r="A26" s="20" t="s">
        <v>177</v>
      </c>
      <c r="B26" s="21" t="s">
        <v>277</v>
      </c>
      <c r="C26" s="341">
        <f>+C27+C31+C32+C33</f>
        <v>12050</v>
      </c>
      <c r="D26" s="341">
        <f>+D27+D31+D32+D33</f>
        <v>13929</v>
      </c>
    </row>
    <row r="27" spans="1:4" s="461" customFormat="1" ht="12" customHeight="1" x14ac:dyDescent="0.2">
      <c r="A27" s="15" t="s">
        <v>278</v>
      </c>
      <c r="B27" s="462" t="s">
        <v>456</v>
      </c>
      <c r="C27" s="457">
        <f>+C28+C29+C30</f>
        <v>6550</v>
      </c>
      <c r="D27" s="457">
        <f>+D28+D29+D30</f>
        <v>6550</v>
      </c>
    </row>
    <row r="28" spans="1:4" s="461" customFormat="1" ht="12" customHeight="1" x14ac:dyDescent="0.2">
      <c r="A28" s="14" t="s">
        <v>279</v>
      </c>
      <c r="B28" s="463" t="s">
        <v>284</v>
      </c>
      <c r="C28" s="337">
        <v>3000</v>
      </c>
      <c r="D28" s="337">
        <v>3000</v>
      </c>
    </row>
    <row r="29" spans="1:4" s="461" customFormat="1" ht="12" customHeight="1" x14ac:dyDescent="0.2">
      <c r="A29" s="14" t="s">
        <v>280</v>
      </c>
      <c r="B29" s="463" t="s">
        <v>285</v>
      </c>
      <c r="C29" s="337"/>
      <c r="D29" s="337"/>
    </row>
    <row r="30" spans="1:4" s="461" customFormat="1" ht="12" customHeight="1" x14ac:dyDescent="0.2">
      <c r="A30" s="14" t="s">
        <v>454</v>
      </c>
      <c r="B30" s="537" t="s">
        <v>455</v>
      </c>
      <c r="C30" s="337">
        <v>3550</v>
      </c>
      <c r="D30" s="337">
        <v>3550</v>
      </c>
    </row>
    <row r="31" spans="1:4" s="461" customFormat="1" ht="12" customHeight="1" x14ac:dyDescent="0.2">
      <c r="A31" s="14" t="s">
        <v>281</v>
      </c>
      <c r="B31" s="463" t="s">
        <v>286</v>
      </c>
      <c r="C31" s="337">
        <v>5500</v>
      </c>
      <c r="D31" s="337">
        <v>5500</v>
      </c>
    </row>
    <row r="32" spans="1:4" s="461" customFormat="1" ht="12" customHeight="1" x14ac:dyDescent="0.2">
      <c r="A32" s="14" t="s">
        <v>282</v>
      </c>
      <c r="B32" s="463" t="s">
        <v>287</v>
      </c>
      <c r="C32" s="337"/>
      <c r="D32" s="337">
        <v>1312</v>
      </c>
    </row>
    <row r="33" spans="1:4" s="461" customFormat="1" ht="12" customHeight="1" thickBot="1" x14ac:dyDescent="0.25">
      <c r="A33" s="16" t="s">
        <v>283</v>
      </c>
      <c r="B33" s="464" t="s">
        <v>288</v>
      </c>
      <c r="C33" s="339"/>
      <c r="D33" s="339">
        <v>567</v>
      </c>
    </row>
    <row r="34" spans="1:4" s="461" customFormat="1" ht="12" customHeight="1" thickBot="1" x14ac:dyDescent="0.25">
      <c r="A34" s="20" t="s">
        <v>23</v>
      </c>
      <c r="B34" s="21" t="s">
        <v>451</v>
      </c>
      <c r="C34" s="335">
        <f>SUM(C35:C45)</f>
        <v>8686</v>
      </c>
      <c r="D34" s="335">
        <f>SUM(D35:D45)</f>
        <v>15273</v>
      </c>
    </row>
    <row r="35" spans="1:4" s="461" customFormat="1" ht="12" customHeight="1" x14ac:dyDescent="0.2">
      <c r="A35" s="15" t="s">
        <v>93</v>
      </c>
      <c r="B35" s="462" t="s">
        <v>291</v>
      </c>
      <c r="C35" s="338">
        <v>1181</v>
      </c>
      <c r="D35" s="338">
        <v>1181</v>
      </c>
    </row>
    <row r="36" spans="1:4" s="461" customFormat="1" ht="12" customHeight="1" x14ac:dyDescent="0.2">
      <c r="A36" s="14" t="s">
        <v>94</v>
      </c>
      <c r="B36" s="463" t="s">
        <v>292</v>
      </c>
      <c r="C36" s="337">
        <v>3219</v>
      </c>
      <c r="D36" s="337">
        <v>3514</v>
      </c>
    </row>
    <row r="37" spans="1:4" s="461" customFormat="1" ht="12" customHeight="1" x14ac:dyDescent="0.2">
      <c r="A37" s="14" t="s">
        <v>95</v>
      </c>
      <c r="B37" s="463" t="s">
        <v>293</v>
      </c>
      <c r="C37" s="337"/>
      <c r="D37" s="337">
        <v>232</v>
      </c>
    </row>
    <row r="38" spans="1:4" s="461" customFormat="1" ht="12" customHeight="1" x14ac:dyDescent="0.2">
      <c r="A38" s="14" t="s">
        <v>179</v>
      </c>
      <c r="B38" s="463" t="s">
        <v>294</v>
      </c>
      <c r="C38" s="337">
        <v>194</v>
      </c>
      <c r="D38" s="337">
        <v>3435</v>
      </c>
    </row>
    <row r="39" spans="1:4" s="461" customFormat="1" ht="12" customHeight="1" x14ac:dyDescent="0.2">
      <c r="A39" s="14" t="s">
        <v>180</v>
      </c>
      <c r="B39" s="463" t="s">
        <v>295</v>
      </c>
      <c r="C39" s="337">
        <v>2245</v>
      </c>
      <c r="D39" s="337">
        <v>3225</v>
      </c>
    </row>
    <row r="40" spans="1:4" s="461" customFormat="1" ht="12" customHeight="1" x14ac:dyDescent="0.2">
      <c r="A40" s="14" t="s">
        <v>181</v>
      </c>
      <c r="B40" s="463" t="s">
        <v>296</v>
      </c>
      <c r="C40" s="337">
        <v>1847</v>
      </c>
      <c r="D40" s="337">
        <v>3621</v>
      </c>
    </row>
    <row r="41" spans="1:4" s="461" customFormat="1" ht="12" customHeight="1" x14ac:dyDescent="0.2">
      <c r="A41" s="14" t="s">
        <v>182</v>
      </c>
      <c r="B41" s="463" t="s">
        <v>297</v>
      </c>
      <c r="C41" s="337"/>
      <c r="D41" s="337"/>
    </row>
    <row r="42" spans="1:4" s="461" customFormat="1" ht="12" customHeight="1" x14ac:dyDescent="0.2">
      <c r="A42" s="14" t="s">
        <v>183</v>
      </c>
      <c r="B42" s="463" t="s">
        <v>298</v>
      </c>
      <c r="C42" s="337"/>
      <c r="D42" s="337">
        <v>26</v>
      </c>
    </row>
    <row r="43" spans="1:4" s="461" customFormat="1" ht="12" customHeight="1" x14ac:dyDescent="0.2">
      <c r="A43" s="14" t="s">
        <v>289</v>
      </c>
      <c r="B43" s="463" t="s">
        <v>299</v>
      </c>
      <c r="C43" s="340"/>
      <c r="D43" s="340"/>
    </row>
    <row r="44" spans="1:4" s="461" customFormat="1" ht="12" customHeight="1" x14ac:dyDescent="0.2">
      <c r="A44" s="16" t="s">
        <v>290</v>
      </c>
      <c r="B44" s="464" t="s">
        <v>453</v>
      </c>
      <c r="C44" s="449"/>
      <c r="D44" s="449"/>
    </row>
    <row r="45" spans="1:4" s="461" customFormat="1" ht="12" customHeight="1" thickBot="1" x14ac:dyDescent="0.25">
      <c r="A45" s="16" t="s">
        <v>452</v>
      </c>
      <c r="B45" s="332" t="s">
        <v>300</v>
      </c>
      <c r="C45" s="449"/>
      <c r="D45" s="449">
        <v>39</v>
      </c>
    </row>
    <row r="46" spans="1:4" s="461" customFormat="1" ht="12" customHeight="1" thickBot="1" x14ac:dyDescent="0.25">
      <c r="A46" s="20" t="s">
        <v>24</v>
      </c>
      <c r="B46" s="21" t="s">
        <v>301</v>
      </c>
      <c r="C46" s="335">
        <f>SUM(C47:C51)</f>
        <v>28133</v>
      </c>
      <c r="D46" s="335">
        <f>SUM(D47:D51)</f>
        <v>24120</v>
      </c>
    </row>
    <row r="47" spans="1:4" s="461" customFormat="1" ht="12" customHeight="1" x14ac:dyDescent="0.2">
      <c r="A47" s="15" t="s">
        <v>96</v>
      </c>
      <c r="B47" s="462" t="s">
        <v>305</v>
      </c>
      <c r="C47" s="508"/>
      <c r="D47" s="508"/>
    </row>
    <row r="48" spans="1:4" s="461" customFormat="1" ht="12" customHeight="1" x14ac:dyDescent="0.2">
      <c r="A48" s="14" t="s">
        <v>97</v>
      </c>
      <c r="B48" s="463" t="s">
        <v>306</v>
      </c>
      <c r="C48" s="340">
        <v>28133</v>
      </c>
      <c r="D48" s="340">
        <v>18670</v>
      </c>
    </row>
    <row r="49" spans="1:4" s="461" customFormat="1" ht="12" customHeight="1" x14ac:dyDescent="0.2">
      <c r="A49" s="14" t="s">
        <v>302</v>
      </c>
      <c r="B49" s="463" t="s">
        <v>307</v>
      </c>
      <c r="C49" s="340"/>
      <c r="D49" s="340">
        <v>5450</v>
      </c>
    </row>
    <row r="50" spans="1:4" s="461" customFormat="1" ht="12" customHeight="1" x14ac:dyDescent="0.2">
      <c r="A50" s="14" t="s">
        <v>303</v>
      </c>
      <c r="B50" s="463" t="s">
        <v>308</v>
      </c>
      <c r="C50" s="340"/>
      <c r="D50" s="340"/>
    </row>
    <row r="51" spans="1:4" s="461" customFormat="1" ht="12" customHeight="1" thickBot="1" x14ac:dyDescent="0.25">
      <c r="A51" s="16" t="s">
        <v>304</v>
      </c>
      <c r="B51" s="332" t="s">
        <v>309</v>
      </c>
      <c r="C51" s="449"/>
      <c r="D51" s="449"/>
    </row>
    <row r="52" spans="1:4" s="461" customFormat="1" ht="12" customHeight="1" thickBot="1" x14ac:dyDescent="0.25">
      <c r="A52" s="20" t="s">
        <v>184</v>
      </c>
      <c r="B52" s="21" t="s">
        <v>310</v>
      </c>
      <c r="C52" s="335">
        <f>SUM(C53:C55)</f>
        <v>0</v>
      </c>
      <c r="D52" s="335">
        <f>SUM(D53:D55)</f>
        <v>400</v>
      </c>
    </row>
    <row r="53" spans="1:4" s="461" customFormat="1" ht="12" customHeight="1" x14ac:dyDescent="0.2">
      <c r="A53" s="15" t="s">
        <v>98</v>
      </c>
      <c r="B53" s="462" t="s">
        <v>311</v>
      </c>
      <c r="C53" s="338"/>
      <c r="D53" s="338"/>
    </row>
    <row r="54" spans="1:4" s="461" customFormat="1" ht="12" customHeight="1" x14ac:dyDescent="0.2">
      <c r="A54" s="14" t="s">
        <v>99</v>
      </c>
      <c r="B54" s="463" t="s">
        <v>443</v>
      </c>
      <c r="C54" s="337"/>
      <c r="D54" s="337"/>
    </row>
    <row r="55" spans="1:4" s="461" customFormat="1" ht="12" customHeight="1" x14ac:dyDescent="0.2">
      <c r="A55" s="14" t="s">
        <v>314</v>
      </c>
      <c r="B55" s="463" t="s">
        <v>312</v>
      </c>
      <c r="C55" s="337"/>
      <c r="D55" s="337">
        <v>400</v>
      </c>
    </row>
    <row r="56" spans="1:4" s="461" customFormat="1" ht="12" customHeight="1" thickBot="1" x14ac:dyDescent="0.25">
      <c r="A56" s="16" t="s">
        <v>315</v>
      </c>
      <c r="B56" s="332" t="s">
        <v>313</v>
      </c>
      <c r="C56" s="339"/>
      <c r="D56" s="339"/>
    </row>
    <row r="57" spans="1:4" s="461" customFormat="1" ht="12" customHeight="1" thickBot="1" x14ac:dyDescent="0.25">
      <c r="A57" s="20" t="s">
        <v>26</v>
      </c>
      <c r="B57" s="330" t="s">
        <v>316</v>
      </c>
      <c r="C57" s="335">
        <f>SUM(C58:C60)</f>
        <v>0</v>
      </c>
      <c r="D57" s="335">
        <f>SUM(D58:D60)</f>
        <v>4661</v>
      </c>
    </row>
    <row r="58" spans="1:4" s="461" customFormat="1" ht="12" customHeight="1" x14ac:dyDescent="0.2">
      <c r="A58" s="15" t="s">
        <v>185</v>
      </c>
      <c r="B58" s="462" t="s">
        <v>318</v>
      </c>
      <c r="C58" s="340"/>
      <c r="D58" s="340"/>
    </row>
    <row r="59" spans="1:4" s="461" customFormat="1" ht="12" customHeight="1" x14ac:dyDescent="0.2">
      <c r="A59" s="14" t="s">
        <v>186</v>
      </c>
      <c r="B59" s="463" t="s">
        <v>444</v>
      </c>
      <c r="C59" s="340"/>
      <c r="D59" s="340"/>
    </row>
    <row r="60" spans="1:4" s="461" customFormat="1" ht="12" customHeight="1" x14ac:dyDescent="0.2">
      <c r="A60" s="14" t="s">
        <v>238</v>
      </c>
      <c r="B60" s="463" t="s">
        <v>319</v>
      </c>
      <c r="C60" s="340"/>
      <c r="D60" s="340">
        <v>4661</v>
      </c>
    </row>
    <row r="61" spans="1:4" s="461" customFormat="1" ht="12" customHeight="1" thickBot="1" x14ac:dyDescent="0.25">
      <c r="A61" s="16" t="s">
        <v>317</v>
      </c>
      <c r="B61" s="332" t="s">
        <v>320</v>
      </c>
      <c r="C61" s="340"/>
      <c r="D61" s="340"/>
    </row>
    <row r="62" spans="1:4" s="461" customFormat="1" ht="12" customHeight="1" thickBot="1" x14ac:dyDescent="0.25">
      <c r="A62" s="544" t="s">
        <v>496</v>
      </c>
      <c r="B62" s="21" t="s">
        <v>321</v>
      </c>
      <c r="C62" s="341">
        <f>+C5+C12+C19+C26+C34+C46+C52+C57</f>
        <v>207587</v>
      </c>
      <c r="D62" s="341">
        <f>+D5+D12+D19+D26+D34+D46+D52+D57</f>
        <v>296307</v>
      </c>
    </row>
    <row r="63" spans="1:4" s="461" customFormat="1" ht="12" customHeight="1" thickBot="1" x14ac:dyDescent="0.25">
      <c r="A63" s="511" t="s">
        <v>322</v>
      </c>
      <c r="B63" s="330" t="s">
        <v>323</v>
      </c>
      <c r="C63" s="335">
        <f>SUM(C64:C66)</f>
        <v>0</v>
      </c>
      <c r="D63" s="335">
        <f>SUM(D64:D66)</f>
        <v>86731</v>
      </c>
    </row>
    <row r="64" spans="1:4" s="461" customFormat="1" ht="12" customHeight="1" x14ac:dyDescent="0.2">
      <c r="A64" s="15" t="s">
        <v>354</v>
      </c>
      <c r="B64" s="462" t="s">
        <v>324</v>
      </c>
      <c r="C64" s="340"/>
      <c r="D64" s="340"/>
    </row>
    <row r="65" spans="1:4" s="461" customFormat="1" ht="12" customHeight="1" x14ac:dyDescent="0.2">
      <c r="A65" s="14" t="s">
        <v>363</v>
      </c>
      <c r="B65" s="463" t="s">
        <v>325</v>
      </c>
      <c r="C65" s="340"/>
      <c r="D65" s="340">
        <v>75348</v>
      </c>
    </row>
    <row r="66" spans="1:4" s="461" customFormat="1" ht="12" customHeight="1" thickBot="1" x14ac:dyDescent="0.25">
      <c r="A66" s="16" t="s">
        <v>364</v>
      </c>
      <c r="B66" s="538" t="s">
        <v>481</v>
      </c>
      <c r="C66" s="340"/>
      <c r="D66" s="340">
        <v>11383</v>
      </c>
    </row>
    <row r="67" spans="1:4" s="461" customFormat="1" ht="12" customHeight="1" thickBot="1" x14ac:dyDescent="0.25">
      <c r="A67" s="511" t="s">
        <v>327</v>
      </c>
      <c r="B67" s="330" t="s">
        <v>328</v>
      </c>
      <c r="C67" s="335">
        <f>SUM(C68:C71)</f>
        <v>0</v>
      </c>
      <c r="D67" s="335">
        <f>SUM(D68:D71)</f>
        <v>0</v>
      </c>
    </row>
    <row r="68" spans="1:4" s="461" customFormat="1" ht="12" customHeight="1" x14ac:dyDescent="0.2">
      <c r="A68" s="15" t="s">
        <v>153</v>
      </c>
      <c r="B68" s="462" t="s">
        <v>329</v>
      </c>
      <c r="C68" s="340"/>
      <c r="D68" s="340"/>
    </row>
    <row r="69" spans="1:4" s="461" customFormat="1" ht="12" customHeight="1" x14ac:dyDescent="0.2">
      <c r="A69" s="14" t="s">
        <v>154</v>
      </c>
      <c r="B69" s="463" t="s">
        <v>330</v>
      </c>
      <c r="C69" s="340"/>
      <c r="D69" s="340"/>
    </row>
    <row r="70" spans="1:4" s="461" customFormat="1" ht="12" customHeight="1" x14ac:dyDescent="0.2">
      <c r="A70" s="14" t="s">
        <v>355</v>
      </c>
      <c r="B70" s="463" t="s">
        <v>331</v>
      </c>
      <c r="C70" s="340"/>
      <c r="D70" s="340"/>
    </row>
    <row r="71" spans="1:4" s="461" customFormat="1" ht="12" customHeight="1" thickBot="1" x14ac:dyDescent="0.25">
      <c r="A71" s="16" t="s">
        <v>356</v>
      </c>
      <c r="B71" s="332" t="s">
        <v>332</v>
      </c>
      <c r="C71" s="340"/>
      <c r="D71" s="340"/>
    </row>
    <row r="72" spans="1:4" s="461" customFormat="1" ht="12" customHeight="1" thickBot="1" x14ac:dyDescent="0.25">
      <c r="A72" s="511" t="s">
        <v>333</v>
      </c>
      <c r="B72" s="330" t="s">
        <v>334</v>
      </c>
      <c r="C72" s="335">
        <f>SUM(C73:C74)</f>
        <v>0</v>
      </c>
      <c r="D72" s="335">
        <f>SUM(D73:D74)</f>
        <v>14568</v>
      </c>
    </row>
    <row r="73" spans="1:4" s="461" customFormat="1" ht="12" customHeight="1" x14ac:dyDescent="0.2">
      <c r="A73" s="15" t="s">
        <v>357</v>
      </c>
      <c r="B73" s="462" t="s">
        <v>335</v>
      </c>
      <c r="C73" s="340"/>
      <c r="D73" s="340">
        <v>14568</v>
      </c>
    </row>
    <row r="74" spans="1:4" s="461" customFormat="1" ht="12" customHeight="1" thickBot="1" x14ac:dyDescent="0.25">
      <c r="A74" s="16" t="s">
        <v>358</v>
      </c>
      <c r="B74" s="332" t="s">
        <v>336</v>
      </c>
      <c r="C74" s="340"/>
      <c r="D74" s="340"/>
    </row>
    <row r="75" spans="1:4" s="461" customFormat="1" ht="12" customHeight="1" thickBot="1" x14ac:dyDescent="0.25">
      <c r="A75" s="511" t="s">
        <v>337</v>
      </c>
      <c r="B75" s="330" t="s">
        <v>338</v>
      </c>
      <c r="C75" s="335">
        <f>SUM(C76:C78)</f>
        <v>0</v>
      </c>
      <c r="D75" s="335">
        <f>SUM(D76:D78)</f>
        <v>7795</v>
      </c>
    </row>
    <row r="76" spans="1:4" s="461" customFormat="1" ht="12" customHeight="1" x14ac:dyDescent="0.2">
      <c r="A76" s="15" t="s">
        <v>359</v>
      </c>
      <c r="B76" s="462" t="s">
        <v>339</v>
      </c>
      <c r="C76" s="340"/>
      <c r="D76" s="340">
        <v>7795</v>
      </c>
    </row>
    <row r="77" spans="1:4" s="461" customFormat="1" ht="12" customHeight="1" x14ac:dyDescent="0.2">
      <c r="A77" s="14" t="s">
        <v>360</v>
      </c>
      <c r="B77" s="463" t="s">
        <v>340</v>
      </c>
      <c r="C77" s="340"/>
      <c r="D77" s="340"/>
    </row>
    <row r="78" spans="1:4" s="461" customFormat="1" ht="12" customHeight="1" thickBot="1" x14ac:dyDescent="0.25">
      <c r="A78" s="16" t="s">
        <v>361</v>
      </c>
      <c r="B78" s="332" t="s">
        <v>341</v>
      </c>
      <c r="C78" s="340"/>
      <c r="D78" s="340"/>
    </row>
    <row r="79" spans="1:4" s="461" customFormat="1" ht="12" customHeight="1" thickBot="1" x14ac:dyDescent="0.25">
      <c r="A79" s="511" t="s">
        <v>342</v>
      </c>
      <c r="B79" s="330" t="s">
        <v>362</v>
      </c>
      <c r="C79" s="335">
        <f>SUM(C80:C83)</f>
        <v>0</v>
      </c>
      <c r="D79" s="335">
        <f>SUM(D80:D83)</f>
        <v>0</v>
      </c>
    </row>
    <row r="80" spans="1:4" s="461" customFormat="1" ht="12" customHeight="1" x14ac:dyDescent="0.2">
      <c r="A80" s="466" t="s">
        <v>343</v>
      </c>
      <c r="B80" s="462" t="s">
        <v>344</v>
      </c>
      <c r="C80" s="340"/>
      <c r="D80" s="340"/>
    </row>
    <row r="81" spans="1:4" s="461" customFormat="1" ht="12" customHeight="1" x14ac:dyDescent="0.2">
      <c r="A81" s="467" t="s">
        <v>345</v>
      </c>
      <c r="B81" s="463" t="s">
        <v>346</v>
      </c>
      <c r="C81" s="340"/>
      <c r="D81" s="340"/>
    </row>
    <row r="82" spans="1:4" s="461" customFormat="1" ht="12" customHeight="1" x14ac:dyDescent="0.2">
      <c r="A82" s="467" t="s">
        <v>347</v>
      </c>
      <c r="B82" s="463" t="s">
        <v>348</v>
      </c>
      <c r="C82" s="340"/>
      <c r="D82" s="340"/>
    </row>
    <row r="83" spans="1:4" s="461" customFormat="1" ht="12" customHeight="1" thickBot="1" x14ac:dyDescent="0.25">
      <c r="A83" s="468" t="s">
        <v>349</v>
      </c>
      <c r="B83" s="332" t="s">
        <v>350</v>
      </c>
      <c r="C83" s="340"/>
      <c r="D83" s="340"/>
    </row>
    <row r="84" spans="1:4" s="461" customFormat="1" ht="12" customHeight="1" thickBot="1" x14ac:dyDescent="0.25">
      <c r="A84" s="511" t="s">
        <v>351</v>
      </c>
      <c r="B84" s="330" t="s">
        <v>495</v>
      </c>
      <c r="C84" s="509"/>
      <c r="D84" s="509"/>
    </row>
    <row r="85" spans="1:4" s="461" customFormat="1" ht="13.5" customHeight="1" thickBot="1" x14ac:dyDescent="0.25">
      <c r="A85" s="511" t="s">
        <v>353</v>
      </c>
      <c r="B85" s="330" t="s">
        <v>352</v>
      </c>
      <c r="C85" s="509"/>
      <c r="D85" s="509"/>
    </row>
    <row r="86" spans="1:4" s="461" customFormat="1" ht="15.75" customHeight="1" thickBot="1" x14ac:dyDescent="0.25">
      <c r="A86" s="511" t="s">
        <v>365</v>
      </c>
      <c r="B86" s="469" t="s">
        <v>498</v>
      </c>
      <c r="C86" s="341">
        <f>+C63+C67+C72+C75+C79+C85+C84</f>
        <v>0</v>
      </c>
      <c r="D86" s="341">
        <f>+D63+D67+D72+D75+D79+D85+D84</f>
        <v>109094</v>
      </c>
    </row>
    <row r="87" spans="1:4" s="461" customFormat="1" ht="16.5" customHeight="1" thickBot="1" x14ac:dyDescent="0.25">
      <c r="A87" s="512" t="s">
        <v>497</v>
      </c>
      <c r="B87" s="470" t="s">
        <v>499</v>
      </c>
      <c r="C87" s="341">
        <f>+C62+C86</f>
        <v>207587</v>
      </c>
      <c r="D87" s="341">
        <f>+D62+D86</f>
        <v>405401</v>
      </c>
    </row>
    <row r="88" spans="1:4" s="461" customFormat="1" x14ac:dyDescent="0.2">
      <c r="A88" s="5"/>
      <c r="B88" s="6"/>
      <c r="C88" s="342"/>
      <c r="D88" s="342"/>
    </row>
    <row r="89" spans="1:4" ht="16.5" customHeight="1" x14ac:dyDescent="0.25">
      <c r="A89" s="609" t="s">
        <v>48</v>
      </c>
      <c r="B89" s="609"/>
      <c r="C89" s="609"/>
      <c r="D89" s="459"/>
    </row>
    <row r="90" spans="1:4" s="471" customFormat="1" ht="16.5" customHeight="1" thickBot="1" x14ac:dyDescent="0.3">
      <c r="A90" s="610" t="s">
        <v>157</v>
      </c>
      <c r="B90" s="610"/>
      <c r="C90" s="161" t="s">
        <v>237</v>
      </c>
      <c r="D90" s="161" t="s">
        <v>237</v>
      </c>
    </row>
    <row r="91" spans="1:4" ht="38.1" customHeight="1" thickBot="1" x14ac:dyDescent="0.3">
      <c r="A91" s="23" t="s">
        <v>71</v>
      </c>
      <c r="B91" s="24" t="s">
        <v>49</v>
      </c>
      <c r="C91" s="45" t="str">
        <f>+C3</f>
        <v>2015. évi eredeti előirányzat</v>
      </c>
      <c r="D91" s="45" t="str">
        <f>+D3</f>
        <v>2015. évi módosított előirányzat</v>
      </c>
    </row>
    <row r="92" spans="1:4" s="460" customFormat="1" ht="12" customHeight="1" thickBot="1" x14ac:dyDescent="0.25">
      <c r="A92" s="37" t="s">
        <v>513</v>
      </c>
      <c r="B92" s="38" t="s">
        <v>514</v>
      </c>
      <c r="C92" s="39" t="s">
        <v>515</v>
      </c>
      <c r="D92" s="39" t="s">
        <v>515</v>
      </c>
    </row>
    <row r="93" spans="1:4" ht="12" customHeight="1" thickBot="1" x14ac:dyDescent="0.3">
      <c r="A93" s="22" t="s">
        <v>19</v>
      </c>
      <c r="B93" s="31" t="s">
        <v>457</v>
      </c>
      <c r="C93" s="334">
        <f>C94+C95+C96+C97+C98+C111</f>
        <v>204198</v>
      </c>
      <c r="D93" s="334">
        <f>D94+D95+D96+D97+D98+D111</f>
        <v>276819</v>
      </c>
    </row>
    <row r="94" spans="1:4" ht="12" customHeight="1" x14ac:dyDescent="0.25">
      <c r="A94" s="17" t="s">
        <v>100</v>
      </c>
      <c r="B94" s="10" t="s">
        <v>50</v>
      </c>
      <c r="C94" s="336">
        <v>94743</v>
      </c>
      <c r="D94" s="336">
        <v>113593</v>
      </c>
    </row>
    <row r="95" spans="1:4" ht="12" customHeight="1" x14ac:dyDescent="0.25">
      <c r="A95" s="14" t="s">
        <v>101</v>
      </c>
      <c r="B95" s="8" t="s">
        <v>187</v>
      </c>
      <c r="C95" s="337">
        <v>22458</v>
      </c>
      <c r="D95" s="337">
        <v>26394</v>
      </c>
    </row>
    <row r="96" spans="1:4" ht="12" customHeight="1" x14ac:dyDescent="0.25">
      <c r="A96" s="14" t="s">
        <v>102</v>
      </c>
      <c r="B96" s="8" t="s">
        <v>143</v>
      </c>
      <c r="C96" s="339">
        <v>66878</v>
      </c>
      <c r="D96" s="339">
        <v>72215</v>
      </c>
    </row>
    <row r="97" spans="1:4" ht="12" customHeight="1" x14ac:dyDescent="0.25">
      <c r="A97" s="14" t="s">
        <v>103</v>
      </c>
      <c r="B97" s="11" t="s">
        <v>188</v>
      </c>
      <c r="C97" s="339">
        <v>10122</v>
      </c>
      <c r="D97" s="339">
        <v>11544</v>
      </c>
    </row>
    <row r="98" spans="1:4" ht="12" customHeight="1" x14ac:dyDescent="0.25">
      <c r="A98" s="14" t="s">
        <v>114</v>
      </c>
      <c r="B98" s="19" t="s">
        <v>189</v>
      </c>
      <c r="C98" s="339">
        <v>9997</v>
      </c>
      <c r="D98" s="339">
        <f>SUM(D99:D110)</f>
        <v>52693</v>
      </c>
    </row>
    <row r="99" spans="1:4" ht="12" customHeight="1" x14ac:dyDescent="0.25">
      <c r="A99" s="14" t="s">
        <v>104</v>
      </c>
      <c r="B99" s="8" t="s">
        <v>462</v>
      </c>
      <c r="C99" s="339"/>
      <c r="D99" s="339">
        <v>1806</v>
      </c>
    </row>
    <row r="100" spans="1:4" ht="12" customHeight="1" x14ac:dyDescent="0.25">
      <c r="A100" s="14" t="s">
        <v>105</v>
      </c>
      <c r="B100" s="166" t="s">
        <v>461</v>
      </c>
      <c r="C100" s="339"/>
      <c r="D100" s="339"/>
    </row>
    <row r="101" spans="1:4" ht="12" customHeight="1" x14ac:dyDescent="0.25">
      <c r="A101" s="14" t="s">
        <v>115</v>
      </c>
      <c r="B101" s="166" t="s">
        <v>460</v>
      </c>
      <c r="C101" s="339"/>
      <c r="D101" s="339">
        <v>367</v>
      </c>
    </row>
    <row r="102" spans="1:4" ht="12" customHeight="1" x14ac:dyDescent="0.25">
      <c r="A102" s="14" t="s">
        <v>116</v>
      </c>
      <c r="B102" s="164" t="s">
        <v>368</v>
      </c>
      <c r="C102" s="339"/>
      <c r="D102" s="339"/>
    </row>
    <row r="103" spans="1:4" ht="12" customHeight="1" x14ac:dyDescent="0.25">
      <c r="A103" s="14" t="s">
        <v>117</v>
      </c>
      <c r="B103" s="165" t="s">
        <v>369</v>
      </c>
      <c r="C103" s="339"/>
      <c r="D103" s="339"/>
    </row>
    <row r="104" spans="1:4" ht="12" customHeight="1" x14ac:dyDescent="0.25">
      <c r="A104" s="14" t="s">
        <v>118</v>
      </c>
      <c r="B104" s="165" t="s">
        <v>370</v>
      </c>
      <c r="C104" s="339"/>
      <c r="D104" s="339"/>
    </row>
    <row r="105" spans="1:4" ht="12" customHeight="1" x14ac:dyDescent="0.25">
      <c r="A105" s="14" t="s">
        <v>120</v>
      </c>
      <c r="B105" s="164" t="s">
        <v>371</v>
      </c>
      <c r="C105" s="339">
        <v>9997</v>
      </c>
      <c r="D105" s="339">
        <v>50370</v>
      </c>
    </row>
    <row r="106" spans="1:4" ht="12" customHeight="1" x14ac:dyDescent="0.25">
      <c r="A106" s="14" t="s">
        <v>190</v>
      </c>
      <c r="B106" s="164" t="s">
        <v>372</v>
      </c>
      <c r="C106" s="339"/>
      <c r="D106" s="339"/>
    </row>
    <row r="107" spans="1:4" ht="12" customHeight="1" x14ac:dyDescent="0.25">
      <c r="A107" s="14" t="s">
        <v>366</v>
      </c>
      <c r="B107" s="165" t="s">
        <v>373</v>
      </c>
      <c r="C107" s="339"/>
      <c r="D107" s="339">
        <v>150</v>
      </c>
    </row>
    <row r="108" spans="1:4" ht="12" customHeight="1" x14ac:dyDescent="0.25">
      <c r="A108" s="13" t="s">
        <v>367</v>
      </c>
      <c r="B108" s="166" t="s">
        <v>374</v>
      </c>
      <c r="C108" s="339"/>
      <c r="D108" s="339"/>
    </row>
    <row r="109" spans="1:4" ht="12" customHeight="1" x14ac:dyDescent="0.25">
      <c r="A109" s="14" t="s">
        <v>458</v>
      </c>
      <c r="B109" s="166" t="s">
        <v>375</v>
      </c>
      <c r="C109" s="339"/>
      <c r="D109" s="339"/>
    </row>
    <row r="110" spans="1:4" ht="12" customHeight="1" x14ac:dyDescent="0.25">
      <c r="A110" s="16" t="s">
        <v>459</v>
      </c>
      <c r="B110" s="166" t="s">
        <v>376</v>
      </c>
      <c r="C110" s="339"/>
      <c r="D110" s="339"/>
    </row>
    <row r="111" spans="1:4" ht="12" customHeight="1" x14ac:dyDescent="0.25">
      <c r="A111" s="14" t="s">
        <v>463</v>
      </c>
      <c r="B111" s="11" t="s">
        <v>51</v>
      </c>
      <c r="C111" s="337"/>
      <c r="D111" s="337">
        <v>380</v>
      </c>
    </row>
    <row r="112" spans="1:4" ht="12" customHeight="1" x14ac:dyDescent="0.25">
      <c r="A112" s="14" t="s">
        <v>464</v>
      </c>
      <c r="B112" s="8" t="s">
        <v>466</v>
      </c>
      <c r="C112" s="337"/>
      <c r="D112" s="337"/>
    </row>
    <row r="113" spans="1:4" ht="12" customHeight="1" thickBot="1" x14ac:dyDescent="0.3">
      <c r="A113" s="18" t="s">
        <v>465</v>
      </c>
      <c r="B113" s="542" t="s">
        <v>467</v>
      </c>
      <c r="C113" s="343"/>
      <c r="D113" s="343">
        <v>380</v>
      </c>
    </row>
    <row r="114" spans="1:4" ht="12" customHeight="1" thickBot="1" x14ac:dyDescent="0.3">
      <c r="A114" s="539" t="s">
        <v>20</v>
      </c>
      <c r="B114" s="540" t="s">
        <v>377</v>
      </c>
      <c r="C114" s="541">
        <f>+C115+C117+C119</f>
        <v>3389</v>
      </c>
      <c r="D114" s="541">
        <f>+D115+D117+D119</f>
        <v>29669</v>
      </c>
    </row>
    <row r="115" spans="1:4" ht="12" customHeight="1" x14ac:dyDescent="0.25">
      <c r="A115" s="15" t="s">
        <v>106</v>
      </c>
      <c r="B115" s="8" t="s">
        <v>236</v>
      </c>
      <c r="C115" s="338"/>
      <c r="D115" s="338">
        <v>14572</v>
      </c>
    </row>
    <row r="116" spans="1:4" ht="12" customHeight="1" x14ac:dyDescent="0.25">
      <c r="A116" s="15" t="s">
        <v>107</v>
      </c>
      <c r="B116" s="12" t="s">
        <v>381</v>
      </c>
      <c r="C116" s="338"/>
      <c r="D116" s="338"/>
    </row>
    <row r="117" spans="1:4" ht="12" customHeight="1" x14ac:dyDescent="0.25">
      <c r="A117" s="15" t="s">
        <v>108</v>
      </c>
      <c r="B117" s="12" t="s">
        <v>191</v>
      </c>
      <c r="C117" s="337">
        <v>3389</v>
      </c>
      <c r="D117" s="337">
        <v>8777</v>
      </c>
    </row>
    <row r="118" spans="1:4" ht="12" customHeight="1" x14ac:dyDescent="0.25">
      <c r="A118" s="15" t="s">
        <v>109</v>
      </c>
      <c r="B118" s="12" t="s">
        <v>382</v>
      </c>
      <c r="C118" s="303"/>
      <c r="D118" s="303"/>
    </row>
    <row r="119" spans="1:4" ht="12" customHeight="1" x14ac:dyDescent="0.25">
      <c r="A119" s="15" t="s">
        <v>110</v>
      </c>
      <c r="B119" s="332" t="s">
        <v>239</v>
      </c>
      <c r="C119" s="303"/>
      <c r="D119" s="303">
        <v>6320</v>
      </c>
    </row>
    <row r="120" spans="1:4" ht="12" customHeight="1" x14ac:dyDescent="0.25">
      <c r="A120" s="15" t="s">
        <v>119</v>
      </c>
      <c r="B120" s="331" t="s">
        <v>445</v>
      </c>
      <c r="C120" s="303"/>
      <c r="D120" s="303"/>
    </row>
    <row r="121" spans="1:4" ht="12" customHeight="1" x14ac:dyDescent="0.25">
      <c r="A121" s="15" t="s">
        <v>121</v>
      </c>
      <c r="B121" s="458" t="s">
        <v>387</v>
      </c>
      <c r="C121" s="303"/>
      <c r="D121" s="303"/>
    </row>
    <row r="122" spans="1:4" x14ac:dyDescent="0.25">
      <c r="A122" s="15" t="s">
        <v>192</v>
      </c>
      <c r="B122" s="165" t="s">
        <v>370</v>
      </c>
      <c r="C122" s="303"/>
      <c r="D122" s="303"/>
    </row>
    <row r="123" spans="1:4" ht="12" customHeight="1" x14ac:dyDescent="0.25">
      <c r="A123" s="15" t="s">
        <v>193</v>
      </c>
      <c r="B123" s="165" t="s">
        <v>386</v>
      </c>
      <c r="C123" s="303"/>
      <c r="D123" s="303">
        <v>6113</v>
      </c>
    </row>
    <row r="124" spans="1:4" ht="12" customHeight="1" x14ac:dyDescent="0.25">
      <c r="A124" s="15" t="s">
        <v>194</v>
      </c>
      <c r="B124" s="165" t="s">
        <v>385</v>
      </c>
      <c r="C124" s="303"/>
      <c r="D124" s="303"/>
    </row>
    <row r="125" spans="1:4" ht="12" customHeight="1" x14ac:dyDescent="0.25">
      <c r="A125" s="15" t="s">
        <v>378</v>
      </c>
      <c r="B125" s="165" t="s">
        <v>373</v>
      </c>
      <c r="C125" s="303"/>
      <c r="D125" s="303"/>
    </row>
    <row r="126" spans="1:4" ht="12" customHeight="1" x14ac:dyDescent="0.25">
      <c r="A126" s="15" t="s">
        <v>379</v>
      </c>
      <c r="B126" s="165" t="s">
        <v>384</v>
      </c>
      <c r="C126" s="303"/>
      <c r="D126" s="303"/>
    </row>
    <row r="127" spans="1:4" ht="16.5" thickBot="1" x14ac:dyDescent="0.3">
      <c r="A127" s="13" t="s">
        <v>380</v>
      </c>
      <c r="B127" s="165" t="s">
        <v>383</v>
      </c>
      <c r="C127" s="305"/>
      <c r="D127" s="305">
        <v>207</v>
      </c>
    </row>
    <row r="128" spans="1:4" ht="12" customHeight="1" thickBot="1" x14ac:dyDescent="0.3">
      <c r="A128" s="20" t="s">
        <v>21</v>
      </c>
      <c r="B128" s="145" t="s">
        <v>468</v>
      </c>
      <c r="C128" s="335">
        <f>+C93+C114</f>
        <v>207587</v>
      </c>
      <c r="D128" s="335">
        <f>+D93+D114</f>
        <v>306488</v>
      </c>
    </row>
    <row r="129" spans="1:4" ht="12" customHeight="1" thickBot="1" x14ac:dyDescent="0.3">
      <c r="A129" s="20" t="s">
        <v>22</v>
      </c>
      <c r="B129" s="145" t="s">
        <v>469</v>
      </c>
      <c r="C129" s="335">
        <f>+C130+C131+C132</f>
        <v>0</v>
      </c>
      <c r="D129" s="335">
        <f>+D130+D131+D132</f>
        <v>86731</v>
      </c>
    </row>
    <row r="130" spans="1:4" ht="12" customHeight="1" x14ac:dyDescent="0.25">
      <c r="A130" s="15" t="s">
        <v>278</v>
      </c>
      <c r="B130" s="12" t="s">
        <v>476</v>
      </c>
      <c r="C130" s="303"/>
      <c r="D130" s="303"/>
    </row>
    <row r="131" spans="1:4" ht="12" customHeight="1" x14ac:dyDescent="0.25">
      <c r="A131" s="15" t="s">
        <v>281</v>
      </c>
      <c r="B131" s="12" t="s">
        <v>477</v>
      </c>
      <c r="C131" s="303"/>
      <c r="D131" s="303">
        <v>75348</v>
      </c>
    </row>
    <row r="132" spans="1:4" ht="12" customHeight="1" thickBot="1" x14ac:dyDescent="0.3">
      <c r="A132" s="13" t="s">
        <v>282</v>
      </c>
      <c r="B132" s="12" t="s">
        <v>478</v>
      </c>
      <c r="C132" s="303"/>
      <c r="D132" s="303">
        <v>11383</v>
      </c>
    </row>
    <row r="133" spans="1:4" ht="12" customHeight="1" thickBot="1" x14ac:dyDescent="0.3">
      <c r="A133" s="20" t="s">
        <v>23</v>
      </c>
      <c r="B133" s="145" t="s">
        <v>470</v>
      </c>
      <c r="C133" s="335">
        <f>SUM(C134:C139)</f>
        <v>0</v>
      </c>
      <c r="D133" s="335">
        <f>SUM(D134:D139)</f>
        <v>0</v>
      </c>
    </row>
    <row r="134" spans="1:4" ht="12" customHeight="1" x14ac:dyDescent="0.25">
      <c r="A134" s="15" t="s">
        <v>93</v>
      </c>
      <c r="B134" s="9" t="s">
        <v>479</v>
      </c>
      <c r="C134" s="303"/>
      <c r="D134" s="303"/>
    </row>
    <row r="135" spans="1:4" ht="12" customHeight="1" x14ac:dyDescent="0.25">
      <c r="A135" s="15" t="s">
        <v>94</v>
      </c>
      <c r="B135" s="9" t="s">
        <v>471</v>
      </c>
      <c r="C135" s="303"/>
      <c r="D135" s="303"/>
    </row>
    <row r="136" spans="1:4" ht="12" customHeight="1" x14ac:dyDescent="0.25">
      <c r="A136" s="15" t="s">
        <v>95</v>
      </c>
      <c r="B136" s="9" t="s">
        <v>472</v>
      </c>
      <c r="C136" s="303"/>
      <c r="D136" s="303"/>
    </row>
    <row r="137" spans="1:4" ht="12" customHeight="1" x14ac:dyDescent="0.25">
      <c r="A137" s="15" t="s">
        <v>179</v>
      </c>
      <c r="B137" s="9" t="s">
        <v>473</v>
      </c>
      <c r="C137" s="303"/>
      <c r="D137" s="303"/>
    </row>
    <row r="138" spans="1:4" ht="12" customHeight="1" x14ac:dyDescent="0.25">
      <c r="A138" s="15" t="s">
        <v>180</v>
      </c>
      <c r="B138" s="9" t="s">
        <v>474</v>
      </c>
      <c r="C138" s="303"/>
      <c r="D138" s="303"/>
    </row>
    <row r="139" spans="1:4" ht="12" customHeight="1" thickBot="1" x14ac:dyDescent="0.3">
      <c r="A139" s="13" t="s">
        <v>181</v>
      </c>
      <c r="B139" s="9" t="s">
        <v>475</v>
      </c>
      <c r="C139" s="303"/>
      <c r="D139" s="303"/>
    </row>
    <row r="140" spans="1:4" ht="12" customHeight="1" thickBot="1" x14ac:dyDescent="0.3">
      <c r="A140" s="20" t="s">
        <v>24</v>
      </c>
      <c r="B140" s="145" t="s">
        <v>483</v>
      </c>
      <c r="C140" s="341">
        <f>+C141+C142+C143+C144</f>
        <v>0</v>
      </c>
      <c r="D140" s="341">
        <f>+D141+D142+D143+D144</f>
        <v>12182</v>
      </c>
    </row>
    <row r="141" spans="1:4" ht="12" customHeight="1" x14ac:dyDescent="0.25">
      <c r="A141" s="15" t="s">
        <v>96</v>
      </c>
      <c r="B141" s="9" t="s">
        <v>388</v>
      </c>
      <c r="C141" s="303"/>
      <c r="D141" s="303"/>
    </row>
    <row r="142" spans="1:4" ht="12" customHeight="1" x14ac:dyDescent="0.25">
      <c r="A142" s="15" t="s">
        <v>97</v>
      </c>
      <c r="B142" s="9" t="s">
        <v>389</v>
      </c>
      <c r="C142" s="303"/>
      <c r="D142" s="303">
        <v>12182</v>
      </c>
    </row>
    <row r="143" spans="1:4" ht="12" customHeight="1" x14ac:dyDescent="0.25">
      <c r="A143" s="15" t="s">
        <v>302</v>
      </c>
      <c r="B143" s="9" t="s">
        <v>484</v>
      </c>
      <c r="C143" s="303"/>
      <c r="D143" s="303"/>
    </row>
    <row r="144" spans="1:4" ht="12" customHeight="1" thickBot="1" x14ac:dyDescent="0.3">
      <c r="A144" s="13" t="s">
        <v>303</v>
      </c>
      <c r="B144" s="7" t="s">
        <v>408</v>
      </c>
      <c r="C144" s="303"/>
      <c r="D144" s="303"/>
    </row>
    <row r="145" spans="1:9" ht="12" customHeight="1" thickBot="1" x14ac:dyDescent="0.3">
      <c r="A145" s="20" t="s">
        <v>25</v>
      </c>
      <c r="B145" s="145" t="s">
        <v>485</v>
      </c>
      <c r="C145" s="344">
        <f>SUM(C146:C150)</f>
        <v>0</v>
      </c>
      <c r="D145" s="344">
        <f>SUM(D146:D150)</f>
        <v>0</v>
      </c>
    </row>
    <row r="146" spans="1:9" ht="12" customHeight="1" x14ac:dyDescent="0.25">
      <c r="A146" s="15" t="s">
        <v>98</v>
      </c>
      <c r="B146" s="9" t="s">
        <v>480</v>
      </c>
      <c r="C146" s="303"/>
      <c r="D146" s="303"/>
    </row>
    <row r="147" spans="1:9" ht="12" customHeight="1" x14ac:dyDescent="0.25">
      <c r="A147" s="15" t="s">
        <v>99</v>
      </c>
      <c r="B147" s="9" t="s">
        <v>487</v>
      </c>
      <c r="C147" s="303"/>
      <c r="D147" s="303"/>
    </row>
    <row r="148" spans="1:9" ht="12" customHeight="1" x14ac:dyDescent="0.25">
      <c r="A148" s="15" t="s">
        <v>314</v>
      </c>
      <c r="B148" s="9" t="s">
        <v>482</v>
      </c>
      <c r="C148" s="303"/>
      <c r="D148" s="303"/>
    </row>
    <row r="149" spans="1:9" ht="12" customHeight="1" x14ac:dyDescent="0.25">
      <c r="A149" s="15" t="s">
        <v>315</v>
      </c>
      <c r="B149" s="9" t="s">
        <v>488</v>
      </c>
      <c r="C149" s="303"/>
      <c r="D149" s="303"/>
    </row>
    <row r="150" spans="1:9" ht="12" customHeight="1" thickBot="1" x14ac:dyDescent="0.3">
      <c r="A150" s="15" t="s">
        <v>486</v>
      </c>
      <c r="B150" s="9" t="s">
        <v>489</v>
      </c>
      <c r="C150" s="303"/>
      <c r="D150" s="303"/>
    </row>
    <row r="151" spans="1:9" ht="12" customHeight="1" thickBot="1" x14ac:dyDescent="0.3">
      <c r="A151" s="20" t="s">
        <v>26</v>
      </c>
      <c r="B151" s="145" t="s">
        <v>490</v>
      </c>
      <c r="C151" s="543"/>
      <c r="D151" s="543"/>
    </row>
    <row r="152" spans="1:9" ht="12" customHeight="1" thickBot="1" x14ac:dyDescent="0.3">
      <c r="A152" s="20" t="s">
        <v>27</v>
      </c>
      <c r="B152" s="145" t="s">
        <v>491</v>
      </c>
      <c r="C152" s="543"/>
      <c r="D152" s="543"/>
    </row>
    <row r="153" spans="1:9" ht="15" customHeight="1" thickBot="1" x14ac:dyDescent="0.3">
      <c r="A153" s="20" t="s">
        <v>28</v>
      </c>
      <c r="B153" s="145" t="s">
        <v>493</v>
      </c>
      <c r="C153" s="472">
        <f>+C129+C133+C140+C145+C151+C152</f>
        <v>0</v>
      </c>
      <c r="D153" s="472">
        <f>+D129+D133+D140+D145+D151+D152</f>
        <v>98913</v>
      </c>
      <c r="F153" s="473"/>
      <c r="G153" s="474"/>
      <c r="H153" s="474"/>
      <c r="I153" s="474"/>
    </row>
    <row r="154" spans="1:9" s="461" customFormat="1" ht="12.95" customHeight="1" thickBot="1" x14ac:dyDescent="0.25">
      <c r="A154" s="333" t="s">
        <v>29</v>
      </c>
      <c r="B154" s="425" t="s">
        <v>492</v>
      </c>
      <c r="C154" s="472">
        <f>+C128+C153</f>
        <v>207587</v>
      </c>
      <c r="D154" s="472">
        <f>+D128+D153</f>
        <v>405401</v>
      </c>
    </row>
    <row r="155" spans="1:9" ht="7.5" customHeight="1" x14ac:dyDescent="0.25"/>
    <row r="156" spans="1:9" x14ac:dyDescent="0.25">
      <c r="A156" s="611" t="s">
        <v>390</v>
      </c>
      <c r="B156" s="611"/>
      <c r="C156" s="611"/>
      <c r="D156" s="459"/>
    </row>
    <row r="157" spans="1:9" ht="15" customHeight="1" thickBot="1" x14ac:dyDescent="0.3">
      <c r="A157" s="608" t="s">
        <v>158</v>
      </c>
      <c r="B157" s="608"/>
      <c r="C157" s="345" t="s">
        <v>237</v>
      </c>
      <c r="D157" s="345" t="s">
        <v>237</v>
      </c>
    </row>
    <row r="158" spans="1:9" ht="16.5" customHeight="1" thickBot="1" x14ac:dyDescent="0.3">
      <c r="A158" s="20">
        <v>1</v>
      </c>
      <c r="B158" s="30" t="s">
        <v>494</v>
      </c>
      <c r="C158" s="335">
        <f>+C62-C128</f>
        <v>0</v>
      </c>
      <c r="D158" s="335">
        <f>+D62-D128</f>
        <v>-10181</v>
      </c>
    </row>
    <row r="159" spans="1:9" ht="32.25" thickBot="1" x14ac:dyDescent="0.3">
      <c r="A159" s="20" t="s">
        <v>20</v>
      </c>
      <c r="B159" s="30" t="s">
        <v>500</v>
      </c>
      <c r="C159" s="335">
        <f>+C86-C153</f>
        <v>0</v>
      </c>
      <c r="D159" s="335">
        <f>+D86-D153</f>
        <v>10181</v>
      </c>
    </row>
  </sheetData>
  <mergeCells count="6">
    <mergeCell ref="A156:C156"/>
    <mergeCell ref="A157:B157"/>
    <mergeCell ref="A1:C1"/>
    <mergeCell ref="A2:B2"/>
    <mergeCell ref="A89:C89"/>
    <mergeCell ref="A90:B90"/>
  </mergeCells>
  <phoneticPr fontId="30" type="noConversion"/>
  <printOptions horizontalCentered="1"/>
  <pageMargins left="0.78740157480314965" right="0.78740157480314965" top="1.4566929133858268" bottom="0.86614173228346458" header="0.78740157480314965" footer="0.59055118110236227"/>
  <pageSetup paperSize="9" scale="71" fitToHeight="2" orientation="portrait" r:id="rId1"/>
  <headerFooter alignWithMargins="0">
    <oddHeader>&amp;C&amp;"Times New Roman CE,Félkövér"&amp;12
Kölesd Községi Önkormányzat
2015. ÉVI KÖLTSÉGVETÉS
KÖTELEZŐ FELADATAINAK MÉRLEGE &amp;R&amp;"Times New Roman CE,Félkövér dőlt"&amp;11 1.2. melléklet a 4/2016.(V.31.) önkormányzati rendelethez</oddHeader>
  </headerFooter>
  <rowBreaks count="1" manualBreakCount="1">
    <brk id="88" max="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59"/>
  <sheetViews>
    <sheetView view="pageLayout" zoomScaleNormal="130" zoomScaleSheetLayoutView="100" workbookViewId="0">
      <selection sqref="A1:C1"/>
    </sheetView>
  </sheetViews>
  <sheetFormatPr defaultRowHeight="15.75" x14ac:dyDescent="0.25"/>
  <cols>
    <col min="1" max="1" width="9.5" style="426" customWidth="1"/>
    <col min="2" max="2" width="91.6640625" style="426" customWidth="1"/>
    <col min="3" max="4" width="15.83203125" style="427" customWidth="1"/>
    <col min="5" max="16384" width="9.33203125" style="459"/>
  </cols>
  <sheetData>
    <row r="1" spans="1:4" ht="15.95" customHeight="1" x14ac:dyDescent="0.25">
      <c r="A1" s="609" t="s">
        <v>16</v>
      </c>
      <c r="B1" s="609"/>
      <c r="C1" s="609"/>
      <c r="D1" s="459"/>
    </row>
    <row r="2" spans="1:4" ht="15.95" customHeight="1" thickBot="1" x14ac:dyDescent="0.3">
      <c r="A2" s="608" t="s">
        <v>156</v>
      </c>
      <c r="B2" s="608"/>
    </row>
    <row r="3" spans="1:4" ht="38.1" customHeight="1" thickBot="1" x14ac:dyDescent="0.3">
      <c r="A3" s="23" t="s">
        <v>71</v>
      </c>
      <c r="B3" s="573" t="s">
        <v>18</v>
      </c>
      <c r="C3" s="574" t="str">
        <f>+CONCATENATE(LEFT(ÖSSZEFÜGGÉSEK!A5,4),". évi eredeti előirányzat")</f>
        <v>2015. évi eredeti előirányzat</v>
      </c>
      <c r="D3" s="575" t="str">
        <f>+CONCATENATE(LEFT(ÖSSZEFÜGGÉSEK!B5,4),"2015 évi módosított előirányzat")</f>
        <v>2015 évi módosított előirányzat</v>
      </c>
    </row>
    <row r="4" spans="1:4" s="460" customFormat="1" ht="12" customHeight="1" thickBot="1" x14ac:dyDescent="0.25">
      <c r="A4" s="454" t="s">
        <v>513</v>
      </c>
      <c r="B4" s="455" t="s">
        <v>514</v>
      </c>
      <c r="C4" s="572" t="s">
        <v>515</v>
      </c>
      <c r="D4" s="572" t="s">
        <v>517</v>
      </c>
    </row>
    <row r="5" spans="1:4" s="461" customFormat="1" ht="12" customHeight="1" thickBot="1" x14ac:dyDescent="0.25">
      <c r="A5" s="20" t="s">
        <v>19</v>
      </c>
      <c r="B5" s="21" t="s">
        <v>262</v>
      </c>
      <c r="C5" s="335">
        <f>+C6+C7+C8+C9+C10+C11</f>
        <v>0</v>
      </c>
      <c r="D5" s="335">
        <f>+D6+D7+D8+D9+D10+D11</f>
        <v>0</v>
      </c>
    </row>
    <row r="6" spans="1:4" s="461" customFormat="1" ht="12" customHeight="1" x14ac:dyDescent="0.2">
      <c r="A6" s="15" t="s">
        <v>100</v>
      </c>
      <c r="B6" s="462" t="s">
        <v>263</v>
      </c>
      <c r="C6" s="338"/>
      <c r="D6" s="338"/>
    </row>
    <row r="7" spans="1:4" s="461" customFormat="1" ht="12" customHeight="1" x14ac:dyDescent="0.2">
      <c r="A7" s="14" t="s">
        <v>101</v>
      </c>
      <c r="B7" s="463" t="s">
        <v>264</v>
      </c>
      <c r="C7" s="337"/>
      <c r="D7" s="337"/>
    </row>
    <row r="8" spans="1:4" s="461" customFormat="1" ht="12" customHeight="1" x14ac:dyDescent="0.2">
      <c r="A8" s="14" t="s">
        <v>102</v>
      </c>
      <c r="B8" s="463" t="s">
        <v>265</v>
      </c>
      <c r="C8" s="337"/>
      <c r="D8" s="337"/>
    </row>
    <row r="9" spans="1:4" s="461" customFormat="1" ht="12" customHeight="1" x14ac:dyDescent="0.2">
      <c r="A9" s="14" t="s">
        <v>103</v>
      </c>
      <c r="B9" s="463" t="s">
        <v>266</v>
      </c>
      <c r="C9" s="337"/>
      <c r="D9" s="337"/>
    </row>
    <row r="10" spans="1:4" s="461" customFormat="1" ht="12" customHeight="1" x14ac:dyDescent="0.2">
      <c r="A10" s="14" t="s">
        <v>152</v>
      </c>
      <c r="B10" s="331" t="s">
        <v>449</v>
      </c>
      <c r="C10" s="337"/>
      <c r="D10" s="337"/>
    </row>
    <row r="11" spans="1:4" s="461" customFormat="1" ht="12" customHeight="1" thickBot="1" x14ac:dyDescent="0.25">
      <c r="A11" s="16" t="s">
        <v>104</v>
      </c>
      <c r="B11" s="332" t="s">
        <v>450</v>
      </c>
      <c r="C11" s="337"/>
      <c r="D11" s="337"/>
    </row>
    <row r="12" spans="1:4" s="461" customFormat="1" ht="12" customHeight="1" thickBot="1" x14ac:dyDescent="0.25">
      <c r="A12" s="20" t="s">
        <v>20</v>
      </c>
      <c r="B12" s="330" t="s">
        <v>267</v>
      </c>
      <c r="C12" s="335">
        <f>+C13+C14+C15+C16+C17</f>
        <v>0</v>
      </c>
      <c r="D12" s="335">
        <f>+D13+D14+D15+D16+D17</f>
        <v>0</v>
      </c>
    </row>
    <row r="13" spans="1:4" s="461" customFormat="1" ht="12" customHeight="1" x14ac:dyDescent="0.2">
      <c r="A13" s="15" t="s">
        <v>106</v>
      </c>
      <c r="B13" s="462" t="s">
        <v>268</v>
      </c>
      <c r="C13" s="338"/>
      <c r="D13" s="338"/>
    </row>
    <row r="14" spans="1:4" s="461" customFormat="1" ht="12" customHeight="1" x14ac:dyDescent="0.2">
      <c r="A14" s="14" t="s">
        <v>107</v>
      </c>
      <c r="B14" s="463" t="s">
        <v>269</v>
      </c>
      <c r="C14" s="337"/>
      <c r="D14" s="337"/>
    </row>
    <row r="15" spans="1:4" s="461" customFormat="1" ht="12" customHeight="1" x14ac:dyDescent="0.2">
      <c r="A15" s="14" t="s">
        <v>108</v>
      </c>
      <c r="B15" s="463" t="s">
        <v>439</v>
      </c>
      <c r="C15" s="337"/>
      <c r="D15" s="337"/>
    </row>
    <row r="16" spans="1:4" s="461" customFormat="1" ht="12" customHeight="1" x14ac:dyDescent="0.2">
      <c r="A16" s="14" t="s">
        <v>109</v>
      </c>
      <c r="B16" s="463" t="s">
        <v>440</v>
      </c>
      <c r="C16" s="337"/>
      <c r="D16" s="337"/>
    </row>
    <row r="17" spans="1:4" s="461" customFormat="1" ht="12" customHeight="1" x14ac:dyDescent="0.2">
      <c r="A17" s="14" t="s">
        <v>110</v>
      </c>
      <c r="B17" s="463" t="s">
        <v>270</v>
      </c>
      <c r="C17" s="337"/>
      <c r="D17" s="337"/>
    </row>
    <row r="18" spans="1:4" s="461" customFormat="1" ht="12" customHeight="1" thickBot="1" x14ac:dyDescent="0.25">
      <c r="A18" s="16" t="s">
        <v>119</v>
      </c>
      <c r="B18" s="332" t="s">
        <v>271</v>
      </c>
      <c r="C18" s="339"/>
      <c r="D18" s="339"/>
    </row>
    <row r="19" spans="1:4" s="461" customFormat="1" ht="12" customHeight="1" thickBot="1" x14ac:dyDescent="0.25">
      <c r="A19" s="20" t="s">
        <v>21</v>
      </c>
      <c r="B19" s="21" t="s">
        <v>272</v>
      </c>
      <c r="C19" s="335">
        <f>+C20+C21+C22+C23+C24</f>
        <v>0</v>
      </c>
      <c r="D19" s="335">
        <f>+D20+D21+D22+D23+D24</f>
        <v>0</v>
      </c>
    </row>
    <row r="20" spans="1:4" s="461" customFormat="1" ht="12" customHeight="1" x14ac:dyDescent="0.2">
      <c r="A20" s="15" t="s">
        <v>89</v>
      </c>
      <c r="B20" s="462" t="s">
        <v>273</v>
      </c>
      <c r="C20" s="338"/>
      <c r="D20" s="338"/>
    </row>
    <row r="21" spans="1:4" s="461" customFormat="1" ht="12" customHeight="1" x14ac:dyDescent="0.2">
      <c r="A21" s="14" t="s">
        <v>90</v>
      </c>
      <c r="B21" s="463" t="s">
        <v>274</v>
      </c>
      <c r="C21" s="337"/>
      <c r="D21" s="337"/>
    </row>
    <row r="22" spans="1:4" s="461" customFormat="1" ht="12" customHeight="1" x14ac:dyDescent="0.2">
      <c r="A22" s="14" t="s">
        <v>91</v>
      </c>
      <c r="B22" s="463" t="s">
        <v>441</v>
      </c>
      <c r="C22" s="337"/>
      <c r="D22" s="337"/>
    </row>
    <row r="23" spans="1:4" s="461" customFormat="1" ht="12" customHeight="1" x14ac:dyDescent="0.2">
      <c r="A23" s="14" t="s">
        <v>92</v>
      </c>
      <c r="B23" s="463" t="s">
        <v>442</v>
      </c>
      <c r="C23" s="337"/>
      <c r="D23" s="337"/>
    </row>
    <row r="24" spans="1:4" s="461" customFormat="1" ht="12" customHeight="1" x14ac:dyDescent="0.2">
      <c r="A24" s="14" t="s">
        <v>175</v>
      </c>
      <c r="B24" s="463" t="s">
        <v>275</v>
      </c>
      <c r="C24" s="337"/>
      <c r="D24" s="337"/>
    </row>
    <row r="25" spans="1:4" s="461" customFormat="1" ht="12" customHeight="1" thickBot="1" x14ac:dyDescent="0.25">
      <c r="A25" s="16" t="s">
        <v>176</v>
      </c>
      <c r="B25" s="464" t="s">
        <v>276</v>
      </c>
      <c r="C25" s="339"/>
      <c r="D25" s="339"/>
    </row>
    <row r="26" spans="1:4" s="461" customFormat="1" ht="12" customHeight="1" thickBot="1" x14ac:dyDescent="0.25">
      <c r="A26" s="20" t="s">
        <v>177</v>
      </c>
      <c r="B26" s="21" t="s">
        <v>277</v>
      </c>
      <c r="C26" s="341">
        <f>+C27+C31+C32+C33</f>
        <v>2450</v>
      </c>
      <c r="D26" s="341">
        <f>+D27+D31+D32+D33</f>
        <v>2450</v>
      </c>
    </row>
    <row r="27" spans="1:4" s="461" customFormat="1" ht="12" customHeight="1" x14ac:dyDescent="0.2">
      <c r="A27" s="15" t="s">
        <v>278</v>
      </c>
      <c r="B27" s="462" t="s">
        <v>456</v>
      </c>
      <c r="C27" s="457">
        <f>+C28+C29+C30</f>
        <v>2450</v>
      </c>
      <c r="D27" s="457">
        <f>+D28+D29+D30</f>
        <v>2450</v>
      </c>
    </row>
    <row r="28" spans="1:4" s="461" customFormat="1" ht="12" customHeight="1" x14ac:dyDescent="0.2">
      <c r="A28" s="14" t="s">
        <v>279</v>
      </c>
      <c r="B28" s="463" t="s">
        <v>284</v>
      </c>
      <c r="C28" s="337"/>
      <c r="D28" s="337"/>
    </row>
    <row r="29" spans="1:4" s="461" customFormat="1" ht="12" customHeight="1" x14ac:dyDescent="0.2">
      <c r="A29" s="14" t="s">
        <v>280</v>
      </c>
      <c r="B29" s="463" t="s">
        <v>285</v>
      </c>
      <c r="C29" s="337"/>
      <c r="D29" s="337"/>
    </row>
    <row r="30" spans="1:4" s="461" customFormat="1" ht="12" customHeight="1" x14ac:dyDescent="0.2">
      <c r="A30" s="14" t="s">
        <v>454</v>
      </c>
      <c r="B30" s="537" t="s">
        <v>455</v>
      </c>
      <c r="C30" s="337">
        <v>2450</v>
      </c>
      <c r="D30" s="337">
        <v>2450</v>
      </c>
    </row>
    <row r="31" spans="1:4" s="461" customFormat="1" ht="12" customHeight="1" x14ac:dyDescent="0.2">
      <c r="A31" s="14" t="s">
        <v>281</v>
      </c>
      <c r="B31" s="463" t="s">
        <v>286</v>
      </c>
      <c r="C31" s="337"/>
      <c r="D31" s="337"/>
    </row>
    <row r="32" spans="1:4" s="461" customFormat="1" ht="12" customHeight="1" x14ac:dyDescent="0.2">
      <c r="A32" s="14" t="s">
        <v>282</v>
      </c>
      <c r="B32" s="463" t="s">
        <v>287</v>
      </c>
      <c r="C32" s="337"/>
      <c r="D32" s="337"/>
    </row>
    <row r="33" spans="1:4" s="461" customFormat="1" ht="12" customHeight="1" thickBot="1" x14ac:dyDescent="0.25">
      <c r="A33" s="16" t="s">
        <v>283</v>
      </c>
      <c r="B33" s="464" t="s">
        <v>288</v>
      </c>
      <c r="C33" s="339"/>
      <c r="D33" s="339"/>
    </row>
    <row r="34" spans="1:4" s="461" customFormat="1" ht="12" customHeight="1" thickBot="1" x14ac:dyDescent="0.25">
      <c r="A34" s="20" t="s">
        <v>23</v>
      </c>
      <c r="B34" s="21" t="s">
        <v>451</v>
      </c>
      <c r="C34" s="335">
        <f>SUM(C35:C45)</f>
        <v>0</v>
      </c>
      <c r="D34" s="335">
        <f>SUM(D35:D45)</f>
        <v>0</v>
      </c>
    </row>
    <row r="35" spans="1:4" s="461" customFormat="1" ht="12" customHeight="1" x14ac:dyDescent="0.2">
      <c r="A35" s="15" t="s">
        <v>93</v>
      </c>
      <c r="B35" s="462" t="s">
        <v>291</v>
      </c>
      <c r="C35" s="338"/>
      <c r="D35" s="338"/>
    </row>
    <row r="36" spans="1:4" s="461" customFormat="1" ht="12" customHeight="1" x14ac:dyDescent="0.2">
      <c r="A36" s="14" t="s">
        <v>94</v>
      </c>
      <c r="B36" s="463" t="s">
        <v>292</v>
      </c>
      <c r="C36" s="337"/>
      <c r="D36" s="337"/>
    </row>
    <row r="37" spans="1:4" s="461" customFormat="1" ht="12" customHeight="1" x14ac:dyDescent="0.2">
      <c r="A37" s="14" t="s">
        <v>95</v>
      </c>
      <c r="B37" s="463" t="s">
        <v>293</v>
      </c>
      <c r="C37" s="337"/>
      <c r="D37" s="337"/>
    </row>
    <row r="38" spans="1:4" s="461" customFormat="1" ht="12" customHeight="1" x14ac:dyDescent="0.2">
      <c r="A38" s="14" t="s">
        <v>179</v>
      </c>
      <c r="B38" s="463" t="s">
        <v>294</v>
      </c>
      <c r="C38" s="337"/>
      <c r="D38" s="337"/>
    </row>
    <row r="39" spans="1:4" s="461" customFormat="1" ht="12" customHeight="1" x14ac:dyDescent="0.2">
      <c r="A39" s="14" t="s">
        <v>180</v>
      </c>
      <c r="B39" s="463" t="s">
        <v>295</v>
      </c>
      <c r="C39" s="337"/>
      <c r="D39" s="337"/>
    </row>
    <row r="40" spans="1:4" s="461" customFormat="1" ht="12" customHeight="1" x14ac:dyDescent="0.2">
      <c r="A40" s="14" t="s">
        <v>181</v>
      </c>
      <c r="B40" s="463" t="s">
        <v>296</v>
      </c>
      <c r="C40" s="337"/>
      <c r="D40" s="337"/>
    </row>
    <row r="41" spans="1:4" s="461" customFormat="1" ht="12" customHeight="1" x14ac:dyDescent="0.2">
      <c r="A41" s="14" t="s">
        <v>182</v>
      </c>
      <c r="B41" s="463" t="s">
        <v>297</v>
      </c>
      <c r="C41" s="337"/>
      <c r="D41" s="337"/>
    </row>
    <row r="42" spans="1:4" s="461" customFormat="1" ht="12" customHeight="1" x14ac:dyDescent="0.2">
      <c r="A42" s="14" t="s">
        <v>183</v>
      </c>
      <c r="B42" s="463" t="s">
        <v>298</v>
      </c>
      <c r="C42" s="337"/>
      <c r="D42" s="337"/>
    </row>
    <row r="43" spans="1:4" s="461" customFormat="1" ht="12" customHeight="1" x14ac:dyDescent="0.2">
      <c r="A43" s="14" t="s">
        <v>289</v>
      </c>
      <c r="B43" s="463" t="s">
        <v>299</v>
      </c>
      <c r="C43" s="340"/>
      <c r="D43" s="340"/>
    </row>
    <row r="44" spans="1:4" s="461" customFormat="1" ht="12" customHeight="1" x14ac:dyDescent="0.2">
      <c r="A44" s="16" t="s">
        <v>290</v>
      </c>
      <c r="B44" s="464" t="s">
        <v>453</v>
      </c>
      <c r="C44" s="449"/>
      <c r="D44" s="449"/>
    </row>
    <row r="45" spans="1:4" s="461" customFormat="1" ht="12" customHeight="1" thickBot="1" x14ac:dyDescent="0.25">
      <c r="A45" s="16" t="s">
        <v>452</v>
      </c>
      <c r="B45" s="332" t="s">
        <v>300</v>
      </c>
      <c r="C45" s="449"/>
      <c r="D45" s="449"/>
    </row>
    <row r="46" spans="1:4" s="461" customFormat="1" ht="12" customHeight="1" thickBot="1" x14ac:dyDescent="0.25">
      <c r="A46" s="20" t="s">
        <v>24</v>
      </c>
      <c r="B46" s="21" t="s">
        <v>301</v>
      </c>
      <c r="C46" s="335">
        <f>SUM(C47:C51)</f>
        <v>0</v>
      </c>
      <c r="D46" s="335">
        <f>SUM(D47:D51)</f>
        <v>0</v>
      </c>
    </row>
    <row r="47" spans="1:4" s="461" customFormat="1" ht="12" customHeight="1" x14ac:dyDescent="0.2">
      <c r="A47" s="15" t="s">
        <v>96</v>
      </c>
      <c r="B47" s="462" t="s">
        <v>305</v>
      </c>
      <c r="C47" s="508"/>
      <c r="D47" s="508"/>
    </row>
    <row r="48" spans="1:4" s="461" customFormat="1" ht="12" customHeight="1" x14ac:dyDescent="0.2">
      <c r="A48" s="14" t="s">
        <v>97</v>
      </c>
      <c r="B48" s="463" t="s">
        <v>306</v>
      </c>
      <c r="C48" s="340"/>
      <c r="D48" s="340"/>
    </row>
    <row r="49" spans="1:4" s="461" customFormat="1" ht="12" customHeight="1" x14ac:dyDescent="0.2">
      <c r="A49" s="14" t="s">
        <v>302</v>
      </c>
      <c r="B49" s="463" t="s">
        <v>307</v>
      </c>
      <c r="C49" s="340"/>
      <c r="D49" s="340"/>
    </row>
    <row r="50" spans="1:4" s="461" customFormat="1" ht="12" customHeight="1" x14ac:dyDescent="0.2">
      <c r="A50" s="14" t="s">
        <v>303</v>
      </c>
      <c r="B50" s="463" t="s">
        <v>308</v>
      </c>
      <c r="C50" s="340"/>
      <c r="D50" s="340"/>
    </row>
    <row r="51" spans="1:4" s="461" customFormat="1" ht="12" customHeight="1" thickBot="1" x14ac:dyDescent="0.25">
      <c r="A51" s="16" t="s">
        <v>304</v>
      </c>
      <c r="B51" s="332" t="s">
        <v>309</v>
      </c>
      <c r="C51" s="449"/>
      <c r="D51" s="449"/>
    </row>
    <row r="52" spans="1:4" s="461" customFormat="1" ht="12" customHeight="1" thickBot="1" x14ac:dyDescent="0.25">
      <c r="A52" s="20" t="s">
        <v>184</v>
      </c>
      <c r="B52" s="21" t="s">
        <v>310</v>
      </c>
      <c r="C52" s="335">
        <f>SUM(C53:C55)</f>
        <v>0</v>
      </c>
      <c r="D52" s="335">
        <f>SUM(D53:D55)</f>
        <v>0</v>
      </c>
    </row>
    <row r="53" spans="1:4" s="461" customFormat="1" ht="12" customHeight="1" x14ac:dyDescent="0.2">
      <c r="A53" s="15" t="s">
        <v>98</v>
      </c>
      <c r="B53" s="462" t="s">
        <v>311</v>
      </c>
      <c r="C53" s="338"/>
      <c r="D53" s="338"/>
    </row>
    <row r="54" spans="1:4" s="461" customFormat="1" ht="12" customHeight="1" x14ac:dyDescent="0.2">
      <c r="A54" s="14" t="s">
        <v>99</v>
      </c>
      <c r="B54" s="463" t="s">
        <v>443</v>
      </c>
      <c r="C54" s="337"/>
      <c r="D54" s="337"/>
    </row>
    <row r="55" spans="1:4" s="461" customFormat="1" ht="12" customHeight="1" x14ac:dyDescent="0.2">
      <c r="A55" s="14" t="s">
        <v>314</v>
      </c>
      <c r="B55" s="463" t="s">
        <v>312</v>
      </c>
      <c r="C55" s="337"/>
      <c r="D55" s="337"/>
    </row>
    <row r="56" spans="1:4" s="461" customFormat="1" ht="12" customHeight="1" thickBot="1" x14ac:dyDescent="0.25">
      <c r="A56" s="16" t="s">
        <v>315</v>
      </c>
      <c r="B56" s="332" t="s">
        <v>313</v>
      </c>
      <c r="C56" s="339"/>
      <c r="D56" s="339"/>
    </row>
    <row r="57" spans="1:4" s="461" customFormat="1" ht="12" customHeight="1" thickBot="1" x14ac:dyDescent="0.25">
      <c r="A57" s="20" t="s">
        <v>26</v>
      </c>
      <c r="B57" s="330" t="s">
        <v>316</v>
      </c>
      <c r="C57" s="335">
        <f>SUM(C58:C60)</f>
        <v>0</v>
      </c>
      <c r="D57" s="335">
        <f>SUM(D58:D60)</f>
        <v>0</v>
      </c>
    </row>
    <row r="58" spans="1:4" s="461" customFormat="1" ht="12" customHeight="1" x14ac:dyDescent="0.2">
      <c r="A58" s="15" t="s">
        <v>185</v>
      </c>
      <c r="B58" s="462" t="s">
        <v>318</v>
      </c>
      <c r="C58" s="340"/>
      <c r="D58" s="340"/>
    </row>
    <row r="59" spans="1:4" s="461" customFormat="1" ht="12" customHeight="1" x14ac:dyDescent="0.2">
      <c r="A59" s="14" t="s">
        <v>186</v>
      </c>
      <c r="B59" s="463" t="s">
        <v>444</v>
      </c>
      <c r="C59" s="340"/>
      <c r="D59" s="340"/>
    </row>
    <row r="60" spans="1:4" s="461" customFormat="1" ht="12" customHeight="1" x14ac:dyDescent="0.2">
      <c r="A60" s="14" t="s">
        <v>238</v>
      </c>
      <c r="B60" s="463" t="s">
        <v>319</v>
      </c>
      <c r="C60" s="340"/>
      <c r="D60" s="340"/>
    </row>
    <row r="61" spans="1:4" s="461" customFormat="1" ht="12" customHeight="1" thickBot="1" x14ac:dyDescent="0.25">
      <c r="A61" s="16" t="s">
        <v>317</v>
      </c>
      <c r="B61" s="332" t="s">
        <v>320</v>
      </c>
      <c r="C61" s="340"/>
      <c r="D61" s="340"/>
    </row>
    <row r="62" spans="1:4" s="461" customFormat="1" ht="12" customHeight="1" thickBot="1" x14ac:dyDescent="0.25">
      <c r="A62" s="544" t="s">
        <v>496</v>
      </c>
      <c r="B62" s="21" t="s">
        <v>321</v>
      </c>
      <c r="C62" s="341">
        <f>+C5+C12+C19+C26+C34+C46+C52+C57</f>
        <v>2450</v>
      </c>
      <c r="D62" s="341">
        <f>+D5+D12+D19+D26+D34+D46+D52+D57</f>
        <v>2450</v>
      </c>
    </row>
    <row r="63" spans="1:4" s="461" customFormat="1" ht="12" customHeight="1" thickBot="1" x14ac:dyDescent="0.25">
      <c r="A63" s="511" t="s">
        <v>322</v>
      </c>
      <c r="B63" s="330" t="s">
        <v>323</v>
      </c>
      <c r="C63" s="335">
        <f>SUM(C64:C66)</f>
        <v>0</v>
      </c>
      <c r="D63" s="335">
        <f>SUM(D64:D66)</f>
        <v>0</v>
      </c>
    </row>
    <row r="64" spans="1:4" s="461" customFormat="1" ht="12" customHeight="1" x14ac:dyDescent="0.2">
      <c r="A64" s="15" t="s">
        <v>354</v>
      </c>
      <c r="B64" s="462" t="s">
        <v>324</v>
      </c>
      <c r="C64" s="340"/>
      <c r="D64" s="340"/>
    </row>
    <row r="65" spans="1:4" s="461" customFormat="1" ht="12" customHeight="1" x14ac:dyDescent="0.2">
      <c r="A65" s="14" t="s">
        <v>363</v>
      </c>
      <c r="B65" s="463" t="s">
        <v>325</v>
      </c>
      <c r="C65" s="340"/>
      <c r="D65" s="340"/>
    </row>
    <row r="66" spans="1:4" s="461" customFormat="1" ht="12" customHeight="1" thickBot="1" x14ac:dyDescent="0.25">
      <c r="A66" s="16" t="s">
        <v>364</v>
      </c>
      <c r="B66" s="538" t="s">
        <v>481</v>
      </c>
      <c r="C66" s="340"/>
      <c r="D66" s="340"/>
    </row>
    <row r="67" spans="1:4" s="461" customFormat="1" ht="12" customHeight="1" thickBot="1" x14ac:dyDescent="0.25">
      <c r="A67" s="511" t="s">
        <v>327</v>
      </c>
      <c r="B67" s="330" t="s">
        <v>328</v>
      </c>
      <c r="C67" s="335">
        <f>SUM(C68:C71)</f>
        <v>0</v>
      </c>
      <c r="D67" s="335">
        <f>SUM(D68:D71)</f>
        <v>0</v>
      </c>
    </row>
    <row r="68" spans="1:4" s="461" customFormat="1" ht="12" customHeight="1" x14ac:dyDescent="0.2">
      <c r="A68" s="15" t="s">
        <v>153</v>
      </c>
      <c r="B68" s="462" t="s">
        <v>329</v>
      </c>
      <c r="C68" s="340"/>
      <c r="D68" s="340"/>
    </row>
    <row r="69" spans="1:4" s="461" customFormat="1" ht="12" customHeight="1" x14ac:dyDescent="0.2">
      <c r="A69" s="14" t="s">
        <v>154</v>
      </c>
      <c r="B69" s="463" t="s">
        <v>330</v>
      </c>
      <c r="C69" s="340"/>
      <c r="D69" s="340"/>
    </row>
    <row r="70" spans="1:4" s="461" customFormat="1" ht="12" customHeight="1" x14ac:dyDescent="0.2">
      <c r="A70" s="14" t="s">
        <v>355</v>
      </c>
      <c r="B70" s="463" t="s">
        <v>331</v>
      </c>
      <c r="C70" s="340"/>
      <c r="D70" s="340"/>
    </row>
    <row r="71" spans="1:4" s="461" customFormat="1" ht="12" customHeight="1" thickBot="1" x14ac:dyDescent="0.25">
      <c r="A71" s="16" t="s">
        <v>356</v>
      </c>
      <c r="B71" s="332" t="s">
        <v>332</v>
      </c>
      <c r="C71" s="340"/>
      <c r="D71" s="340"/>
    </row>
    <row r="72" spans="1:4" s="461" customFormat="1" ht="12" customHeight="1" thickBot="1" x14ac:dyDescent="0.25">
      <c r="A72" s="511" t="s">
        <v>333</v>
      </c>
      <c r="B72" s="330" t="s">
        <v>334</v>
      </c>
      <c r="C72" s="335">
        <f>SUM(C73:C74)</f>
        <v>0</v>
      </c>
      <c r="D72" s="335">
        <f>SUM(D73:D74)</f>
        <v>0</v>
      </c>
    </row>
    <row r="73" spans="1:4" s="461" customFormat="1" ht="12" customHeight="1" x14ac:dyDescent="0.2">
      <c r="A73" s="15" t="s">
        <v>357</v>
      </c>
      <c r="B73" s="462" t="s">
        <v>335</v>
      </c>
      <c r="C73" s="340"/>
      <c r="D73" s="340"/>
    </row>
    <row r="74" spans="1:4" s="461" customFormat="1" ht="12" customHeight="1" thickBot="1" x14ac:dyDescent="0.25">
      <c r="A74" s="16" t="s">
        <v>358</v>
      </c>
      <c r="B74" s="332" t="s">
        <v>336</v>
      </c>
      <c r="C74" s="340"/>
      <c r="D74" s="340"/>
    </row>
    <row r="75" spans="1:4" s="461" customFormat="1" ht="12" customHeight="1" thickBot="1" x14ac:dyDescent="0.25">
      <c r="A75" s="511" t="s">
        <v>337</v>
      </c>
      <c r="B75" s="330" t="s">
        <v>338</v>
      </c>
      <c r="C75" s="335">
        <f>SUM(C76:C78)</f>
        <v>0</v>
      </c>
      <c r="D75" s="335">
        <f>SUM(D76:D78)</f>
        <v>0</v>
      </c>
    </row>
    <row r="76" spans="1:4" s="461" customFormat="1" ht="12" customHeight="1" x14ac:dyDescent="0.2">
      <c r="A76" s="15" t="s">
        <v>359</v>
      </c>
      <c r="B76" s="462" t="s">
        <v>339</v>
      </c>
      <c r="C76" s="340"/>
      <c r="D76" s="340"/>
    </row>
    <row r="77" spans="1:4" s="461" customFormat="1" ht="12" customHeight="1" x14ac:dyDescent="0.2">
      <c r="A77" s="14" t="s">
        <v>360</v>
      </c>
      <c r="B77" s="463" t="s">
        <v>340</v>
      </c>
      <c r="C77" s="340"/>
      <c r="D77" s="340"/>
    </row>
    <row r="78" spans="1:4" s="461" customFormat="1" ht="12" customHeight="1" thickBot="1" x14ac:dyDescent="0.25">
      <c r="A78" s="16" t="s">
        <v>361</v>
      </c>
      <c r="B78" s="332" t="s">
        <v>341</v>
      </c>
      <c r="C78" s="340"/>
      <c r="D78" s="340"/>
    </row>
    <row r="79" spans="1:4" s="461" customFormat="1" ht="12" customHeight="1" thickBot="1" x14ac:dyDescent="0.25">
      <c r="A79" s="511" t="s">
        <v>342</v>
      </c>
      <c r="B79" s="330" t="s">
        <v>362</v>
      </c>
      <c r="C79" s="335">
        <f>SUM(C80:C83)</f>
        <v>0</v>
      </c>
      <c r="D79" s="335">
        <f>SUM(D80:D83)</f>
        <v>0</v>
      </c>
    </row>
    <row r="80" spans="1:4" s="461" customFormat="1" ht="12" customHeight="1" x14ac:dyDescent="0.2">
      <c r="A80" s="466" t="s">
        <v>343</v>
      </c>
      <c r="B80" s="462" t="s">
        <v>344</v>
      </c>
      <c r="C80" s="340"/>
      <c r="D80" s="340"/>
    </row>
    <row r="81" spans="1:4" s="461" customFormat="1" ht="12" customHeight="1" x14ac:dyDescent="0.2">
      <c r="A81" s="467" t="s">
        <v>345</v>
      </c>
      <c r="B81" s="463" t="s">
        <v>346</v>
      </c>
      <c r="C81" s="340"/>
      <c r="D81" s="340"/>
    </row>
    <row r="82" spans="1:4" s="461" customFormat="1" ht="12" customHeight="1" x14ac:dyDescent="0.2">
      <c r="A82" s="467" t="s">
        <v>347</v>
      </c>
      <c r="B82" s="463" t="s">
        <v>348</v>
      </c>
      <c r="C82" s="340"/>
      <c r="D82" s="340"/>
    </row>
    <row r="83" spans="1:4" s="461" customFormat="1" ht="12" customHeight="1" thickBot="1" x14ac:dyDescent="0.25">
      <c r="A83" s="468" t="s">
        <v>349</v>
      </c>
      <c r="B83" s="332" t="s">
        <v>350</v>
      </c>
      <c r="C83" s="340"/>
      <c r="D83" s="340"/>
    </row>
    <row r="84" spans="1:4" s="461" customFormat="1" ht="12" customHeight="1" thickBot="1" x14ac:dyDescent="0.25">
      <c r="A84" s="511" t="s">
        <v>351</v>
      </c>
      <c r="B84" s="330" t="s">
        <v>495</v>
      </c>
      <c r="C84" s="509"/>
      <c r="D84" s="509"/>
    </row>
    <row r="85" spans="1:4" s="461" customFormat="1" ht="13.5" customHeight="1" thickBot="1" x14ac:dyDescent="0.25">
      <c r="A85" s="511" t="s">
        <v>353</v>
      </c>
      <c r="B85" s="330" t="s">
        <v>352</v>
      </c>
      <c r="C85" s="509"/>
      <c r="D85" s="509"/>
    </row>
    <row r="86" spans="1:4" s="461" customFormat="1" ht="15.75" customHeight="1" thickBot="1" x14ac:dyDescent="0.25">
      <c r="A86" s="511" t="s">
        <v>365</v>
      </c>
      <c r="B86" s="469" t="s">
        <v>498</v>
      </c>
      <c r="C86" s="341">
        <f>+C63+C67+C72+C75+C79+C85+C84</f>
        <v>0</v>
      </c>
      <c r="D86" s="341">
        <f>+D63+D67+D72+D75+D79+D85+D84</f>
        <v>0</v>
      </c>
    </row>
    <row r="87" spans="1:4" s="461" customFormat="1" ht="16.5" customHeight="1" thickBot="1" x14ac:dyDescent="0.25">
      <c r="A87" s="512" t="s">
        <v>497</v>
      </c>
      <c r="B87" s="470" t="s">
        <v>499</v>
      </c>
      <c r="C87" s="341">
        <f>+C62+C86</f>
        <v>2450</v>
      </c>
      <c r="D87" s="341">
        <f>+D62+D86</f>
        <v>2450</v>
      </c>
    </row>
    <row r="88" spans="1:4" s="461" customFormat="1" ht="83.25" customHeight="1" x14ac:dyDescent="0.2">
      <c r="A88" s="5"/>
      <c r="B88" s="6"/>
      <c r="C88" s="342"/>
      <c r="D88" s="342"/>
    </row>
    <row r="89" spans="1:4" ht="16.5" customHeight="1" x14ac:dyDescent="0.25">
      <c r="A89" s="609" t="s">
        <v>48</v>
      </c>
      <c r="B89" s="609"/>
      <c r="C89" s="609"/>
      <c r="D89" s="459"/>
    </row>
    <row r="90" spans="1:4" s="471" customFormat="1" ht="16.5" customHeight="1" thickBot="1" x14ac:dyDescent="0.3">
      <c r="A90" s="610" t="s">
        <v>157</v>
      </c>
      <c r="B90" s="610"/>
      <c r="C90" s="161" t="s">
        <v>237</v>
      </c>
      <c r="D90" s="161" t="s">
        <v>237</v>
      </c>
    </row>
    <row r="91" spans="1:4" ht="38.1" customHeight="1" thickBot="1" x14ac:dyDescent="0.3">
      <c r="A91" s="23" t="s">
        <v>71</v>
      </c>
      <c r="B91" s="24" t="s">
        <v>49</v>
      </c>
      <c r="C91" s="45" t="str">
        <f>+C3</f>
        <v>2015. évi eredeti előirányzat</v>
      </c>
      <c r="D91" s="45" t="str">
        <f>+D3</f>
        <v>2015 évi módosított előirányzat</v>
      </c>
    </row>
    <row r="92" spans="1:4" s="460" customFormat="1" ht="12" customHeight="1" thickBot="1" x14ac:dyDescent="0.25">
      <c r="A92" s="37" t="s">
        <v>513</v>
      </c>
      <c r="B92" s="38" t="s">
        <v>514</v>
      </c>
      <c r="C92" s="39" t="s">
        <v>515</v>
      </c>
      <c r="D92" s="39" t="s">
        <v>517</v>
      </c>
    </row>
    <row r="93" spans="1:4" ht="12" customHeight="1" thickBot="1" x14ac:dyDescent="0.3">
      <c r="A93" s="22" t="s">
        <v>19</v>
      </c>
      <c r="B93" s="31" t="s">
        <v>457</v>
      </c>
      <c r="C93" s="334">
        <f>C94+C95+C96+C97+C98+C111</f>
        <v>2450</v>
      </c>
      <c r="D93" s="334">
        <f>D94+D95+D96+D97+D98+D111</f>
        <v>2450</v>
      </c>
    </row>
    <row r="94" spans="1:4" ht="12" customHeight="1" x14ac:dyDescent="0.25">
      <c r="A94" s="17" t="s">
        <v>100</v>
      </c>
      <c r="B94" s="10" t="s">
        <v>50</v>
      </c>
      <c r="C94" s="336"/>
      <c r="D94" s="336"/>
    </row>
    <row r="95" spans="1:4" ht="12" customHeight="1" x14ac:dyDescent="0.25">
      <c r="A95" s="14" t="s">
        <v>101</v>
      </c>
      <c r="B95" s="8" t="s">
        <v>187</v>
      </c>
      <c r="C95" s="337"/>
      <c r="D95" s="337"/>
    </row>
    <row r="96" spans="1:4" ht="12" customHeight="1" x14ac:dyDescent="0.25">
      <c r="A96" s="14" t="s">
        <v>102</v>
      </c>
      <c r="B96" s="8" t="s">
        <v>143</v>
      </c>
      <c r="C96" s="339"/>
      <c r="D96" s="339"/>
    </row>
    <row r="97" spans="1:4" ht="12" customHeight="1" x14ac:dyDescent="0.25">
      <c r="A97" s="14" t="s">
        <v>103</v>
      </c>
      <c r="B97" s="11" t="s">
        <v>188</v>
      </c>
      <c r="C97" s="339"/>
      <c r="D97" s="339"/>
    </row>
    <row r="98" spans="1:4" ht="12" customHeight="1" x14ac:dyDescent="0.25">
      <c r="A98" s="14" t="s">
        <v>114</v>
      </c>
      <c r="B98" s="19" t="s">
        <v>189</v>
      </c>
      <c r="C98" s="339">
        <v>2450</v>
      </c>
      <c r="D98" s="339">
        <v>2450</v>
      </c>
    </row>
    <row r="99" spans="1:4" ht="12" customHeight="1" x14ac:dyDescent="0.25">
      <c r="A99" s="14" t="s">
        <v>104</v>
      </c>
      <c r="B99" s="8" t="s">
        <v>462</v>
      </c>
      <c r="C99" s="339"/>
      <c r="D99" s="339"/>
    </row>
    <row r="100" spans="1:4" ht="12" customHeight="1" x14ac:dyDescent="0.25">
      <c r="A100" s="14" t="s">
        <v>105</v>
      </c>
      <c r="B100" s="166" t="s">
        <v>461</v>
      </c>
      <c r="C100" s="339"/>
      <c r="D100" s="339"/>
    </row>
    <row r="101" spans="1:4" ht="12" customHeight="1" x14ac:dyDescent="0.25">
      <c r="A101" s="14" t="s">
        <v>115</v>
      </c>
      <c r="B101" s="166" t="s">
        <v>460</v>
      </c>
      <c r="C101" s="339"/>
      <c r="D101" s="339"/>
    </row>
    <row r="102" spans="1:4" ht="12" customHeight="1" x14ac:dyDescent="0.25">
      <c r="A102" s="14" t="s">
        <v>116</v>
      </c>
      <c r="B102" s="164" t="s">
        <v>368</v>
      </c>
      <c r="C102" s="339"/>
      <c r="D102" s="339"/>
    </row>
    <row r="103" spans="1:4" ht="12" customHeight="1" x14ac:dyDescent="0.25">
      <c r="A103" s="14" t="s">
        <v>117</v>
      </c>
      <c r="B103" s="165" t="s">
        <v>369</v>
      </c>
      <c r="C103" s="339"/>
      <c r="D103" s="339"/>
    </row>
    <row r="104" spans="1:4" ht="12" customHeight="1" x14ac:dyDescent="0.25">
      <c r="A104" s="14" t="s">
        <v>118</v>
      </c>
      <c r="B104" s="165" t="s">
        <v>370</v>
      </c>
      <c r="C104" s="339"/>
      <c r="D104" s="339"/>
    </row>
    <row r="105" spans="1:4" ht="12" customHeight="1" x14ac:dyDescent="0.25">
      <c r="A105" s="14" t="s">
        <v>120</v>
      </c>
      <c r="B105" s="164" t="s">
        <v>371</v>
      </c>
      <c r="C105" s="339"/>
      <c r="D105" s="339"/>
    </row>
    <row r="106" spans="1:4" ht="12" customHeight="1" x14ac:dyDescent="0.25">
      <c r="A106" s="14" t="s">
        <v>190</v>
      </c>
      <c r="B106" s="164" t="s">
        <v>372</v>
      </c>
      <c r="C106" s="339"/>
      <c r="D106" s="339"/>
    </row>
    <row r="107" spans="1:4" ht="12" customHeight="1" x14ac:dyDescent="0.25">
      <c r="A107" s="14" t="s">
        <v>366</v>
      </c>
      <c r="B107" s="165" t="s">
        <v>373</v>
      </c>
      <c r="C107" s="339"/>
      <c r="D107" s="339"/>
    </row>
    <row r="108" spans="1:4" ht="12" customHeight="1" x14ac:dyDescent="0.25">
      <c r="A108" s="13" t="s">
        <v>367</v>
      </c>
      <c r="B108" s="166" t="s">
        <v>374</v>
      </c>
      <c r="C108" s="339"/>
      <c r="D108" s="339"/>
    </row>
    <row r="109" spans="1:4" ht="12" customHeight="1" x14ac:dyDescent="0.25">
      <c r="A109" s="14" t="s">
        <v>458</v>
      </c>
      <c r="B109" s="166" t="s">
        <v>375</v>
      </c>
      <c r="C109" s="339"/>
      <c r="D109" s="339"/>
    </row>
    <row r="110" spans="1:4" ht="12" customHeight="1" x14ac:dyDescent="0.25">
      <c r="A110" s="16" t="s">
        <v>459</v>
      </c>
      <c r="B110" s="166" t="s">
        <v>376</v>
      </c>
      <c r="C110" s="339">
        <v>2450</v>
      </c>
      <c r="D110" s="339">
        <v>2450</v>
      </c>
    </row>
    <row r="111" spans="1:4" ht="12" customHeight="1" x14ac:dyDescent="0.25">
      <c r="A111" s="14" t="s">
        <v>463</v>
      </c>
      <c r="B111" s="11" t="s">
        <v>51</v>
      </c>
      <c r="C111" s="337"/>
      <c r="D111" s="337"/>
    </row>
    <row r="112" spans="1:4" ht="12" customHeight="1" x14ac:dyDescent="0.25">
      <c r="A112" s="14" t="s">
        <v>464</v>
      </c>
      <c r="B112" s="8" t="s">
        <v>466</v>
      </c>
      <c r="C112" s="337"/>
      <c r="D112" s="337"/>
    </row>
    <row r="113" spans="1:4" ht="12" customHeight="1" thickBot="1" x14ac:dyDescent="0.3">
      <c r="A113" s="18" t="s">
        <v>465</v>
      </c>
      <c r="B113" s="542" t="s">
        <v>467</v>
      </c>
      <c r="C113" s="343"/>
      <c r="D113" s="343"/>
    </row>
    <row r="114" spans="1:4" ht="12" customHeight="1" thickBot="1" x14ac:dyDescent="0.3">
      <c r="A114" s="539" t="s">
        <v>20</v>
      </c>
      <c r="B114" s="540" t="s">
        <v>377</v>
      </c>
      <c r="C114" s="541">
        <f>+C115+C117+C119</f>
        <v>0</v>
      </c>
      <c r="D114" s="541">
        <f>+D115+D117+D119</f>
        <v>0</v>
      </c>
    </row>
    <row r="115" spans="1:4" ht="12" customHeight="1" x14ac:dyDescent="0.25">
      <c r="A115" s="15" t="s">
        <v>106</v>
      </c>
      <c r="B115" s="8" t="s">
        <v>236</v>
      </c>
      <c r="C115" s="338"/>
      <c r="D115" s="338"/>
    </row>
    <row r="116" spans="1:4" ht="12" customHeight="1" x14ac:dyDescent="0.25">
      <c r="A116" s="15" t="s">
        <v>107</v>
      </c>
      <c r="B116" s="12" t="s">
        <v>381</v>
      </c>
      <c r="C116" s="338"/>
      <c r="D116" s="338"/>
    </row>
    <row r="117" spans="1:4" ht="12" customHeight="1" x14ac:dyDescent="0.25">
      <c r="A117" s="15" t="s">
        <v>108</v>
      </c>
      <c r="B117" s="12" t="s">
        <v>191</v>
      </c>
      <c r="C117" s="337"/>
      <c r="D117" s="337"/>
    </row>
    <row r="118" spans="1:4" ht="12" customHeight="1" x14ac:dyDescent="0.25">
      <c r="A118" s="15" t="s">
        <v>109</v>
      </c>
      <c r="B118" s="12" t="s">
        <v>382</v>
      </c>
      <c r="C118" s="303"/>
      <c r="D118" s="303"/>
    </row>
    <row r="119" spans="1:4" ht="12" customHeight="1" x14ac:dyDescent="0.25">
      <c r="A119" s="15" t="s">
        <v>110</v>
      </c>
      <c r="B119" s="332" t="s">
        <v>239</v>
      </c>
      <c r="C119" s="303"/>
      <c r="D119" s="303"/>
    </row>
    <row r="120" spans="1:4" ht="12" customHeight="1" x14ac:dyDescent="0.25">
      <c r="A120" s="15" t="s">
        <v>119</v>
      </c>
      <c r="B120" s="331" t="s">
        <v>445</v>
      </c>
      <c r="C120" s="303"/>
      <c r="D120" s="303"/>
    </row>
    <row r="121" spans="1:4" ht="12" customHeight="1" x14ac:dyDescent="0.25">
      <c r="A121" s="15" t="s">
        <v>121</v>
      </c>
      <c r="B121" s="458" t="s">
        <v>387</v>
      </c>
      <c r="C121" s="303"/>
      <c r="D121" s="303"/>
    </row>
    <row r="122" spans="1:4" x14ac:dyDescent="0.25">
      <c r="A122" s="15" t="s">
        <v>192</v>
      </c>
      <c r="B122" s="165" t="s">
        <v>370</v>
      </c>
      <c r="C122" s="303"/>
      <c r="D122" s="303"/>
    </row>
    <row r="123" spans="1:4" ht="12" customHeight="1" x14ac:dyDescent="0.25">
      <c r="A123" s="15" t="s">
        <v>193</v>
      </c>
      <c r="B123" s="165" t="s">
        <v>386</v>
      </c>
      <c r="C123" s="303"/>
      <c r="D123" s="303"/>
    </row>
    <row r="124" spans="1:4" ht="12" customHeight="1" x14ac:dyDescent="0.25">
      <c r="A124" s="15" t="s">
        <v>194</v>
      </c>
      <c r="B124" s="165" t="s">
        <v>385</v>
      </c>
      <c r="C124" s="303"/>
      <c r="D124" s="303"/>
    </row>
    <row r="125" spans="1:4" ht="12" customHeight="1" x14ac:dyDescent="0.25">
      <c r="A125" s="15" t="s">
        <v>378</v>
      </c>
      <c r="B125" s="165" t="s">
        <v>373</v>
      </c>
      <c r="C125" s="303"/>
      <c r="D125" s="303"/>
    </row>
    <row r="126" spans="1:4" ht="12" customHeight="1" x14ac:dyDescent="0.25">
      <c r="A126" s="15" t="s">
        <v>379</v>
      </c>
      <c r="B126" s="165" t="s">
        <v>384</v>
      </c>
      <c r="C126" s="303"/>
      <c r="D126" s="303"/>
    </row>
    <row r="127" spans="1:4" ht="16.5" thickBot="1" x14ac:dyDescent="0.3">
      <c r="A127" s="13" t="s">
        <v>380</v>
      </c>
      <c r="B127" s="165" t="s">
        <v>383</v>
      </c>
      <c r="C127" s="305"/>
      <c r="D127" s="305"/>
    </row>
    <row r="128" spans="1:4" ht="12" customHeight="1" thickBot="1" x14ac:dyDescent="0.3">
      <c r="A128" s="20" t="s">
        <v>21</v>
      </c>
      <c r="B128" s="145" t="s">
        <v>468</v>
      </c>
      <c r="C128" s="335">
        <f>+C93+C114</f>
        <v>2450</v>
      </c>
      <c r="D128" s="335">
        <f>+D93+D114</f>
        <v>2450</v>
      </c>
    </row>
    <row r="129" spans="1:4" ht="12" customHeight="1" thickBot="1" x14ac:dyDescent="0.3">
      <c r="A129" s="20" t="s">
        <v>22</v>
      </c>
      <c r="B129" s="145" t="s">
        <v>469</v>
      </c>
      <c r="C129" s="335">
        <f>+C130+C131+C132</f>
        <v>0</v>
      </c>
      <c r="D129" s="335">
        <f>+D130+D131+D132</f>
        <v>0</v>
      </c>
    </row>
    <row r="130" spans="1:4" ht="12" customHeight="1" x14ac:dyDescent="0.25">
      <c r="A130" s="15" t="s">
        <v>278</v>
      </c>
      <c r="B130" s="12" t="s">
        <v>476</v>
      </c>
      <c r="C130" s="303"/>
      <c r="D130" s="303"/>
    </row>
    <row r="131" spans="1:4" ht="12" customHeight="1" x14ac:dyDescent="0.25">
      <c r="A131" s="15" t="s">
        <v>281</v>
      </c>
      <c r="B131" s="12" t="s">
        <v>477</v>
      </c>
      <c r="C131" s="303"/>
      <c r="D131" s="303"/>
    </row>
    <row r="132" spans="1:4" ht="12" customHeight="1" thickBot="1" x14ac:dyDescent="0.3">
      <c r="A132" s="13" t="s">
        <v>282</v>
      </c>
      <c r="B132" s="12" t="s">
        <v>478</v>
      </c>
      <c r="C132" s="303"/>
      <c r="D132" s="303"/>
    </row>
    <row r="133" spans="1:4" ht="12" customHeight="1" thickBot="1" x14ac:dyDescent="0.3">
      <c r="A133" s="20" t="s">
        <v>23</v>
      </c>
      <c r="B133" s="145" t="s">
        <v>470</v>
      </c>
      <c r="C133" s="335">
        <f>SUM(C134:C139)</f>
        <v>0</v>
      </c>
      <c r="D133" s="335">
        <f>SUM(D134:D139)</f>
        <v>0</v>
      </c>
    </row>
    <row r="134" spans="1:4" ht="12" customHeight="1" x14ac:dyDescent="0.25">
      <c r="A134" s="15" t="s">
        <v>93</v>
      </c>
      <c r="B134" s="9" t="s">
        <v>479</v>
      </c>
      <c r="C134" s="303"/>
      <c r="D134" s="303"/>
    </row>
    <row r="135" spans="1:4" ht="12" customHeight="1" x14ac:dyDescent="0.25">
      <c r="A135" s="15" t="s">
        <v>94</v>
      </c>
      <c r="B135" s="9" t="s">
        <v>471</v>
      </c>
      <c r="C135" s="303"/>
      <c r="D135" s="303"/>
    </row>
    <row r="136" spans="1:4" ht="12" customHeight="1" x14ac:dyDescent="0.25">
      <c r="A136" s="15" t="s">
        <v>95</v>
      </c>
      <c r="B136" s="9" t="s">
        <v>472</v>
      </c>
      <c r="C136" s="303"/>
      <c r="D136" s="303"/>
    </row>
    <row r="137" spans="1:4" ht="12" customHeight="1" x14ac:dyDescent="0.25">
      <c r="A137" s="15" t="s">
        <v>179</v>
      </c>
      <c r="B137" s="9" t="s">
        <v>473</v>
      </c>
      <c r="C137" s="303"/>
      <c r="D137" s="303"/>
    </row>
    <row r="138" spans="1:4" ht="12" customHeight="1" x14ac:dyDescent="0.25">
      <c r="A138" s="15" t="s">
        <v>180</v>
      </c>
      <c r="B138" s="9" t="s">
        <v>474</v>
      </c>
      <c r="C138" s="303"/>
      <c r="D138" s="303"/>
    </row>
    <row r="139" spans="1:4" ht="12" customHeight="1" thickBot="1" x14ac:dyDescent="0.3">
      <c r="A139" s="13" t="s">
        <v>181</v>
      </c>
      <c r="B139" s="9" t="s">
        <v>475</v>
      </c>
      <c r="C139" s="303"/>
      <c r="D139" s="303"/>
    </row>
    <row r="140" spans="1:4" ht="12" customHeight="1" thickBot="1" x14ac:dyDescent="0.3">
      <c r="A140" s="20" t="s">
        <v>24</v>
      </c>
      <c r="B140" s="145" t="s">
        <v>483</v>
      </c>
      <c r="C140" s="341">
        <f>+C141+C142+C143+C144</f>
        <v>0</v>
      </c>
      <c r="D140" s="341">
        <f>+D141+D142+D143+D144</f>
        <v>0</v>
      </c>
    </row>
    <row r="141" spans="1:4" ht="12" customHeight="1" x14ac:dyDescent="0.25">
      <c r="A141" s="15" t="s">
        <v>96</v>
      </c>
      <c r="B141" s="9" t="s">
        <v>388</v>
      </c>
      <c r="C141" s="303"/>
      <c r="D141" s="303"/>
    </row>
    <row r="142" spans="1:4" ht="12" customHeight="1" x14ac:dyDescent="0.25">
      <c r="A142" s="15" t="s">
        <v>97</v>
      </c>
      <c r="B142" s="9" t="s">
        <v>389</v>
      </c>
      <c r="C142" s="303"/>
      <c r="D142" s="303"/>
    </row>
    <row r="143" spans="1:4" ht="12" customHeight="1" x14ac:dyDescent="0.25">
      <c r="A143" s="15" t="s">
        <v>302</v>
      </c>
      <c r="B143" s="9" t="s">
        <v>484</v>
      </c>
      <c r="C143" s="303"/>
      <c r="D143" s="303"/>
    </row>
    <row r="144" spans="1:4" ht="12" customHeight="1" thickBot="1" x14ac:dyDescent="0.3">
      <c r="A144" s="13" t="s">
        <v>303</v>
      </c>
      <c r="B144" s="7" t="s">
        <v>408</v>
      </c>
      <c r="C144" s="303"/>
      <c r="D144" s="303"/>
    </row>
    <row r="145" spans="1:9" ht="12" customHeight="1" thickBot="1" x14ac:dyDescent="0.3">
      <c r="A145" s="20" t="s">
        <v>25</v>
      </c>
      <c r="B145" s="145" t="s">
        <v>485</v>
      </c>
      <c r="C145" s="344">
        <f>SUM(C146:C150)</f>
        <v>0</v>
      </c>
      <c r="D145" s="344">
        <f>SUM(D146:D150)</f>
        <v>0</v>
      </c>
    </row>
    <row r="146" spans="1:9" ht="12" customHeight="1" x14ac:dyDescent="0.25">
      <c r="A146" s="15" t="s">
        <v>98</v>
      </c>
      <c r="B146" s="9" t="s">
        <v>480</v>
      </c>
      <c r="C146" s="303"/>
      <c r="D146" s="303"/>
    </row>
    <row r="147" spans="1:9" ht="12" customHeight="1" x14ac:dyDescent="0.25">
      <c r="A147" s="15" t="s">
        <v>99</v>
      </c>
      <c r="B147" s="9" t="s">
        <v>487</v>
      </c>
      <c r="C147" s="303"/>
      <c r="D147" s="303"/>
    </row>
    <row r="148" spans="1:9" ht="12" customHeight="1" x14ac:dyDescent="0.25">
      <c r="A148" s="15" t="s">
        <v>314</v>
      </c>
      <c r="B148" s="9" t="s">
        <v>482</v>
      </c>
      <c r="C148" s="303"/>
      <c r="D148" s="303"/>
    </row>
    <row r="149" spans="1:9" ht="12" customHeight="1" x14ac:dyDescent="0.25">
      <c r="A149" s="15" t="s">
        <v>315</v>
      </c>
      <c r="B149" s="9" t="s">
        <v>488</v>
      </c>
      <c r="C149" s="303"/>
      <c r="D149" s="303"/>
    </row>
    <row r="150" spans="1:9" ht="12" customHeight="1" thickBot="1" x14ac:dyDescent="0.3">
      <c r="A150" s="15" t="s">
        <v>486</v>
      </c>
      <c r="B150" s="9" t="s">
        <v>489</v>
      </c>
      <c r="C150" s="303"/>
      <c r="D150" s="303"/>
    </row>
    <row r="151" spans="1:9" ht="12" customHeight="1" thickBot="1" x14ac:dyDescent="0.3">
      <c r="A151" s="20" t="s">
        <v>26</v>
      </c>
      <c r="B151" s="145" t="s">
        <v>490</v>
      </c>
      <c r="C151" s="543"/>
      <c r="D151" s="543"/>
    </row>
    <row r="152" spans="1:9" ht="12" customHeight="1" thickBot="1" x14ac:dyDescent="0.3">
      <c r="A152" s="20" t="s">
        <v>27</v>
      </c>
      <c r="B152" s="145" t="s">
        <v>491</v>
      </c>
      <c r="C152" s="543"/>
      <c r="D152" s="543"/>
    </row>
    <row r="153" spans="1:9" ht="15" customHeight="1" thickBot="1" x14ac:dyDescent="0.3">
      <c r="A153" s="20" t="s">
        <v>28</v>
      </c>
      <c r="B153" s="145" t="s">
        <v>493</v>
      </c>
      <c r="C153" s="472">
        <f>+C129+C133+C140+C145+C151+C152</f>
        <v>0</v>
      </c>
      <c r="D153" s="472">
        <f>+D129+D133+D140+D145+D151+D152</f>
        <v>0</v>
      </c>
      <c r="F153" s="473"/>
      <c r="G153" s="474"/>
      <c r="H153" s="474"/>
      <c r="I153" s="474"/>
    </row>
    <row r="154" spans="1:9" s="461" customFormat="1" ht="12.95" customHeight="1" thickBot="1" x14ac:dyDescent="0.25">
      <c r="A154" s="333" t="s">
        <v>29</v>
      </c>
      <c r="B154" s="425" t="s">
        <v>492</v>
      </c>
      <c r="C154" s="472">
        <f>+C128+C153</f>
        <v>2450</v>
      </c>
      <c r="D154" s="472">
        <f>+D128+D153</f>
        <v>2450</v>
      </c>
    </row>
    <row r="155" spans="1:9" ht="7.5" customHeight="1" x14ac:dyDescent="0.25"/>
    <row r="156" spans="1:9" x14ac:dyDescent="0.25">
      <c r="A156" s="611" t="s">
        <v>390</v>
      </c>
      <c r="B156" s="611"/>
      <c r="C156" s="611"/>
      <c r="D156" s="459"/>
    </row>
    <row r="157" spans="1:9" ht="15" customHeight="1" thickBot="1" x14ac:dyDescent="0.3">
      <c r="A157" s="608" t="s">
        <v>158</v>
      </c>
      <c r="B157" s="608"/>
      <c r="C157" s="345" t="s">
        <v>237</v>
      </c>
      <c r="D157" s="345" t="s">
        <v>237</v>
      </c>
    </row>
    <row r="158" spans="1:9" ht="13.5" customHeight="1" thickBot="1" x14ac:dyDescent="0.3">
      <c r="A158" s="20">
        <v>1</v>
      </c>
      <c r="B158" s="30" t="s">
        <v>494</v>
      </c>
      <c r="C158" s="335">
        <f>+C62-C128</f>
        <v>0</v>
      </c>
      <c r="D158" s="335">
        <f>+D62-D128</f>
        <v>0</v>
      </c>
    </row>
    <row r="159" spans="1:9" ht="27.75" customHeight="1" thickBot="1" x14ac:dyDescent="0.3">
      <c r="A159" s="20" t="s">
        <v>20</v>
      </c>
      <c r="B159" s="30" t="s">
        <v>500</v>
      </c>
      <c r="C159" s="335">
        <f>+C86-C153</f>
        <v>0</v>
      </c>
      <c r="D159" s="335">
        <f>+D86-D153</f>
        <v>0</v>
      </c>
    </row>
  </sheetData>
  <mergeCells count="6">
    <mergeCell ref="A156:C156"/>
    <mergeCell ref="A157:B157"/>
    <mergeCell ref="A1:C1"/>
    <mergeCell ref="A2:B2"/>
    <mergeCell ref="A89:C89"/>
    <mergeCell ref="A90:B90"/>
  </mergeCells>
  <phoneticPr fontId="30" type="noConversion"/>
  <printOptions horizontalCentered="1"/>
  <pageMargins left="0.78740157480314965" right="0.78740157480314965" top="1.4566929133858268" bottom="0.86614173228346458" header="0.78740157480314965" footer="0.59055118110236227"/>
  <pageSetup paperSize="9" scale="71" fitToHeight="2" orientation="portrait" r:id="rId1"/>
  <headerFooter alignWithMargins="0">
    <oddHeader>&amp;C&amp;"Times New Roman CE,Félkövér"&amp;12
Kölesd Községi Önkormányzat
2015. ÉVI KÖLTSÉGVETÉS
ÖNKÉNT VÁLLALT FELADATAINAK MÉRLEGE
&amp;R&amp;"Times New Roman CE,Félkövér dőlt"&amp;11 1.3. melléklet a 4/2016.(V.31.) önkormányzati rendelethez</oddHeader>
  </headerFooter>
  <rowBreaks count="1" manualBreakCount="1">
    <brk id="88" max="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33"/>
  <sheetViews>
    <sheetView view="pageBreakPreview" zoomScaleNormal="115" zoomScaleSheetLayoutView="100" workbookViewId="0">
      <selection activeCell="F1" sqref="F1"/>
    </sheetView>
  </sheetViews>
  <sheetFormatPr defaultRowHeight="12.75" x14ac:dyDescent="0.2"/>
  <cols>
    <col min="1" max="1" width="5.83203125" style="60" customWidth="1"/>
    <col min="2" max="2" width="43.1640625" style="218" customWidth="1"/>
    <col min="3" max="3" width="12.33203125" style="60" customWidth="1"/>
    <col min="4" max="4" width="12.1640625" style="60" customWidth="1"/>
    <col min="5" max="5" width="46.5" style="60" customWidth="1"/>
    <col min="6" max="6" width="11" style="60" customWidth="1"/>
    <col min="7" max="7" width="11" customWidth="1"/>
    <col min="8" max="8" width="4.83203125" style="60" customWidth="1"/>
    <col min="9" max="16384" width="9.33203125" style="60"/>
  </cols>
  <sheetData>
    <row r="1" spans="1:8" ht="39.75" customHeight="1" x14ac:dyDescent="0.2">
      <c r="A1" s="607"/>
      <c r="B1" s="357" t="s">
        <v>162</v>
      </c>
      <c r="C1" s="358"/>
      <c r="D1" s="358"/>
      <c r="E1" s="358"/>
      <c r="F1" s="358"/>
      <c r="H1" s="614" t="s">
        <v>609</v>
      </c>
    </row>
    <row r="2" spans="1:8" ht="14.25" thickBot="1" x14ac:dyDescent="0.25">
      <c r="G2" s="359" t="s">
        <v>64</v>
      </c>
      <c r="H2" s="614"/>
    </row>
    <row r="3" spans="1:8" ht="18" customHeight="1" thickBot="1" x14ac:dyDescent="0.25">
      <c r="A3" s="612" t="s">
        <v>71</v>
      </c>
      <c r="B3" s="360" t="s">
        <v>59</v>
      </c>
      <c r="C3" s="361"/>
      <c r="D3" s="576"/>
      <c r="E3" s="360" t="s">
        <v>60</v>
      </c>
      <c r="F3" s="362"/>
      <c r="G3" s="585"/>
      <c r="H3" s="614"/>
    </row>
    <row r="4" spans="1:8" s="363" customFormat="1" ht="35.25" customHeight="1" thickBot="1" x14ac:dyDescent="0.25">
      <c r="A4" s="613"/>
      <c r="B4" s="219" t="s">
        <v>65</v>
      </c>
      <c r="C4" s="220" t="str">
        <f>+'1.1.sz.mell.össz.'!C3</f>
        <v>2015.évi eredeti előirányzat</v>
      </c>
      <c r="D4" s="577" t="s">
        <v>587</v>
      </c>
      <c r="E4" s="219" t="s">
        <v>65</v>
      </c>
      <c r="F4" s="57" t="str">
        <f>+C4</f>
        <v>2015.évi eredeti előirányzat</v>
      </c>
      <c r="G4" s="586" t="s">
        <v>587</v>
      </c>
      <c r="H4" s="614"/>
    </row>
    <row r="5" spans="1:8" s="368" customFormat="1" ht="12" customHeight="1" thickBot="1" x14ac:dyDescent="0.25">
      <c r="A5" s="364" t="s">
        <v>513</v>
      </c>
      <c r="B5" s="365" t="s">
        <v>514</v>
      </c>
      <c r="C5" s="366" t="s">
        <v>515</v>
      </c>
      <c r="D5" s="578" t="s">
        <v>517</v>
      </c>
      <c r="E5" s="365" t="s">
        <v>516</v>
      </c>
      <c r="F5" s="367" t="s">
        <v>518</v>
      </c>
      <c r="G5" s="364" t="s">
        <v>519</v>
      </c>
      <c r="H5" s="614"/>
    </row>
    <row r="6" spans="1:8" ht="12.95" customHeight="1" x14ac:dyDescent="0.2">
      <c r="A6" s="369" t="s">
        <v>19</v>
      </c>
      <c r="B6" s="370" t="s">
        <v>391</v>
      </c>
      <c r="C6" s="346">
        <v>119668</v>
      </c>
      <c r="D6" s="579">
        <v>161097</v>
      </c>
      <c r="E6" s="370" t="s">
        <v>66</v>
      </c>
      <c r="F6" s="352">
        <v>94743</v>
      </c>
      <c r="G6" s="590">
        <v>113593</v>
      </c>
      <c r="H6" s="614"/>
    </row>
    <row r="7" spans="1:8" ht="22.5" customHeight="1" x14ac:dyDescent="0.2">
      <c r="A7" s="371" t="s">
        <v>20</v>
      </c>
      <c r="B7" s="372" t="s">
        <v>392</v>
      </c>
      <c r="C7" s="347">
        <v>39050</v>
      </c>
      <c r="D7" s="580">
        <v>64175</v>
      </c>
      <c r="E7" s="372" t="s">
        <v>187</v>
      </c>
      <c r="F7" s="353">
        <v>22458</v>
      </c>
      <c r="G7" s="591">
        <v>26394</v>
      </c>
      <c r="H7" s="614"/>
    </row>
    <row r="8" spans="1:8" ht="12.95" customHeight="1" x14ac:dyDescent="0.2">
      <c r="A8" s="371" t="s">
        <v>21</v>
      </c>
      <c r="B8" s="372" t="s">
        <v>413</v>
      </c>
      <c r="C8" s="347"/>
      <c r="D8" s="580"/>
      <c r="E8" s="372" t="s">
        <v>242</v>
      </c>
      <c r="F8" s="353">
        <v>66878</v>
      </c>
      <c r="G8" s="591">
        <v>72215</v>
      </c>
      <c r="H8" s="614"/>
    </row>
    <row r="9" spans="1:8" ht="12.95" customHeight="1" x14ac:dyDescent="0.2">
      <c r="A9" s="371" t="s">
        <v>22</v>
      </c>
      <c r="B9" s="372" t="s">
        <v>178</v>
      </c>
      <c r="C9" s="347">
        <v>14500</v>
      </c>
      <c r="D9" s="580">
        <v>16379</v>
      </c>
      <c r="E9" s="372" t="s">
        <v>188</v>
      </c>
      <c r="F9" s="353">
        <v>10122</v>
      </c>
      <c r="G9" s="591">
        <v>11544</v>
      </c>
      <c r="H9" s="614"/>
    </row>
    <row r="10" spans="1:8" ht="12.95" customHeight="1" x14ac:dyDescent="0.2">
      <c r="A10" s="371" t="s">
        <v>23</v>
      </c>
      <c r="B10" s="373" t="s">
        <v>438</v>
      </c>
      <c r="C10" s="347">
        <v>8686</v>
      </c>
      <c r="D10" s="580">
        <v>15273</v>
      </c>
      <c r="E10" s="372" t="s">
        <v>189</v>
      </c>
      <c r="F10" s="353">
        <v>12447</v>
      </c>
      <c r="G10" s="591">
        <v>55143</v>
      </c>
      <c r="H10" s="614"/>
    </row>
    <row r="11" spans="1:8" ht="12.95" customHeight="1" x14ac:dyDescent="0.2">
      <c r="A11" s="371" t="s">
        <v>24</v>
      </c>
      <c r="B11" s="372" t="s">
        <v>393</v>
      </c>
      <c r="C11" s="348"/>
      <c r="D11" s="581">
        <v>400</v>
      </c>
      <c r="E11" s="372" t="s">
        <v>51</v>
      </c>
      <c r="F11" s="353"/>
      <c r="G11" s="591">
        <v>380</v>
      </c>
      <c r="H11" s="614"/>
    </row>
    <row r="12" spans="1:8" ht="12.95" customHeight="1" x14ac:dyDescent="0.2">
      <c r="A12" s="371" t="s">
        <v>25</v>
      </c>
      <c r="B12" s="372" t="s">
        <v>501</v>
      </c>
      <c r="C12" s="347"/>
      <c r="D12" s="580"/>
      <c r="E12" s="52"/>
      <c r="F12" s="353"/>
      <c r="G12" s="591"/>
      <c r="H12" s="614"/>
    </row>
    <row r="13" spans="1:8" ht="12.95" customHeight="1" x14ac:dyDescent="0.2">
      <c r="A13" s="371" t="s">
        <v>26</v>
      </c>
      <c r="B13" s="52"/>
      <c r="C13" s="347"/>
      <c r="D13" s="580"/>
      <c r="E13" s="52"/>
      <c r="F13" s="353"/>
      <c r="G13" s="591"/>
      <c r="H13" s="614"/>
    </row>
    <row r="14" spans="1:8" ht="12.95" customHeight="1" x14ac:dyDescent="0.2">
      <c r="A14" s="371" t="s">
        <v>27</v>
      </c>
      <c r="B14" s="475"/>
      <c r="C14" s="348"/>
      <c r="D14" s="581"/>
      <c r="E14" s="52"/>
      <c r="F14" s="353"/>
      <c r="G14" s="591"/>
      <c r="H14" s="614"/>
    </row>
    <row r="15" spans="1:8" ht="12.95" customHeight="1" x14ac:dyDescent="0.2">
      <c r="A15" s="371" t="s">
        <v>28</v>
      </c>
      <c r="B15" s="52"/>
      <c r="C15" s="347"/>
      <c r="D15" s="580"/>
      <c r="E15" s="52"/>
      <c r="F15" s="353"/>
      <c r="G15" s="591"/>
      <c r="H15" s="614"/>
    </row>
    <row r="16" spans="1:8" ht="12.95" customHeight="1" x14ac:dyDescent="0.2">
      <c r="A16" s="371" t="s">
        <v>29</v>
      </c>
      <c r="B16" s="52"/>
      <c r="C16" s="347"/>
      <c r="D16" s="580"/>
      <c r="E16" s="52"/>
      <c r="F16" s="353"/>
      <c r="G16" s="591"/>
      <c r="H16" s="614"/>
    </row>
    <row r="17" spans="1:8" ht="12.95" customHeight="1" thickBot="1" x14ac:dyDescent="0.25">
      <c r="A17" s="371" t="s">
        <v>30</v>
      </c>
      <c r="B17" s="61"/>
      <c r="C17" s="349"/>
      <c r="D17" s="582"/>
      <c r="E17" s="52"/>
      <c r="F17" s="354"/>
      <c r="G17" s="592"/>
      <c r="H17" s="614"/>
    </row>
    <row r="18" spans="1:8" ht="22.5" customHeight="1" thickBot="1" x14ac:dyDescent="0.25">
      <c r="A18" s="374" t="s">
        <v>31</v>
      </c>
      <c r="B18" s="147" t="s">
        <v>502</v>
      </c>
      <c r="C18" s="350">
        <f>SUM(C6:C17)</f>
        <v>181904</v>
      </c>
      <c r="D18" s="350">
        <f>SUM(D6:D17)</f>
        <v>257324</v>
      </c>
      <c r="E18" s="147" t="s">
        <v>399</v>
      </c>
      <c r="F18" s="355">
        <f>SUM(F6:F17)</f>
        <v>206648</v>
      </c>
      <c r="G18" s="355">
        <f>SUM(G6:G17)</f>
        <v>279269</v>
      </c>
      <c r="H18" s="614"/>
    </row>
    <row r="19" spans="1:8" ht="22.5" x14ac:dyDescent="0.2">
      <c r="A19" s="375" t="s">
        <v>32</v>
      </c>
      <c r="B19" s="376" t="s">
        <v>396</v>
      </c>
      <c r="C19" s="545">
        <f>+C20+C21+C22+C23</f>
        <v>0</v>
      </c>
      <c r="D19" s="597">
        <f>+D20+D21+D22+D23</f>
        <v>22363</v>
      </c>
      <c r="E19" s="377" t="s">
        <v>195</v>
      </c>
      <c r="F19" s="356"/>
      <c r="G19" s="593"/>
      <c r="H19" s="614"/>
    </row>
    <row r="20" spans="1:8" ht="12.95" customHeight="1" x14ac:dyDescent="0.2">
      <c r="A20" s="378" t="s">
        <v>33</v>
      </c>
      <c r="B20" s="377" t="s">
        <v>234</v>
      </c>
      <c r="C20" s="89"/>
      <c r="D20" s="154">
        <v>14568</v>
      </c>
      <c r="E20" s="377" t="s">
        <v>398</v>
      </c>
      <c r="F20" s="90"/>
      <c r="G20" s="591">
        <v>75348</v>
      </c>
      <c r="H20" s="614"/>
    </row>
    <row r="21" spans="1:8" ht="12.95" customHeight="1" x14ac:dyDescent="0.2">
      <c r="A21" s="378" t="s">
        <v>34</v>
      </c>
      <c r="B21" s="377" t="s">
        <v>235</v>
      </c>
      <c r="C21" s="89"/>
      <c r="D21" s="154"/>
      <c r="E21" s="377" t="s">
        <v>160</v>
      </c>
      <c r="F21" s="90"/>
      <c r="G21" s="591"/>
      <c r="H21" s="614"/>
    </row>
    <row r="22" spans="1:8" ht="12.95" customHeight="1" x14ac:dyDescent="0.2">
      <c r="A22" s="378" t="s">
        <v>35</v>
      </c>
      <c r="B22" s="377" t="s">
        <v>240</v>
      </c>
      <c r="C22" s="89"/>
      <c r="D22" s="154"/>
      <c r="E22" s="377" t="s">
        <v>161</v>
      </c>
      <c r="F22" s="90"/>
      <c r="G22" s="591"/>
      <c r="H22" s="614"/>
    </row>
    <row r="23" spans="1:8" ht="12.95" customHeight="1" x14ac:dyDescent="0.2">
      <c r="A23" s="378" t="s">
        <v>36</v>
      </c>
      <c r="B23" s="377" t="s">
        <v>241</v>
      </c>
      <c r="C23" s="89"/>
      <c r="D23" s="583">
        <v>7795</v>
      </c>
      <c r="E23" s="376" t="s">
        <v>243</v>
      </c>
      <c r="F23" s="90"/>
      <c r="G23" s="591"/>
      <c r="H23" s="614"/>
    </row>
    <row r="24" spans="1:8" ht="22.5" x14ac:dyDescent="0.2">
      <c r="A24" s="378" t="s">
        <v>37</v>
      </c>
      <c r="B24" s="377" t="s">
        <v>397</v>
      </c>
      <c r="C24" s="379">
        <f>+C25+C26</f>
        <v>0</v>
      </c>
      <c r="D24" s="379">
        <f>+D25+D26</f>
        <v>75348</v>
      </c>
      <c r="E24" s="377" t="s">
        <v>196</v>
      </c>
      <c r="F24" s="90"/>
      <c r="G24" s="591"/>
      <c r="H24" s="614"/>
    </row>
    <row r="25" spans="1:8" ht="12.95" customHeight="1" x14ac:dyDescent="0.2">
      <c r="A25" s="375" t="s">
        <v>38</v>
      </c>
      <c r="B25" s="376" t="s">
        <v>394</v>
      </c>
      <c r="C25" s="351"/>
      <c r="D25" s="583">
        <v>75348</v>
      </c>
      <c r="E25" s="370" t="s">
        <v>484</v>
      </c>
      <c r="F25" s="356"/>
      <c r="G25" s="591"/>
      <c r="H25" s="614"/>
    </row>
    <row r="26" spans="1:8" ht="12.95" customHeight="1" x14ac:dyDescent="0.2">
      <c r="A26" s="378" t="s">
        <v>39</v>
      </c>
      <c r="B26" s="377" t="s">
        <v>395</v>
      </c>
      <c r="C26" s="89"/>
      <c r="D26" s="154"/>
      <c r="E26" s="372" t="s">
        <v>490</v>
      </c>
      <c r="F26" s="90"/>
      <c r="G26" s="591"/>
      <c r="H26" s="614"/>
    </row>
    <row r="27" spans="1:8" ht="12.95" customHeight="1" x14ac:dyDescent="0.2">
      <c r="A27" s="371" t="s">
        <v>40</v>
      </c>
      <c r="B27" s="377" t="s">
        <v>495</v>
      </c>
      <c r="C27" s="89"/>
      <c r="D27" s="154"/>
      <c r="E27" s="372" t="s">
        <v>491</v>
      </c>
      <c r="F27" s="90"/>
      <c r="G27" s="591"/>
      <c r="H27" s="614"/>
    </row>
    <row r="28" spans="1:8" ht="23.25" thickBot="1" x14ac:dyDescent="0.25">
      <c r="A28" s="439" t="s">
        <v>41</v>
      </c>
      <c r="B28" s="376" t="s">
        <v>352</v>
      </c>
      <c r="C28" s="351"/>
      <c r="D28" s="583"/>
      <c r="E28" s="477" t="s">
        <v>389</v>
      </c>
      <c r="F28" s="356"/>
      <c r="G28" s="592">
        <v>12182</v>
      </c>
      <c r="H28" s="614"/>
    </row>
    <row r="29" spans="1:8" ht="21.75" customHeight="1" thickBot="1" x14ac:dyDescent="0.25">
      <c r="A29" s="374" t="s">
        <v>42</v>
      </c>
      <c r="B29" s="147" t="s">
        <v>503</v>
      </c>
      <c r="C29" s="350">
        <f>+C19+C24+C27+C28</f>
        <v>0</v>
      </c>
      <c r="D29" s="350">
        <f>+D19+D24+D27+D28</f>
        <v>97711</v>
      </c>
      <c r="E29" s="147" t="s">
        <v>505</v>
      </c>
      <c r="F29" s="355">
        <f>SUM(F19:F28)</f>
        <v>0</v>
      </c>
      <c r="G29" s="355">
        <f>SUM(G19:G28)</f>
        <v>87530</v>
      </c>
      <c r="H29" s="614"/>
    </row>
    <row r="30" spans="1:8" ht="13.5" thickBot="1" x14ac:dyDescent="0.25">
      <c r="A30" s="374" t="s">
        <v>43</v>
      </c>
      <c r="B30" s="380" t="s">
        <v>504</v>
      </c>
      <c r="C30" s="381">
        <f>+C18+C29</f>
        <v>181904</v>
      </c>
      <c r="D30" s="381">
        <f>+D18+D29</f>
        <v>355035</v>
      </c>
      <c r="E30" s="380" t="s">
        <v>506</v>
      </c>
      <c r="F30" s="381">
        <f>+F18+F29</f>
        <v>206648</v>
      </c>
      <c r="G30" s="381">
        <f>+G18+G29</f>
        <v>366799</v>
      </c>
      <c r="H30" s="614"/>
    </row>
    <row r="31" spans="1:8" ht="13.5" thickBot="1" x14ac:dyDescent="0.25">
      <c r="A31" s="374" t="s">
        <v>44</v>
      </c>
      <c r="B31" s="380" t="s">
        <v>173</v>
      </c>
      <c r="C31" s="381">
        <f>IF(C18-F18&lt;0,F18-C18,"-")</f>
        <v>24744</v>
      </c>
      <c r="D31" s="381">
        <f>IF(D18-G18&lt;0,G18-D18,"-")</f>
        <v>21945</v>
      </c>
      <c r="E31" s="380" t="s">
        <v>174</v>
      </c>
      <c r="F31" s="381" t="str">
        <f>IF(C18-F18&gt;0,C18-F18,"-")</f>
        <v>-</v>
      </c>
      <c r="G31" s="381" t="str">
        <f>IF(D18-G18&gt;0,D18-G18,"-")</f>
        <v>-</v>
      </c>
      <c r="H31" s="614"/>
    </row>
    <row r="32" spans="1:8" ht="13.5" thickBot="1" x14ac:dyDescent="0.25">
      <c r="A32" s="374" t="s">
        <v>45</v>
      </c>
      <c r="B32" s="380" t="s">
        <v>244</v>
      </c>
      <c r="C32" s="381">
        <f>IF(C18+C29-F30&lt;0,F30-(C18+C29),"-")</f>
        <v>24744</v>
      </c>
      <c r="D32" s="381">
        <f>IF(D18+D29-G30&lt;0,G30-(D18+D29),"-")</f>
        <v>11764</v>
      </c>
      <c r="E32" s="380" t="s">
        <v>245</v>
      </c>
      <c r="F32" s="381" t="str">
        <f>IF(C18+C29-F30&gt;0,C18+C29-F30,"-")</f>
        <v>-</v>
      </c>
      <c r="G32" s="381" t="str">
        <f>IF(D18+D29-G30&gt;0,D18+D29-G30,"-")</f>
        <v>-</v>
      </c>
      <c r="H32" s="614"/>
    </row>
    <row r="33" spans="2:5" ht="18.75" x14ac:dyDescent="0.2">
      <c r="B33" s="615"/>
      <c r="C33" s="615"/>
      <c r="D33" s="615"/>
      <c r="E33" s="615"/>
    </row>
  </sheetData>
  <mergeCells count="3">
    <mergeCell ref="A3:A4"/>
    <mergeCell ref="H1:H32"/>
    <mergeCell ref="B33:E33"/>
  </mergeCells>
  <phoneticPr fontId="0" type="noConversion"/>
  <printOptions horizontalCentered="1"/>
  <pageMargins left="0" right="0" top="0" bottom="0" header="0" footer="0"/>
  <pageSetup paperSize="9" scale="96" orientation="landscape" verticalDpi="300" r:id="rId1"/>
  <headerFooter alignWithMargins="0">
    <oddHeader xml:space="preserve">&amp;R&amp;"Times New Roman CE,Félkövér dőlt"&amp;11 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34"/>
  <sheetViews>
    <sheetView zoomScaleNormal="100" zoomScaleSheetLayoutView="115" workbookViewId="0">
      <selection activeCell="E3" sqref="E3"/>
    </sheetView>
  </sheetViews>
  <sheetFormatPr defaultRowHeight="12.75" x14ac:dyDescent="0.2"/>
  <cols>
    <col min="1" max="1" width="5.1640625" style="60" customWidth="1"/>
    <col min="2" max="2" width="51" style="218" customWidth="1"/>
    <col min="3" max="4" width="13.83203125" style="60" customWidth="1"/>
    <col min="5" max="5" width="47.83203125" style="60" customWidth="1"/>
    <col min="6" max="6" width="13.83203125" style="60" customWidth="1"/>
    <col min="7" max="7" width="13.83203125" customWidth="1"/>
    <col min="8" max="8" width="3.33203125" style="60" customWidth="1"/>
    <col min="9" max="16384" width="9.33203125" style="60"/>
  </cols>
  <sheetData>
    <row r="1" spans="1:8" ht="31.5" x14ac:dyDescent="0.2">
      <c r="B1" s="357" t="s">
        <v>163</v>
      </c>
      <c r="C1" s="358"/>
      <c r="D1" s="358"/>
      <c r="E1" s="358"/>
      <c r="F1" s="358"/>
      <c r="H1" s="618" t="s">
        <v>610</v>
      </c>
    </row>
    <row r="2" spans="1:8" ht="14.25" thickBot="1" x14ac:dyDescent="0.25">
      <c r="G2" s="359" t="s">
        <v>64</v>
      </c>
      <c r="H2" s="618"/>
    </row>
    <row r="3" spans="1:8" ht="13.5" thickBot="1" x14ac:dyDescent="0.25">
      <c r="A3" s="616" t="s">
        <v>71</v>
      </c>
      <c r="B3" s="360" t="s">
        <v>59</v>
      </c>
      <c r="C3" s="361"/>
      <c r="D3" s="576"/>
      <c r="E3" s="360" t="s">
        <v>60</v>
      </c>
      <c r="F3" s="362"/>
      <c r="G3" s="585"/>
      <c r="H3" s="618"/>
    </row>
    <row r="4" spans="1:8" s="363" customFormat="1" ht="39" thickBot="1" x14ac:dyDescent="0.25">
      <c r="A4" s="617"/>
      <c r="B4" s="219" t="s">
        <v>65</v>
      </c>
      <c r="C4" s="220" t="str">
        <f>+'2.1.sz.mell  '!C4</f>
        <v>2015.évi eredeti előirányzat</v>
      </c>
      <c r="D4" s="577" t="s">
        <v>588</v>
      </c>
      <c r="E4" s="219" t="s">
        <v>65</v>
      </c>
      <c r="F4" s="596" t="str">
        <f>+'2.1.sz.mell  '!C4</f>
        <v>2015.évi eredeti előirányzat</v>
      </c>
      <c r="G4" s="586" t="s">
        <v>587</v>
      </c>
      <c r="H4" s="618"/>
    </row>
    <row r="5" spans="1:8" s="363" customFormat="1" ht="13.5" thickBot="1" x14ac:dyDescent="0.25">
      <c r="A5" s="364" t="s">
        <v>513</v>
      </c>
      <c r="B5" s="365" t="s">
        <v>514</v>
      </c>
      <c r="C5" s="366" t="s">
        <v>515</v>
      </c>
      <c r="D5" s="578" t="s">
        <v>517</v>
      </c>
      <c r="E5" s="365" t="s">
        <v>516</v>
      </c>
      <c r="F5" s="367" t="s">
        <v>518</v>
      </c>
      <c r="G5" s="586" t="s">
        <v>519</v>
      </c>
      <c r="H5" s="618"/>
    </row>
    <row r="6" spans="1:8" ht="12.95" customHeight="1" x14ac:dyDescent="0.2">
      <c r="A6" s="369" t="s">
        <v>19</v>
      </c>
      <c r="B6" s="370" t="s">
        <v>400</v>
      </c>
      <c r="C6" s="346"/>
      <c r="D6" s="579">
        <v>12652</v>
      </c>
      <c r="E6" s="370" t="s">
        <v>236</v>
      </c>
      <c r="F6" s="352"/>
      <c r="G6" s="587">
        <v>14572</v>
      </c>
      <c r="H6" s="618"/>
    </row>
    <row r="7" spans="1:8" x14ac:dyDescent="0.2">
      <c r="A7" s="371" t="s">
        <v>20</v>
      </c>
      <c r="B7" s="372" t="s">
        <v>401</v>
      </c>
      <c r="C7" s="347"/>
      <c r="D7" s="580"/>
      <c r="E7" s="372" t="s">
        <v>406</v>
      </c>
      <c r="F7" s="353"/>
      <c r="G7" s="588"/>
      <c r="H7" s="618"/>
    </row>
    <row r="8" spans="1:8" ht="12.95" customHeight="1" x14ac:dyDescent="0.2">
      <c r="A8" s="371" t="s">
        <v>21</v>
      </c>
      <c r="B8" s="372" t="s">
        <v>10</v>
      </c>
      <c r="C8" s="347">
        <v>28133</v>
      </c>
      <c r="D8" s="580">
        <v>24120</v>
      </c>
      <c r="E8" s="372" t="s">
        <v>191</v>
      </c>
      <c r="F8" s="353">
        <v>3389</v>
      </c>
      <c r="G8" s="588">
        <v>8777</v>
      </c>
      <c r="H8" s="618"/>
    </row>
    <row r="9" spans="1:8" ht="12.95" customHeight="1" x14ac:dyDescent="0.2">
      <c r="A9" s="371" t="s">
        <v>22</v>
      </c>
      <c r="B9" s="372" t="s">
        <v>402</v>
      </c>
      <c r="C9" s="347"/>
      <c r="D9" s="580">
        <v>4661</v>
      </c>
      <c r="E9" s="372" t="s">
        <v>407</v>
      </c>
      <c r="F9" s="353"/>
      <c r="G9" s="588"/>
      <c r="H9" s="618"/>
    </row>
    <row r="10" spans="1:8" ht="12.75" customHeight="1" x14ac:dyDescent="0.2">
      <c r="A10" s="371" t="s">
        <v>23</v>
      </c>
      <c r="B10" s="372" t="s">
        <v>403</v>
      </c>
      <c r="C10" s="347"/>
      <c r="D10" s="580"/>
      <c r="E10" s="372" t="s">
        <v>239</v>
      </c>
      <c r="F10" s="353"/>
      <c r="G10" s="588">
        <v>6320</v>
      </c>
      <c r="H10" s="618"/>
    </row>
    <row r="11" spans="1:8" ht="12.95" customHeight="1" x14ac:dyDescent="0.2">
      <c r="A11" s="371" t="s">
        <v>24</v>
      </c>
      <c r="B11" s="372" t="s">
        <v>404</v>
      </c>
      <c r="C11" s="348"/>
      <c r="D11" s="581">
        <v>0</v>
      </c>
      <c r="E11" s="478"/>
      <c r="F11" s="353"/>
      <c r="G11" s="588"/>
      <c r="H11" s="618"/>
    </row>
    <row r="12" spans="1:8" ht="12.95" customHeight="1" x14ac:dyDescent="0.2">
      <c r="A12" s="371" t="s">
        <v>25</v>
      </c>
      <c r="B12" s="52"/>
      <c r="C12" s="347"/>
      <c r="D12" s="580"/>
      <c r="E12" s="478"/>
      <c r="F12" s="353"/>
      <c r="G12" s="588"/>
      <c r="H12" s="618"/>
    </row>
    <row r="13" spans="1:8" ht="12.95" customHeight="1" x14ac:dyDescent="0.2">
      <c r="A13" s="371" t="s">
        <v>26</v>
      </c>
      <c r="B13" s="52"/>
      <c r="C13" s="347"/>
      <c r="D13" s="580"/>
      <c r="E13" s="479"/>
      <c r="F13" s="353"/>
      <c r="G13" s="588"/>
      <c r="H13" s="618"/>
    </row>
    <row r="14" spans="1:8" ht="12.95" customHeight="1" x14ac:dyDescent="0.2">
      <c r="A14" s="371" t="s">
        <v>27</v>
      </c>
      <c r="B14" s="476"/>
      <c r="C14" s="348"/>
      <c r="D14" s="581"/>
      <c r="E14" s="478"/>
      <c r="F14" s="353"/>
      <c r="G14" s="588"/>
      <c r="H14" s="618"/>
    </row>
    <row r="15" spans="1:8" x14ac:dyDescent="0.2">
      <c r="A15" s="371" t="s">
        <v>28</v>
      </c>
      <c r="B15" s="52"/>
      <c r="C15" s="348"/>
      <c r="D15" s="581"/>
      <c r="E15" s="478"/>
      <c r="F15" s="353"/>
      <c r="G15" s="588"/>
      <c r="H15" s="618"/>
    </row>
    <row r="16" spans="1:8" ht="12.95" customHeight="1" thickBot="1" x14ac:dyDescent="0.25">
      <c r="A16" s="439" t="s">
        <v>29</v>
      </c>
      <c r="B16" s="477"/>
      <c r="C16" s="441"/>
      <c r="D16" s="594"/>
      <c r="E16" s="440" t="s">
        <v>51</v>
      </c>
      <c r="F16" s="402"/>
      <c r="G16" s="589"/>
      <c r="H16" s="618"/>
    </row>
    <row r="17" spans="1:8" ht="15.95" customHeight="1" thickBot="1" x14ac:dyDescent="0.25">
      <c r="A17" s="374" t="s">
        <v>30</v>
      </c>
      <c r="B17" s="147" t="s">
        <v>414</v>
      </c>
      <c r="C17" s="350">
        <f>+C6+C8+C9+C11+C12+C13+C14+C15+C16</f>
        <v>28133</v>
      </c>
      <c r="D17" s="350">
        <f>+D6+D8+D9+D11+D12+D13+D14+D15+D16</f>
        <v>41433</v>
      </c>
      <c r="E17" s="147" t="s">
        <v>415</v>
      </c>
      <c r="F17" s="355">
        <f>+F6+F8+F10+F11+F12+F13+F14+F15+F16</f>
        <v>3389</v>
      </c>
      <c r="G17" s="355">
        <f>+G6+G8+G10+G11+G12+G13+G14+G15+G16</f>
        <v>29669</v>
      </c>
      <c r="H17" s="618"/>
    </row>
    <row r="18" spans="1:8" ht="12.95" customHeight="1" x14ac:dyDescent="0.2">
      <c r="A18" s="369" t="s">
        <v>31</v>
      </c>
      <c r="B18" s="384" t="s">
        <v>257</v>
      </c>
      <c r="C18" s="391">
        <f>+C19+C20+C21+C22+C23</f>
        <v>0</v>
      </c>
      <c r="D18" s="595"/>
      <c r="E18" s="377" t="s">
        <v>195</v>
      </c>
      <c r="F18" s="87"/>
      <c r="G18" s="587"/>
      <c r="H18" s="618"/>
    </row>
    <row r="19" spans="1:8" ht="12.95" customHeight="1" x14ac:dyDescent="0.2">
      <c r="A19" s="371" t="s">
        <v>32</v>
      </c>
      <c r="B19" s="385" t="s">
        <v>246</v>
      </c>
      <c r="C19" s="89"/>
      <c r="D19" s="154"/>
      <c r="E19" s="377" t="s">
        <v>198</v>
      </c>
      <c r="F19" s="90"/>
      <c r="G19" s="588"/>
      <c r="H19" s="618"/>
    </row>
    <row r="20" spans="1:8" ht="12.95" customHeight="1" x14ac:dyDescent="0.2">
      <c r="A20" s="369" t="s">
        <v>33</v>
      </c>
      <c r="B20" s="385" t="s">
        <v>247</v>
      </c>
      <c r="C20" s="89"/>
      <c r="D20" s="154"/>
      <c r="E20" s="377" t="s">
        <v>160</v>
      </c>
      <c r="F20" s="90"/>
      <c r="G20" s="588">
        <v>11383</v>
      </c>
      <c r="H20" s="618"/>
    </row>
    <row r="21" spans="1:8" ht="12.95" customHeight="1" x14ac:dyDescent="0.2">
      <c r="A21" s="371" t="s">
        <v>34</v>
      </c>
      <c r="B21" s="385" t="s">
        <v>248</v>
      </c>
      <c r="C21" s="89"/>
      <c r="D21" s="154"/>
      <c r="E21" s="377" t="s">
        <v>161</v>
      </c>
      <c r="F21" s="90"/>
      <c r="G21" s="588"/>
      <c r="H21" s="618"/>
    </row>
    <row r="22" spans="1:8" ht="12.95" customHeight="1" x14ac:dyDescent="0.2">
      <c r="A22" s="369" t="s">
        <v>35</v>
      </c>
      <c r="B22" s="385" t="s">
        <v>249</v>
      </c>
      <c r="C22" s="89"/>
      <c r="D22" s="583"/>
      <c r="E22" s="376" t="s">
        <v>243</v>
      </c>
      <c r="F22" s="90"/>
      <c r="G22" s="588"/>
      <c r="H22" s="618"/>
    </row>
    <row r="23" spans="1:8" ht="12.95" customHeight="1" x14ac:dyDescent="0.2">
      <c r="A23" s="371" t="s">
        <v>36</v>
      </c>
      <c r="B23" s="386" t="s">
        <v>250</v>
      </c>
      <c r="C23" s="89"/>
      <c r="D23" s="154"/>
      <c r="E23" s="377" t="s">
        <v>199</v>
      </c>
      <c r="F23" s="90"/>
      <c r="G23" s="588"/>
      <c r="H23" s="618"/>
    </row>
    <row r="24" spans="1:8" ht="12.95" customHeight="1" x14ac:dyDescent="0.2">
      <c r="A24" s="369" t="s">
        <v>37</v>
      </c>
      <c r="B24" s="387" t="s">
        <v>251</v>
      </c>
      <c r="C24" s="379">
        <f>+C25+C26+C27+C28+C29</f>
        <v>0</v>
      </c>
      <c r="D24" s="379">
        <f>+D25+D26+D27+D28+D29</f>
        <v>11383</v>
      </c>
      <c r="E24" s="388" t="s">
        <v>197</v>
      </c>
      <c r="F24" s="90"/>
      <c r="G24" s="588"/>
      <c r="H24" s="618"/>
    </row>
    <row r="25" spans="1:8" ht="12.95" customHeight="1" x14ac:dyDescent="0.2">
      <c r="A25" s="371" t="s">
        <v>38</v>
      </c>
      <c r="B25" s="386" t="s">
        <v>252</v>
      </c>
      <c r="C25" s="89"/>
      <c r="D25" s="153"/>
      <c r="E25" s="388" t="s">
        <v>408</v>
      </c>
      <c r="F25" s="90"/>
      <c r="G25" s="588"/>
      <c r="H25" s="618"/>
    </row>
    <row r="26" spans="1:8" ht="12.95" customHeight="1" x14ac:dyDescent="0.2">
      <c r="A26" s="369" t="s">
        <v>39</v>
      </c>
      <c r="B26" s="386" t="s">
        <v>253</v>
      </c>
      <c r="C26" s="89"/>
      <c r="D26" s="153"/>
      <c r="E26" s="383"/>
      <c r="F26" s="90"/>
      <c r="G26" s="588"/>
      <c r="H26" s="618"/>
    </row>
    <row r="27" spans="1:8" ht="12.95" customHeight="1" x14ac:dyDescent="0.2">
      <c r="A27" s="371" t="s">
        <v>40</v>
      </c>
      <c r="B27" s="385" t="s">
        <v>254</v>
      </c>
      <c r="C27" s="89"/>
      <c r="D27" s="153">
        <v>11383</v>
      </c>
      <c r="E27" s="143"/>
      <c r="F27" s="90"/>
      <c r="G27" s="588"/>
      <c r="H27" s="618"/>
    </row>
    <row r="28" spans="1:8" ht="12.95" customHeight="1" x14ac:dyDescent="0.2">
      <c r="A28" s="369" t="s">
        <v>41</v>
      </c>
      <c r="B28" s="389" t="s">
        <v>255</v>
      </c>
      <c r="C28" s="89"/>
      <c r="D28" s="154"/>
      <c r="E28" s="52"/>
      <c r="F28" s="90"/>
      <c r="G28" s="588"/>
      <c r="H28" s="618"/>
    </row>
    <row r="29" spans="1:8" ht="12.95" customHeight="1" thickBot="1" x14ac:dyDescent="0.25">
      <c r="A29" s="371" t="s">
        <v>42</v>
      </c>
      <c r="B29" s="390" t="s">
        <v>256</v>
      </c>
      <c r="C29" s="89"/>
      <c r="D29" s="153"/>
      <c r="E29" s="143"/>
      <c r="F29" s="90"/>
      <c r="G29" s="589"/>
      <c r="H29" s="618"/>
    </row>
    <row r="30" spans="1:8" ht="21.75" customHeight="1" thickBot="1" x14ac:dyDescent="0.25">
      <c r="A30" s="374" t="s">
        <v>43</v>
      </c>
      <c r="B30" s="147" t="s">
        <v>405</v>
      </c>
      <c r="C30" s="350">
        <f>+C18+C24</f>
        <v>0</v>
      </c>
      <c r="D30" s="350">
        <f>+D18+D24</f>
        <v>11383</v>
      </c>
      <c r="E30" s="147" t="s">
        <v>409</v>
      </c>
      <c r="F30" s="355">
        <f>SUM(F18:F29)</f>
        <v>0</v>
      </c>
      <c r="G30" s="355">
        <f>SUM(G18:G29)</f>
        <v>11383</v>
      </c>
      <c r="H30" s="618"/>
    </row>
    <row r="31" spans="1:8" ht="26.25" thickBot="1" x14ac:dyDescent="0.25">
      <c r="A31" s="374" t="s">
        <v>44</v>
      </c>
      <c r="B31" s="380" t="s">
        <v>410</v>
      </c>
      <c r="C31" s="381">
        <f>+C17+C30</f>
        <v>28133</v>
      </c>
      <c r="D31" s="381">
        <f>+D17+D30</f>
        <v>52816</v>
      </c>
      <c r="E31" s="380" t="s">
        <v>411</v>
      </c>
      <c r="F31" s="381">
        <f>+F17+F30</f>
        <v>3389</v>
      </c>
      <c r="G31" s="381">
        <f>+G17+G30</f>
        <v>41052</v>
      </c>
      <c r="H31" s="618"/>
    </row>
    <row r="32" spans="1:8" ht="26.25" thickBot="1" x14ac:dyDescent="0.25">
      <c r="A32" s="374" t="s">
        <v>45</v>
      </c>
      <c r="B32" s="380" t="s">
        <v>173</v>
      </c>
      <c r="C32" s="381" t="str">
        <f>IF(C17-F17&lt;0,F17-C17,"-")</f>
        <v>-</v>
      </c>
      <c r="D32" s="584"/>
      <c r="E32" s="380" t="s">
        <v>174</v>
      </c>
      <c r="F32" s="381">
        <f>IF(C17-F17&gt;0,C17-F17,"-")</f>
        <v>24744</v>
      </c>
      <c r="G32" s="381">
        <f>IF(D17-G17&gt;0,D17-G17,"-")</f>
        <v>11764</v>
      </c>
      <c r="H32" s="618"/>
    </row>
    <row r="33" spans="1:8" ht="26.25" thickBot="1" x14ac:dyDescent="0.25">
      <c r="A33" s="374" t="s">
        <v>46</v>
      </c>
      <c r="B33" s="380" t="s">
        <v>244</v>
      </c>
      <c r="C33" s="381" t="str">
        <f>IF(C17+C30-F26&lt;0,F26-(C17+C30),"-")</f>
        <v>-</v>
      </c>
      <c r="D33" s="381" t="str">
        <f>IF(D17+D30-G26&lt;0,G26-(D17+D30),"-")</f>
        <v>-</v>
      </c>
      <c r="E33" s="380" t="s">
        <v>245</v>
      </c>
      <c r="F33" s="381">
        <v>24744</v>
      </c>
      <c r="G33" s="381">
        <v>11764</v>
      </c>
      <c r="H33" s="618"/>
    </row>
    <row r="34" spans="1:8" x14ac:dyDescent="0.2">
      <c r="F34" s="60">
        <v>0</v>
      </c>
    </row>
  </sheetData>
  <mergeCells count="2">
    <mergeCell ref="A3:A4"/>
    <mergeCell ref="H1:H33"/>
  </mergeCells>
  <phoneticPr fontId="0" type="noConversion"/>
  <printOptions horizontalCentered="1"/>
  <pageMargins left="0.59055118110236227" right="0.39370078740157483" top="0.47244094488188981" bottom="0.78740157480314965" header="0.47244094488188981" footer="0.78740157480314965"/>
  <pageSetup paperSize="9" scale="93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E19"/>
  <sheetViews>
    <sheetView workbookViewId="0">
      <selection activeCell="C32" sqref="C32"/>
    </sheetView>
  </sheetViews>
  <sheetFormatPr defaultRowHeight="12.75" x14ac:dyDescent="0.2"/>
  <cols>
    <col min="1" max="1" width="46.33203125" customWidth="1"/>
    <col min="2" max="2" width="13.83203125" customWidth="1"/>
    <col min="3" max="3" width="66.1640625" customWidth="1"/>
    <col min="4" max="5" width="13.83203125" customWidth="1"/>
  </cols>
  <sheetData>
    <row r="1" spans="1:5" ht="18.75" x14ac:dyDescent="0.3">
      <c r="A1" s="148" t="s">
        <v>155</v>
      </c>
      <c r="E1" s="151" t="s">
        <v>159</v>
      </c>
    </row>
    <row r="3" spans="1:5" x14ac:dyDescent="0.2">
      <c r="A3" s="157"/>
      <c r="B3" s="158"/>
      <c r="C3" s="157"/>
      <c r="D3" s="160"/>
      <c r="E3" s="158"/>
    </row>
    <row r="4" spans="1:5" ht="15.75" x14ac:dyDescent="0.25">
      <c r="A4" s="99" t="str">
        <f>+ÖSSZEFÜGGÉSEK!A5</f>
        <v>2015. évi előirányzat BEVÉTELEK</v>
      </c>
      <c r="B4" s="159"/>
      <c r="C4" s="168"/>
      <c r="D4" s="160"/>
      <c r="E4" s="158"/>
    </row>
    <row r="5" spans="1:5" x14ac:dyDescent="0.2">
      <c r="A5" s="157"/>
      <c r="B5" s="158"/>
      <c r="C5" s="157"/>
      <c r="D5" s="160"/>
      <c r="E5" s="158"/>
    </row>
    <row r="6" spans="1:5" x14ac:dyDescent="0.2">
      <c r="A6" s="157" t="s">
        <v>561</v>
      </c>
      <c r="B6" s="158">
        <f>+'1.1.sz.mell.össz.'!C62</f>
        <v>210037</v>
      </c>
      <c r="C6" s="157" t="s">
        <v>507</v>
      </c>
      <c r="D6" s="160">
        <f>+'2.1.sz.mell  '!C18+'2.2.sz.mell  '!C17</f>
        <v>210037</v>
      </c>
      <c r="E6" s="158">
        <f t="shared" ref="E6:E15" si="0">+B6-D6</f>
        <v>0</v>
      </c>
    </row>
    <row r="7" spans="1:5" x14ac:dyDescent="0.2">
      <c r="A7" s="157" t="s">
        <v>562</v>
      </c>
      <c r="B7" s="158">
        <f>+'1.1.sz.mell.össz.'!C86</f>
        <v>0</v>
      </c>
      <c r="C7" s="157" t="s">
        <v>508</v>
      </c>
      <c r="D7" s="160">
        <f>+'2.1.sz.mell  '!C29+'2.2.sz.mell  '!C30</f>
        <v>0</v>
      </c>
      <c r="E7" s="158">
        <f t="shared" si="0"/>
        <v>0</v>
      </c>
    </row>
    <row r="8" spans="1:5" x14ac:dyDescent="0.2">
      <c r="A8" s="157" t="s">
        <v>563</v>
      </c>
      <c r="B8" s="158">
        <f>+'1.1.sz.mell.össz.'!C87</f>
        <v>210037</v>
      </c>
      <c r="C8" s="157" t="s">
        <v>509</v>
      </c>
      <c r="D8" s="160">
        <f>+'2.1.sz.mell  '!C30+'2.2.sz.mell  '!C31</f>
        <v>210037</v>
      </c>
      <c r="E8" s="158">
        <f t="shared" si="0"/>
        <v>0</v>
      </c>
    </row>
    <row r="9" spans="1:5" x14ac:dyDescent="0.2">
      <c r="A9" s="157"/>
      <c r="B9" s="158"/>
      <c r="C9" s="157"/>
      <c r="D9" s="160"/>
      <c r="E9" s="158"/>
    </row>
    <row r="10" spans="1:5" x14ac:dyDescent="0.2">
      <c r="A10" s="157"/>
      <c r="B10" s="158"/>
      <c r="C10" s="157"/>
      <c r="D10" s="160"/>
      <c r="E10" s="158"/>
    </row>
    <row r="11" spans="1:5" ht="15.75" x14ac:dyDescent="0.25">
      <c r="A11" s="99" t="str">
        <f>+ÖSSZEFÜGGÉSEK!A12</f>
        <v>2015. évi előirányzat KIADÁSOK</v>
      </c>
      <c r="B11" s="159"/>
      <c r="C11" s="168"/>
      <c r="D11" s="160"/>
      <c r="E11" s="158"/>
    </row>
    <row r="12" spans="1:5" x14ac:dyDescent="0.2">
      <c r="A12" s="157"/>
      <c r="B12" s="158"/>
      <c r="C12" s="157"/>
      <c r="D12" s="160"/>
      <c r="E12" s="158"/>
    </row>
    <row r="13" spans="1:5" x14ac:dyDescent="0.2">
      <c r="A13" s="157" t="s">
        <v>564</v>
      </c>
      <c r="B13" s="158">
        <f>+'1.1.sz.mell.össz.'!C128</f>
        <v>210037</v>
      </c>
      <c r="C13" s="157" t="s">
        <v>510</v>
      </c>
      <c r="D13" s="160">
        <f>+'2.1.sz.mell  '!F18+'2.2.sz.mell  '!F17</f>
        <v>210037</v>
      </c>
      <c r="E13" s="158">
        <f t="shared" si="0"/>
        <v>0</v>
      </c>
    </row>
    <row r="14" spans="1:5" x14ac:dyDescent="0.2">
      <c r="A14" s="157" t="s">
        <v>565</v>
      </c>
      <c r="B14" s="158">
        <f>+'1.1.sz.mell.össz.'!C153</f>
        <v>0</v>
      </c>
      <c r="C14" s="157" t="s">
        <v>511</v>
      </c>
      <c r="D14" s="160">
        <f>+'2.1.sz.mell  '!F29+'2.2.sz.mell  '!F30</f>
        <v>0</v>
      </c>
      <c r="E14" s="158">
        <f t="shared" si="0"/>
        <v>0</v>
      </c>
    </row>
    <row r="15" spans="1:5" x14ac:dyDescent="0.2">
      <c r="A15" s="157" t="s">
        <v>566</v>
      </c>
      <c r="B15" s="158">
        <f>+'1.1.sz.mell.össz.'!C154</f>
        <v>210037</v>
      </c>
      <c r="C15" s="157" t="s">
        <v>512</v>
      </c>
      <c r="D15" s="160">
        <f>+'2.1.sz.mell  '!F30+'2.2.sz.mell  '!F31</f>
        <v>210037</v>
      </c>
      <c r="E15" s="158">
        <f t="shared" si="0"/>
        <v>0</v>
      </c>
    </row>
    <row r="16" spans="1:5" x14ac:dyDescent="0.2">
      <c r="A16" s="149"/>
      <c r="B16" s="149"/>
      <c r="C16" s="157"/>
      <c r="D16" s="160"/>
      <c r="E16" s="150"/>
    </row>
    <row r="17" spans="1:5" x14ac:dyDescent="0.2">
      <c r="A17" s="149"/>
      <c r="B17" s="149"/>
      <c r="C17" s="149"/>
      <c r="D17" s="149"/>
      <c r="E17" s="149"/>
    </row>
    <row r="18" spans="1:5" x14ac:dyDescent="0.2">
      <c r="A18" s="149"/>
      <c r="B18" s="149"/>
      <c r="C18" s="149"/>
      <c r="D18" s="149"/>
      <c r="E18" s="149"/>
    </row>
    <row r="19" spans="1:5" x14ac:dyDescent="0.2">
      <c r="A19" s="149"/>
      <c r="B19" s="149"/>
      <c r="C19" s="149"/>
      <c r="D19" s="149"/>
      <c r="E19" s="149"/>
    </row>
  </sheetData>
  <sheetProtection sheet="1"/>
  <phoneticPr fontId="30" type="noConversion"/>
  <conditionalFormatting sqref="E3:E15">
    <cfRule type="cellIs" dxfId="2" priority="1" stopIfTrue="1" operator="notEqual">
      <formula>0</formula>
    </cfRule>
  </conditionalFormatting>
  <pageMargins left="0.79" right="0.56999999999999995" top="0.88" bottom="0.66" header="0.5" footer="0.5"/>
  <pageSetup paperSize="9" scale="9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11"/>
  <sheetViews>
    <sheetView view="pageLayout" zoomScaleNormal="120" workbookViewId="0">
      <selection activeCell="H7" sqref="H7"/>
    </sheetView>
  </sheetViews>
  <sheetFormatPr defaultRowHeight="15" x14ac:dyDescent="0.25"/>
  <cols>
    <col min="1" max="1" width="5.6640625" style="171" customWidth="1"/>
    <col min="2" max="2" width="35.6640625" style="171" customWidth="1"/>
    <col min="3" max="6" width="14" style="171" customWidth="1"/>
    <col min="7" max="16384" width="9.33203125" style="171"/>
  </cols>
  <sheetData>
    <row r="1" spans="1:7" ht="33" customHeight="1" x14ac:dyDescent="0.25">
      <c r="A1" s="619" t="s">
        <v>582</v>
      </c>
      <c r="B1" s="619"/>
      <c r="C1" s="619"/>
      <c r="D1" s="619"/>
      <c r="E1" s="619"/>
      <c r="F1" s="619"/>
    </row>
    <row r="2" spans="1:7" ht="15.95" customHeight="1" thickBot="1" x14ac:dyDescent="0.3">
      <c r="A2" s="172"/>
      <c r="B2" s="172"/>
      <c r="C2" s="620"/>
      <c r="D2" s="620"/>
      <c r="E2" s="627" t="s">
        <v>56</v>
      </c>
      <c r="F2" s="627"/>
      <c r="G2" s="178"/>
    </row>
    <row r="3" spans="1:7" ht="63" customHeight="1" x14ac:dyDescent="0.25">
      <c r="A3" s="623" t="s">
        <v>17</v>
      </c>
      <c r="B3" s="625" t="s">
        <v>201</v>
      </c>
      <c r="C3" s="625" t="s">
        <v>261</v>
      </c>
      <c r="D3" s="625"/>
      <c r="E3" s="625"/>
      <c r="F3" s="621" t="s">
        <v>522</v>
      </c>
    </row>
    <row r="4" spans="1:7" ht="15.75" thickBot="1" x14ac:dyDescent="0.3">
      <c r="A4" s="624"/>
      <c r="B4" s="626"/>
      <c r="C4" s="536">
        <f>+LEFT(ÖSSZEFÜGGÉSEK!A5,4)+1</f>
        <v>2016</v>
      </c>
      <c r="D4" s="536">
        <f>+C4+1</f>
        <v>2017</v>
      </c>
      <c r="E4" s="536">
        <f>+D4+1</f>
        <v>2018</v>
      </c>
      <c r="F4" s="622"/>
    </row>
    <row r="5" spans="1:7" ht="15.75" thickBot="1" x14ac:dyDescent="0.3">
      <c r="A5" s="175" t="s">
        <v>513</v>
      </c>
      <c r="B5" s="176" t="s">
        <v>514</v>
      </c>
      <c r="C5" s="176" t="s">
        <v>515</v>
      </c>
      <c r="D5" s="176" t="s">
        <v>517</v>
      </c>
      <c r="E5" s="176" t="s">
        <v>516</v>
      </c>
      <c r="F5" s="177" t="s">
        <v>518</v>
      </c>
    </row>
    <row r="6" spans="1:7" x14ac:dyDescent="0.25">
      <c r="A6" s="174" t="s">
        <v>19</v>
      </c>
      <c r="B6" s="196"/>
      <c r="C6" s="197"/>
      <c r="D6" s="197"/>
      <c r="E6" s="197"/>
      <c r="F6" s="181">
        <f>SUM(C6:E6)</f>
        <v>0</v>
      </c>
    </row>
    <row r="7" spans="1:7" x14ac:dyDescent="0.25">
      <c r="A7" s="173" t="s">
        <v>20</v>
      </c>
      <c r="B7" s="198"/>
      <c r="C7" s="199"/>
      <c r="D7" s="199"/>
      <c r="E7" s="199"/>
      <c r="F7" s="182">
        <f>SUM(C7:E7)</f>
        <v>0</v>
      </c>
    </row>
    <row r="8" spans="1:7" x14ac:dyDescent="0.25">
      <c r="A8" s="173" t="s">
        <v>21</v>
      </c>
      <c r="B8" s="198"/>
      <c r="C8" s="199"/>
      <c r="D8" s="199"/>
      <c r="E8" s="199"/>
      <c r="F8" s="182">
        <f>SUM(C8:E8)</f>
        <v>0</v>
      </c>
    </row>
    <row r="9" spans="1:7" x14ac:dyDescent="0.25">
      <c r="A9" s="173" t="s">
        <v>22</v>
      </c>
      <c r="B9" s="198"/>
      <c r="C9" s="199"/>
      <c r="D9" s="199"/>
      <c r="E9" s="199"/>
      <c r="F9" s="182">
        <f>SUM(C9:E9)</f>
        <v>0</v>
      </c>
    </row>
    <row r="10" spans="1:7" ht="15.75" thickBot="1" x14ac:dyDescent="0.3">
      <c r="A10" s="179" t="s">
        <v>23</v>
      </c>
      <c r="B10" s="200"/>
      <c r="C10" s="201"/>
      <c r="D10" s="201"/>
      <c r="E10" s="201"/>
      <c r="F10" s="182">
        <f>SUM(C10:E10)</f>
        <v>0</v>
      </c>
    </row>
    <row r="11" spans="1:7" s="518" customFormat="1" thickBot="1" x14ac:dyDescent="0.25">
      <c r="A11" s="515" t="s">
        <v>24</v>
      </c>
      <c r="B11" s="180" t="s">
        <v>202</v>
      </c>
      <c r="C11" s="516">
        <f>SUM(C6:C10)</f>
        <v>0</v>
      </c>
      <c r="D11" s="516">
        <f>SUM(D6:D10)</f>
        <v>0</v>
      </c>
      <c r="E11" s="516">
        <f>SUM(E6:E10)</f>
        <v>0</v>
      </c>
      <c r="F11" s="517">
        <f>SUM(F6:F10)</f>
        <v>0</v>
      </c>
    </row>
  </sheetData>
  <mergeCells count="7">
    <mergeCell ref="A1:F1"/>
    <mergeCell ref="C2:D2"/>
    <mergeCell ref="F3:F4"/>
    <mergeCell ref="A3:A4"/>
    <mergeCell ref="B3:B4"/>
    <mergeCell ref="C3:E3"/>
    <mergeCell ref="E2:F2"/>
  </mergeCells>
  <phoneticPr fontId="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&amp;R&amp;"Times New Roman CE,Félkövér dőlt"&amp;11 3. melléklet a 4/2016.(V.31.) önkormányzati rendelethez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12"/>
  <sheetViews>
    <sheetView view="pageLayout" zoomScaleNormal="120" workbookViewId="0">
      <selection activeCell="B19" sqref="B19"/>
    </sheetView>
  </sheetViews>
  <sheetFormatPr defaultRowHeight="15" x14ac:dyDescent="0.25"/>
  <cols>
    <col min="1" max="1" width="5.6640625" style="171" customWidth="1"/>
    <col min="2" max="2" width="58.1640625" style="171" customWidth="1"/>
    <col min="3" max="4" width="13.83203125" style="171" customWidth="1"/>
    <col min="5" max="16384" width="9.33203125" style="171"/>
  </cols>
  <sheetData>
    <row r="1" spans="1:4" ht="44.25" customHeight="1" x14ac:dyDescent="0.25">
      <c r="A1" s="619" t="s">
        <v>581</v>
      </c>
      <c r="B1" s="619"/>
      <c r="C1" s="619"/>
    </row>
    <row r="2" spans="1:4" ht="15.95" customHeight="1" thickBot="1" x14ac:dyDescent="0.3">
      <c r="A2" s="172"/>
      <c r="B2" s="172"/>
      <c r="C2" s="183"/>
      <c r="D2" s="183" t="s">
        <v>56</v>
      </c>
    </row>
    <row r="3" spans="1:4" ht="34.5" customHeight="1" thickBot="1" x14ac:dyDescent="0.3">
      <c r="A3" s="202" t="s">
        <v>17</v>
      </c>
      <c r="B3" s="203" t="s">
        <v>200</v>
      </c>
      <c r="C3" s="204" t="str">
        <f>+'1.1.sz.mell.össz.'!C3</f>
        <v>2015.évi eredeti előirányzat</v>
      </c>
      <c r="D3" s="204" t="str">
        <f>+'1.1.sz.mell.össz.'!D3</f>
        <v>2015.évi módosított előirányzat</v>
      </c>
    </row>
    <row r="4" spans="1:4" ht="15.75" thickBot="1" x14ac:dyDescent="0.3">
      <c r="A4" s="205" t="s">
        <v>513</v>
      </c>
      <c r="B4" s="206" t="s">
        <v>514</v>
      </c>
      <c r="C4" s="207" t="s">
        <v>515</v>
      </c>
      <c r="D4" s="207" t="s">
        <v>515</v>
      </c>
    </row>
    <row r="5" spans="1:4" x14ac:dyDescent="0.25">
      <c r="A5" s="208" t="s">
        <v>19</v>
      </c>
      <c r="B5" s="395" t="s">
        <v>523</v>
      </c>
      <c r="C5" s="392">
        <v>9000</v>
      </c>
      <c r="D5" s="392">
        <v>9000</v>
      </c>
    </row>
    <row r="6" spans="1:4" ht="24.75" x14ac:dyDescent="0.25">
      <c r="A6" s="209" t="s">
        <v>20</v>
      </c>
      <c r="B6" s="430" t="s">
        <v>258</v>
      </c>
      <c r="C6" s="393">
        <v>28133</v>
      </c>
      <c r="D6" s="393">
        <v>24120</v>
      </c>
    </row>
    <row r="7" spans="1:4" x14ac:dyDescent="0.25">
      <c r="A7" s="209" t="s">
        <v>21</v>
      </c>
      <c r="B7" s="431" t="s">
        <v>524</v>
      </c>
      <c r="C7" s="393"/>
      <c r="D7" s="393">
        <v>2500</v>
      </c>
    </row>
    <row r="8" spans="1:4" ht="24.75" x14ac:dyDescent="0.25">
      <c r="A8" s="209" t="s">
        <v>22</v>
      </c>
      <c r="B8" s="431" t="s">
        <v>260</v>
      </c>
      <c r="C8" s="393"/>
      <c r="D8" s="393"/>
    </row>
    <row r="9" spans="1:4" x14ac:dyDescent="0.25">
      <c r="A9" s="210" t="s">
        <v>23</v>
      </c>
      <c r="B9" s="431" t="s">
        <v>259</v>
      </c>
      <c r="C9" s="394"/>
      <c r="D9" s="394"/>
    </row>
    <row r="10" spans="1:4" ht="15.75" thickBot="1" x14ac:dyDescent="0.3">
      <c r="A10" s="209" t="s">
        <v>24</v>
      </c>
      <c r="B10" s="432" t="s">
        <v>525</v>
      </c>
      <c r="C10" s="393"/>
      <c r="D10" s="393"/>
    </row>
    <row r="11" spans="1:4" ht="15.75" thickBot="1" x14ac:dyDescent="0.3">
      <c r="A11" s="628" t="s">
        <v>203</v>
      </c>
      <c r="B11" s="629"/>
      <c r="C11" s="211">
        <f>SUM(C5:C10)</f>
        <v>37133</v>
      </c>
      <c r="D11" s="211">
        <f>SUM(D5:D10)</f>
        <v>35620</v>
      </c>
    </row>
    <row r="12" spans="1:4" ht="23.25" customHeight="1" x14ac:dyDescent="0.25">
      <c r="A12" s="630" t="s">
        <v>233</v>
      </c>
      <c r="B12" s="630"/>
      <c r="C12" s="630"/>
    </row>
  </sheetData>
  <mergeCells count="3">
    <mergeCell ref="A1:C1"/>
    <mergeCell ref="A11:B11"/>
    <mergeCell ref="A12:C12"/>
  </mergeCells>
  <phoneticPr fontId="3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&amp;R&amp;"Times New Roman CE,Félkövér dőlt"&amp;11 4. melléklet a 4/2016.(V.31.)) önkormányzati rendelethez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8"/>
  <sheetViews>
    <sheetView view="pageLayout" zoomScaleNormal="120" workbookViewId="0">
      <selection activeCell="C21" sqref="C21"/>
    </sheetView>
  </sheetViews>
  <sheetFormatPr defaultRowHeight="15" x14ac:dyDescent="0.25"/>
  <cols>
    <col min="1" max="1" width="5.6640625" style="171" customWidth="1"/>
    <col min="2" max="2" width="66.83203125" style="171" customWidth="1"/>
    <col min="3" max="3" width="27" style="171" customWidth="1"/>
    <col min="4" max="16384" width="9.33203125" style="171"/>
  </cols>
  <sheetData>
    <row r="1" spans="1:4" ht="33" customHeight="1" x14ac:dyDescent="0.25">
      <c r="A1" s="619" t="str">
        <f>+CONCATENATE("Kölesd Községi Önkormányzat ",CONCATENATE(LEFT(ÖSSZEFÜGGÉSEK!A5,4),". évi adósságot keletkeztető fejlesztési céljai"))</f>
        <v>Kölesd Községi Önkormányzat 2015. évi adósságot keletkeztető fejlesztési céljai</v>
      </c>
      <c r="B1" s="619"/>
      <c r="C1" s="619"/>
    </row>
    <row r="2" spans="1:4" ht="15.95" customHeight="1" thickBot="1" x14ac:dyDescent="0.3">
      <c r="A2" s="172"/>
      <c r="B2" s="172"/>
      <c r="C2" s="183" t="s">
        <v>56</v>
      </c>
      <c r="D2" s="178"/>
    </row>
    <row r="3" spans="1:4" ht="26.25" customHeight="1" thickBot="1" x14ac:dyDescent="0.3">
      <c r="A3" s="202" t="s">
        <v>17</v>
      </c>
      <c r="B3" s="203" t="s">
        <v>204</v>
      </c>
      <c r="C3" s="204" t="s">
        <v>231</v>
      </c>
    </row>
    <row r="4" spans="1:4" ht="15.75" thickBot="1" x14ac:dyDescent="0.3">
      <c r="A4" s="205" t="s">
        <v>513</v>
      </c>
      <c r="B4" s="206" t="s">
        <v>514</v>
      </c>
      <c r="C4" s="207" t="s">
        <v>515</v>
      </c>
    </row>
    <row r="5" spans="1:4" x14ac:dyDescent="0.25">
      <c r="A5" s="208" t="s">
        <v>19</v>
      </c>
      <c r="B5" s="215"/>
      <c r="C5" s="212"/>
    </row>
    <row r="6" spans="1:4" x14ac:dyDescent="0.25">
      <c r="A6" s="209" t="s">
        <v>20</v>
      </c>
      <c r="B6" s="216"/>
      <c r="C6" s="213"/>
    </row>
    <row r="7" spans="1:4" ht="15.75" thickBot="1" x14ac:dyDescent="0.3">
      <c r="A7" s="210" t="s">
        <v>21</v>
      </c>
      <c r="B7" s="217"/>
      <c r="C7" s="214"/>
    </row>
    <row r="8" spans="1:4" s="518" customFormat="1" ht="17.25" customHeight="1" thickBot="1" x14ac:dyDescent="0.25">
      <c r="A8" s="519" t="s">
        <v>22</v>
      </c>
      <c r="B8" s="152" t="s">
        <v>205</v>
      </c>
      <c r="C8" s="211">
        <f>SUM(C5:C7)</f>
        <v>0</v>
      </c>
    </row>
  </sheetData>
  <mergeCells count="1">
    <mergeCell ref="A1:C1"/>
  </mergeCells>
  <phoneticPr fontId="3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&amp;R&amp;"Times New Roman CE,Félkövér dőlt"&amp;11 5. melléklet a 4/2016.(V.31.) önkormányzati rendelethez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23"/>
  <sheetViews>
    <sheetView view="pageLayout" zoomScaleNormal="100" workbookViewId="0">
      <selection activeCell="C6" sqref="C6"/>
    </sheetView>
  </sheetViews>
  <sheetFormatPr defaultRowHeight="12.75" x14ac:dyDescent="0.2"/>
  <cols>
    <col min="1" max="1" width="47.1640625" style="49" customWidth="1"/>
    <col min="2" max="2" width="16.33203125" style="48" customWidth="1"/>
    <col min="3" max="3" width="18" style="48" customWidth="1"/>
    <col min="4" max="5" width="12.83203125" style="48" customWidth="1"/>
    <col min="6" max="6" width="13.83203125" style="48" customWidth="1"/>
    <col min="7" max="16384" width="9.33203125" style="48"/>
  </cols>
  <sheetData>
    <row r="1" spans="1:3" ht="25.5" customHeight="1" x14ac:dyDescent="0.2">
      <c r="A1" s="631" t="s">
        <v>0</v>
      </c>
      <c r="B1" s="631"/>
      <c r="C1" s="631"/>
    </row>
    <row r="2" spans="1:3" ht="22.5" customHeight="1" thickBot="1" x14ac:dyDescent="0.25">
      <c r="A2" s="218"/>
      <c r="B2" s="60"/>
      <c r="C2" s="60"/>
    </row>
    <row r="3" spans="1:3" s="51" customFormat="1" ht="44.25" customHeight="1" thickBot="1" x14ac:dyDescent="0.25">
      <c r="A3" s="219" t="s">
        <v>68</v>
      </c>
      <c r="B3" s="220" t="s">
        <v>583</v>
      </c>
      <c r="C3" s="220" t="s">
        <v>584</v>
      </c>
    </row>
    <row r="4" spans="1:3" s="60" customFormat="1" ht="12" customHeight="1" thickBot="1" x14ac:dyDescent="0.25">
      <c r="A4" s="58" t="s">
        <v>513</v>
      </c>
      <c r="B4" s="59" t="s">
        <v>515</v>
      </c>
      <c r="C4" s="59" t="s">
        <v>517</v>
      </c>
    </row>
    <row r="5" spans="1:3" ht="15.95" customHeight="1" x14ac:dyDescent="0.2">
      <c r="A5" s="520" t="s">
        <v>589</v>
      </c>
      <c r="B5" s="522"/>
      <c r="C5" s="28">
        <v>1081</v>
      </c>
    </row>
    <row r="6" spans="1:3" ht="15.95" customHeight="1" x14ac:dyDescent="0.2">
      <c r="A6" s="520" t="s">
        <v>590</v>
      </c>
      <c r="B6" s="522"/>
      <c r="C6" s="28">
        <v>1348</v>
      </c>
    </row>
    <row r="7" spans="1:3" ht="15.95" customHeight="1" x14ac:dyDescent="0.2">
      <c r="A7" s="520" t="s">
        <v>591</v>
      </c>
      <c r="B7" s="522"/>
      <c r="C7" s="28">
        <v>2500</v>
      </c>
    </row>
    <row r="8" spans="1:3" ht="15.95" customHeight="1" x14ac:dyDescent="0.2">
      <c r="A8" s="521" t="s">
        <v>598</v>
      </c>
      <c r="B8" s="522"/>
      <c r="C8" s="28">
        <v>9104</v>
      </c>
    </row>
    <row r="9" spans="1:3" ht="15.95" customHeight="1" x14ac:dyDescent="0.2">
      <c r="A9" s="520" t="s">
        <v>600</v>
      </c>
      <c r="B9" s="522"/>
      <c r="C9" s="28">
        <v>405</v>
      </c>
    </row>
    <row r="10" spans="1:3" ht="15.95" customHeight="1" x14ac:dyDescent="0.2">
      <c r="A10" s="521" t="s">
        <v>601</v>
      </c>
      <c r="B10" s="522"/>
      <c r="C10" s="28">
        <v>17</v>
      </c>
    </row>
    <row r="11" spans="1:3" ht="15.95" customHeight="1" x14ac:dyDescent="0.2">
      <c r="A11" s="520" t="s">
        <v>602</v>
      </c>
      <c r="B11" s="522"/>
      <c r="C11" s="28">
        <v>60</v>
      </c>
    </row>
    <row r="12" spans="1:3" ht="15.95" customHeight="1" x14ac:dyDescent="0.2">
      <c r="A12" s="520" t="s">
        <v>603</v>
      </c>
      <c r="B12" s="522"/>
      <c r="C12" s="28">
        <v>57</v>
      </c>
    </row>
    <row r="13" spans="1:3" ht="15.95" customHeight="1" x14ac:dyDescent="0.2">
      <c r="A13" s="520"/>
      <c r="B13" s="522"/>
      <c r="C13" s="28"/>
    </row>
    <row r="14" spans="1:3" ht="15.95" customHeight="1" x14ac:dyDescent="0.2">
      <c r="A14" s="520"/>
      <c r="B14" s="522"/>
      <c r="C14" s="28"/>
    </row>
    <row r="15" spans="1:3" ht="15.95" customHeight="1" x14ac:dyDescent="0.2">
      <c r="A15" s="520"/>
      <c r="B15" s="522"/>
      <c r="C15" s="28"/>
    </row>
    <row r="16" spans="1:3" ht="15.95" customHeight="1" x14ac:dyDescent="0.2">
      <c r="A16" s="520"/>
      <c r="B16" s="522"/>
      <c r="C16" s="28"/>
    </row>
    <row r="17" spans="1:3" ht="15.95" customHeight="1" x14ac:dyDescent="0.2">
      <c r="A17" s="520"/>
      <c r="B17" s="522"/>
      <c r="C17" s="28"/>
    </row>
    <row r="18" spans="1:3" ht="15.95" customHeight="1" x14ac:dyDescent="0.2">
      <c r="A18" s="520"/>
      <c r="B18" s="522"/>
      <c r="C18" s="28"/>
    </row>
    <row r="19" spans="1:3" ht="15.95" customHeight="1" x14ac:dyDescent="0.2">
      <c r="A19" s="520"/>
      <c r="B19" s="522"/>
      <c r="C19" s="28"/>
    </row>
    <row r="20" spans="1:3" ht="15.95" customHeight="1" x14ac:dyDescent="0.2">
      <c r="A20" s="520"/>
      <c r="B20" s="522"/>
      <c r="C20" s="28"/>
    </row>
    <row r="21" spans="1:3" ht="15.95" customHeight="1" x14ac:dyDescent="0.2">
      <c r="A21" s="520"/>
      <c r="B21" s="522"/>
      <c r="C21" s="28"/>
    </row>
    <row r="22" spans="1:3" ht="15.95" customHeight="1" thickBot="1" x14ac:dyDescent="0.25">
      <c r="A22" s="61"/>
      <c r="B22" s="523"/>
      <c r="C22" s="29"/>
    </row>
    <row r="23" spans="1:3" s="63" customFormat="1" ht="18" customHeight="1" thickBot="1" x14ac:dyDescent="0.25">
      <c r="A23" s="221" t="s">
        <v>67</v>
      </c>
      <c r="B23" s="139"/>
      <c r="C23" s="62">
        <f>SUM(C5:C22)</f>
        <v>14572</v>
      </c>
    </row>
  </sheetData>
  <mergeCells count="1">
    <mergeCell ref="A1:C1"/>
  </mergeCells>
  <phoneticPr fontId="0" type="noConversion"/>
  <printOptions horizontalCentered="1"/>
  <pageMargins left="0.78740157480314965" right="0.78740157480314965" top="1.02" bottom="0.98425196850393704" header="0.78740157480314965" footer="0.78740157480314965"/>
  <pageSetup paperSize="9" scale="105" orientation="landscape" horizontalDpi="300" verticalDpi="300" r:id="rId1"/>
  <headerFooter alignWithMargins="0">
    <oddHeader>&amp;R&amp;"Times New Roman CE,Félkövér dőlt"&amp;11 6. melléklet a 4/2016.(V.31.) önkormányzati rendelethez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24"/>
  <sheetViews>
    <sheetView view="pageLayout" zoomScaleNormal="100" workbookViewId="0">
      <selection activeCell="E30" sqref="E30"/>
    </sheetView>
  </sheetViews>
  <sheetFormatPr defaultRowHeight="12.75" x14ac:dyDescent="0.2"/>
  <cols>
    <col min="1" max="1" width="60.6640625" style="49" customWidth="1"/>
    <col min="2" max="2" width="16.33203125" style="48" customWidth="1"/>
    <col min="3" max="3" width="18" style="48" customWidth="1"/>
    <col min="4" max="5" width="12.83203125" style="48" customWidth="1"/>
    <col min="6" max="6" width="13.83203125" style="48" customWidth="1"/>
    <col min="7" max="16384" width="9.33203125" style="48"/>
  </cols>
  <sheetData>
    <row r="1" spans="1:3" ht="24.75" customHeight="1" x14ac:dyDescent="0.2">
      <c r="A1" s="631" t="s">
        <v>1</v>
      </c>
      <c r="B1" s="631"/>
      <c r="C1" s="631"/>
    </row>
    <row r="2" spans="1:3" ht="23.25" customHeight="1" thickBot="1" x14ac:dyDescent="0.25">
      <c r="A2" s="218"/>
      <c r="B2" s="60"/>
      <c r="C2" s="60"/>
    </row>
    <row r="3" spans="1:3" s="51" customFormat="1" ht="48.75" customHeight="1" thickBot="1" x14ac:dyDescent="0.25">
      <c r="A3" s="219" t="s">
        <v>69</v>
      </c>
      <c r="B3" s="220" t="s">
        <v>583</v>
      </c>
      <c r="C3" s="220" t="str">
        <f>+'6.sz.mell.'!C3</f>
        <v>Módosított előirányzat</v>
      </c>
    </row>
    <row r="4" spans="1:3" s="60" customFormat="1" ht="15" customHeight="1" thickBot="1" x14ac:dyDescent="0.25">
      <c r="A4" s="58" t="s">
        <v>513</v>
      </c>
      <c r="B4" s="59" t="s">
        <v>515</v>
      </c>
      <c r="C4" s="59" t="s">
        <v>517</v>
      </c>
    </row>
    <row r="5" spans="1:3" ht="15.95" customHeight="1" x14ac:dyDescent="0.2">
      <c r="A5" s="64" t="s">
        <v>567</v>
      </c>
      <c r="B5" s="524" t="s">
        <v>592</v>
      </c>
      <c r="C5" s="65">
        <v>7589</v>
      </c>
    </row>
    <row r="6" spans="1:3" ht="15.95" customHeight="1" x14ac:dyDescent="0.2">
      <c r="A6" s="64" t="s">
        <v>599</v>
      </c>
      <c r="B6" s="524"/>
      <c r="C6" s="65">
        <v>1188</v>
      </c>
    </row>
    <row r="7" spans="1:3" ht="15.95" customHeight="1" x14ac:dyDescent="0.2">
      <c r="A7" s="64"/>
      <c r="B7" s="524"/>
      <c r="C7" s="65"/>
    </row>
    <row r="8" spans="1:3" ht="15.95" customHeight="1" x14ac:dyDescent="0.2">
      <c r="A8" s="64"/>
      <c r="B8" s="524"/>
      <c r="C8" s="65"/>
    </row>
    <row r="9" spans="1:3" ht="15.95" customHeight="1" x14ac:dyDescent="0.2">
      <c r="A9" s="64"/>
      <c r="B9" s="524"/>
      <c r="C9" s="65"/>
    </row>
    <row r="10" spans="1:3" ht="15.95" customHeight="1" x14ac:dyDescent="0.2">
      <c r="A10" s="64"/>
      <c r="B10" s="524"/>
      <c r="C10" s="65"/>
    </row>
    <row r="11" spans="1:3" ht="15.95" customHeight="1" x14ac:dyDescent="0.2">
      <c r="A11" s="64"/>
      <c r="B11" s="524"/>
      <c r="C11" s="65"/>
    </row>
    <row r="12" spans="1:3" ht="15.95" customHeight="1" x14ac:dyDescent="0.2">
      <c r="A12" s="64"/>
      <c r="B12" s="524"/>
      <c r="C12" s="65"/>
    </row>
    <row r="13" spans="1:3" ht="15.95" customHeight="1" x14ac:dyDescent="0.2">
      <c r="A13" s="64"/>
      <c r="B13" s="524"/>
      <c r="C13" s="65"/>
    </row>
    <row r="14" spans="1:3" ht="15.95" customHeight="1" x14ac:dyDescent="0.2">
      <c r="A14" s="64"/>
      <c r="B14" s="524"/>
      <c r="C14" s="65"/>
    </row>
    <row r="15" spans="1:3" ht="15.95" customHeight="1" x14ac:dyDescent="0.2">
      <c r="A15" s="64"/>
      <c r="B15" s="524"/>
      <c r="C15" s="65"/>
    </row>
    <row r="16" spans="1:3" ht="15.95" customHeight="1" x14ac:dyDescent="0.2">
      <c r="A16" s="64"/>
      <c r="B16" s="524"/>
      <c r="C16" s="65"/>
    </row>
    <row r="17" spans="1:3" ht="15.95" customHeight="1" x14ac:dyDescent="0.2">
      <c r="A17" s="64"/>
      <c r="B17" s="524"/>
      <c r="C17" s="65"/>
    </row>
    <row r="18" spans="1:3" ht="15.95" customHeight="1" x14ac:dyDescent="0.2">
      <c r="A18" s="64"/>
      <c r="B18" s="524"/>
      <c r="C18" s="65"/>
    </row>
    <row r="19" spans="1:3" ht="15.95" customHeight="1" x14ac:dyDescent="0.2">
      <c r="A19" s="64"/>
      <c r="B19" s="524"/>
      <c r="C19" s="65"/>
    </row>
    <row r="20" spans="1:3" ht="15.95" customHeight="1" x14ac:dyDescent="0.2">
      <c r="A20" s="64"/>
      <c r="B20" s="524"/>
      <c r="C20" s="65"/>
    </row>
    <row r="21" spans="1:3" ht="15.95" customHeight="1" x14ac:dyDescent="0.2">
      <c r="A21" s="64"/>
      <c r="B21" s="524"/>
      <c r="C21" s="65"/>
    </row>
    <row r="22" spans="1:3" ht="15.95" customHeight="1" x14ac:dyDescent="0.2">
      <c r="A22" s="64"/>
      <c r="B22" s="524"/>
      <c r="C22" s="65"/>
    </row>
    <row r="23" spans="1:3" ht="15.95" customHeight="1" thickBot="1" x14ac:dyDescent="0.25">
      <c r="A23" s="66"/>
      <c r="B23" s="525"/>
      <c r="C23" s="67"/>
    </row>
    <row r="24" spans="1:3" s="63" customFormat="1" ht="18" customHeight="1" thickBot="1" x14ac:dyDescent="0.25">
      <c r="A24" s="221" t="s">
        <v>67</v>
      </c>
      <c r="B24" s="140">
        <v>3389</v>
      </c>
      <c r="C24" s="222">
        <f>SUM(C5:C23)</f>
        <v>8777</v>
      </c>
    </row>
  </sheetData>
  <mergeCells count="1">
    <mergeCell ref="A1:C1"/>
  </mergeCells>
  <phoneticPr fontId="0" type="noConversion"/>
  <printOptions horizontalCentered="1"/>
  <pageMargins left="0.78740157480314965" right="0.78740157480314965" top="1.2369791666666667" bottom="0.98425196850393704" header="0.78740157480314965" footer="0.78740157480314965"/>
  <pageSetup paperSize="9" scale="95" orientation="landscape" horizontalDpi="300" verticalDpi="300" r:id="rId1"/>
  <headerFooter alignWithMargins="0">
    <oddHeader xml:space="preserve">&amp;R&amp;"Times New Roman CE,Félkövér dőlt"&amp;12 &amp;11 7. melléklet a 4/2016.(V.31.) önkormányzati rendelethez&amp;"Times New Roman CE,Normál"&amp;10
   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52"/>
  <sheetViews>
    <sheetView view="pageLayout" zoomScaleNormal="100" workbookViewId="0">
      <selection activeCell="G9" sqref="G9"/>
    </sheetView>
  </sheetViews>
  <sheetFormatPr defaultRowHeight="12.75" x14ac:dyDescent="0.2"/>
  <cols>
    <col min="1" max="1" width="38.6640625" style="53" customWidth="1"/>
    <col min="2" max="5" width="13.83203125" style="53" customWidth="1"/>
    <col min="6" max="16384" width="9.33203125" style="53"/>
  </cols>
  <sheetData>
    <row r="1" spans="1:5" x14ac:dyDescent="0.2">
      <c r="A1" s="244"/>
      <c r="B1" s="244"/>
      <c r="C1" s="244"/>
      <c r="D1" s="244"/>
      <c r="E1" s="244"/>
    </row>
    <row r="2" spans="1:5" ht="15.75" x14ac:dyDescent="0.25">
      <c r="A2" s="245" t="s">
        <v>141</v>
      </c>
      <c r="B2" s="632"/>
      <c r="C2" s="632"/>
      <c r="D2" s="632"/>
      <c r="E2" s="632"/>
    </row>
    <row r="3" spans="1:5" ht="14.25" thickBot="1" x14ac:dyDescent="0.3">
      <c r="A3" s="244"/>
      <c r="B3" s="244"/>
      <c r="C3" s="244"/>
      <c r="D3" s="633" t="s">
        <v>134</v>
      </c>
      <c r="E3" s="633"/>
    </row>
    <row r="4" spans="1:5" ht="15" customHeight="1" thickBot="1" x14ac:dyDescent="0.25">
      <c r="A4" s="246" t="s">
        <v>133</v>
      </c>
      <c r="B4" s="247" t="str">
        <f>CONCATENATE((LEFT(ÖSSZEFÜGGÉSEK!A5,4)),".")</f>
        <v>2015.</v>
      </c>
      <c r="C4" s="247" t="str">
        <f>CONCATENATE((LEFT(ÖSSZEFÜGGÉSEK!A5,4))+1,".")</f>
        <v>2016.</v>
      </c>
      <c r="D4" s="247" t="str">
        <f>CONCATENATE((LEFT(ÖSSZEFÜGGÉSEK!A5,4))+1,". után")</f>
        <v>2016. után</v>
      </c>
      <c r="E4" s="248" t="s">
        <v>52</v>
      </c>
    </row>
    <row r="5" spans="1:5" x14ac:dyDescent="0.2">
      <c r="A5" s="249" t="s">
        <v>135</v>
      </c>
      <c r="B5" s="100"/>
      <c r="C5" s="100"/>
      <c r="D5" s="100"/>
      <c r="E5" s="250">
        <f t="shared" ref="E5:E11" si="0">SUM(B5:D5)</f>
        <v>0</v>
      </c>
    </row>
    <row r="6" spans="1:5" x14ac:dyDescent="0.2">
      <c r="A6" s="251" t="s">
        <v>148</v>
      </c>
      <c r="B6" s="101"/>
      <c r="C6" s="101"/>
      <c r="D6" s="101"/>
      <c r="E6" s="252">
        <f t="shared" si="0"/>
        <v>0</v>
      </c>
    </row>
    <row r="7" spans="1:5" x14ac:dyDescent="0.2">
      <c r="A7" s="253" t="s">
        <v>136</v>
      </c>
      <c r="B7" s="102"/>
      <c r="C7" s="102"/>
      <c r="D7" s="102"/>
      <c r="E7" s="254">
        <f t="shared" si="0"/>
        <v>0</v>
      </c>
    </row>
    <row r="8" spans="1:5" x14ac:dyDescent="0.2">
      <c r="A8" s="253" t="s">
        <v>150</v>
      </c>
      <c r="B8" s="102"/>
      <c r="C8" s="102"/>
      <c r="D8" s="102"/>
      <c r="E8" s="254">
        <f t="shared" si="0"/>
        <v>0</v>
      </c>
    </row>
    <row r="9" spans="1:5" x14ac:dyDescent="0.2">
      <c r="A9" s="253" t="s">
        <v>137</v>
      </c>
      <c r="B9" s="102"/>
      <c r="C9" s="102"/>
      <c r="D9" s="102"/>
      <c r="E9" s="254">
        <f t="shared" si="0"/>
        <v>0</v>
      </c>
    </row>
    <row r="10" spans="1:5" x14ac:dyDescent="0.2">
      <c r="A10" s="253" t="s">
        <v>138</v>
      </c>
      <c r="B10" s="102"/>
      <c r="C10" s="102"/>
      <c r="D10" s="102"/>
      <c r="E10" s="254">
        <f t="shared" si="0"/>
        <v>0</v>
      </c>
    </row>
    <row r="11" spans="1:5" ht="13.5" thickBot="1" x14ac:dyDescent="0.25">
      <c r="A11" s="103"/>
      <c r="B11" s="104"/>
      <c r="C11" s="104"/>
      <c r="D11" s="104"/>
      <c r="E11" s="254">
        <f t="shared" si="0"/>
        <v>0</v>
      </c>
    </row>
    <row r="12" spans="1:5" ht="13.5" thickBot="1" x14ac:dyDescent="0.25">
      <c r="A12" s="255" t="s">
        <v>140</v>
      </c>
      <c r="B12" s="256">
        <f>B5+SUM(B7:B11)</f>
        <v>0</v>
      </c>
      <c r="C12" s="256">
        <f>C5+SUM(C7:C11)</f>
        <v>0</v>
      </c>
      <c r="D12" s="256">
        <f>D5+SUM(D7:D11)</f>
        <v>0</v>
      </c>
      <c r="E12" s="257">
        <f>E5+SUM(E7:E11)</f>
        <v>0</v>
      </c>
    </row>
    <row r="13" spans="1:5" ht="13.5" thickBot="1" x14ac:dyDescent="0.25">
      <c r="A13" s="56"/>
      <c r="B13" s="56"/>
      <c r="C13" s="56"/>
      <c r="D13" s="56"/>
      <c r="E13" s="56"/>
    </row>
    <row r="14" spans="1:5" ht="15" customHeight="1" thickBot="1" x14ac:dyDescent="0.25">
      <c r="A14" s="246" t="s">
        <v>139</v>
      </c>
      <c r="B14" s="247" t="str">
        <f>+B4</f>
        <v>2015.</v>
      </c>
      <c r="C14" s="247" t="str">
        <f>+C4</f>
        <v>2016.</v>
      </c>
      <c r="D14" s="247" t="str">
        <f>+D4</f>
        <v>2016. után</v>
      </c>
      <c r="E14" s="248" t="s">
        <v>52</v>
      </c>
    </row>
    <row r="15" spans="1:5" x14ac:dyDescent="0.2">
      <c r="A15" s="249" t="s">
        <v>144</v>
      </c>
      <c r="B15" s="100"/>
      <c r="C15" s="100"/>
      <c r="D15" s="100"/>
      <c r="E15" s="250">
        <f t="shared" ref="E15:E21" si="1">SUM(B15:D15)</f>
        <v>0</v>
      </c>
    </row>
    <row r="16" spans="1:5" x14ac:dyDescent="0.2">
      <c r="A16" s="258" t="s">
        <v>145</v>
      </c>
      <c r="B16" s="102"/>
      <c r="C16" s="102"/>
      <c r="D16" s="102"/>
      <c r="E16" s="254">
        <f t="shared" si="1"/>
        <v>0</v>
      </c>
    </row>
    <row r="17" spans="1:5" x14ac:dyDescent="0.2">
      <c r="A17" s="253" t="s">
        <v>146</v>
      </c>
      <c r="B17" s="102"/>
      <c r="C17" s="102"/>
      <c r="D17" s="102"/>
      <c r="E17" s="254">
        <f t="shared" si="1"/>
        <v>0</v>
      </c>
    </row>
    <row r="18" spans="1:5" x14ac:dyDescent="0.2">
      <c r="A18" s="253" t="s">
        <v>147</v>
      </c>
      <c r="B18" s="102"/>
      <c r="C18" s="102"/>
      <c r="D18" s="102"/>
      <c r="E18" s="254">
        <f t="shared" si="1"/>
        <v>0</v>
      </c>
    </row>
    <row r="19" spans="1:5" x14ac:dyDescent="0.2">
      <c r="A19" s="105"/>
      <c r="B19" s="102"/>
      <c r="C19" s="102"/>
      <c r="D19" s="102"/>
      <c r="E19" s="254">
        <f t="shared" si="1"/>
        <v>0</v>
      </c>
    </row>
    <row r="20" spans="1:5" x14ac:dyDescent="0.2">
      <c r="A20" s="105"/>
      <c r="B20" s="102"/>
      <c r="C20" s="102"/>
      <c r="D20" s="102"/>
      <c r="E20" s="254">
        <f t="shared" si="1"/>
        <v>0</v>
      </c>
    </row>
    <row r="21" spans="1:5" ht="13.5" thickBot="1" x14ac:dyDescent="0.25">
      <c r="A21" s="103"/>
      <c r="B21" s="104"/>
      <c r="C21" s="104"/>
      <c r="D21" s="104"/>
      <c r="E21" s="254">
        <f t="shared" si="1"/>
        <v>0</v>
      </c>
    </row>
    <row r="22" spans="1:5" ht="13.5" thickBot="1" x14ac:dyDescent="0.25">
      <c r="A22" s="255" t="s">
        <v>54</v>
      </c>
      <c r="B22" s="256">
        <f>SUM(B15:B21)</f>
        <v>0</v>
      </c>
      <c r="C22" s="256">
        <f>SUM(C15:C21)</f>
        <v>0</v>
      </c>
      <c r="D22" s="256">
        <f>SUM(D15:D21)</f>
        <v>0</v>
      </c>
      <c r="E22" s="257">
        <f>SUM(E15:E21)</f>
        <v>0</v>
      </c>
    </row>
    <row r="23" spans="1:5" x14ac:dyDescent="0.2">
      <c r="A23" s="244"/>
      <c r="B23" s="244"/>
      <c r="C23" s="244"/>
      <c r="D23" s="244"/>
      <c r="E23" s="244"/>
    </row>
    <row r="24" spans="1:5" x14ac:dyDescent="0.2">
      <c r="A24" s="244"/>
      <c r="B24" s="244"/>
      <c r="C24" s="244"/>
      <c r="D24" s="244"/>
      <c r="E24" s="244"/>
    </row>
    <row r="25" spans="1:5" ht="15.75" x14ac:dyDescent="0.25">
      <c r="A25" s="245" t="s">
        <v>141</v>
      </c>
      <c r="B25" s="632"/>
      <c r="C25" s="632"/>
      <c r="D25" s="632"/>
      <c r="E25" s="632"/>
    </row>
    <row r="26" spans="1:5" ht="14.25" thickBot="1" x14ac:dyDescent="0.3">
      <c r="A26" s="244"/>
      <c r="B26" s="244"/>
      <c r="C26" s="244"/>
      <c r="D26" s="633" t="s">
        <v>134</v>
      </c>
      <c r="E26" s="633"/>
    </row>
    <row r="27" spans="1:5" ht="13.5" thickBot="1" x14ac:dyDescent="0.25">
      <c r="A27" s="246" t="s">
        <v>133</v>
      </c>
      <c r="B27" s="247" t="str">
        <f>+B14</f>
        <v>2015.</v>
      </c>
      <c r="C27" s="247" t="str">
        <f>+C14</f>
        <v>2016.</v>
      </c>
      <c r="D27" s="247" t="str">
        <f>+D14</f>
        <v>2016. után</v>
      </c>
      <c r="E27" s="248" t="s">
        <v>52</v>
      </c>
    </row>
    <row r="28" spans="1:5" x14ac:dyDescent="0.2">
      <c r="A28" s="249" t="s">
        <v>135</v>
      </c>
      <c r="B28" s="100"/>
      <c r="C28" s="100"/>
      <c r="D28" s="100"/>
      <c r="E28" s="250">
        <f t="shared" ref="E28:E34" si="2">SUM(B28:D28)</f>
        <v>0</v>
      </c>
    </row>
    <row r="29" spans="1:5" x14ac:dyDescent="0.2">
      <c r="A29" s="251" t="s">
        <v>148</v>
      </c>
      <c r="B29" s="101"/>
      <c r="C29" s="101"/>
      <c r="D29" s="101"/>
      <c r="E29" s="252">
        <f t="shared" si="2"/>
        <v>0</v>
      </c>
    </row>
    <row r="30" spans="1:5" x14ac:dyDescent="0.2">
      <c r="A30" s="253" t="s">
        <v>136</v>
      </c>
      <c r="B30" s="102"/>
      <c r="C30" s="102"/>
      <c r="D30" s="102"/>
      <c r="E30" s="254">
        <f t="shared" si="2"/>
        <v>0</v>
      </c>
    </row>
    <row r="31" spans="1:5" x14ac:dyDescent="0.2">
      <c r="A31" s="253" t="s">
        <v>150</v>
      </c>
      <c r="B31" s="102"/>
      <c r="C31" s="102"/>
      <c r="D31" s="102"/>
      <c r="E31" s="254">
        <f t="shared" si="2"/>
        <v>0</v>
      </c>
    </row>
    <row r="32" spans="1:5" x14ac:dyDescent="0.2">
      <c r="A32" s="253" t="s">
        <v>137</v>
      </c>
      <c r="B32" s="102"/>
      <c r="C32" s="102"/>
      <c r="D32" s="102"/>
      <c r="E32" s="254">
        <f t="shared" si="2"/>
        <v>0</v>
      </c>
    </row>
    <row r="33" spans="1:5" x14ac:dyDescent="0.2">
      <c r="A33" s="253" t="s">
        <v>138</v>
      </c>
      <c r="B33" s="102"/>
      <c r="C33" s="102"/>
      <c r="D33" s="102"/>
      <c r="E33" s="254">
        <f t="shared" si="2"/>
        <v>0</v>
      </c>
    </row>
    <row r="34" spans="1:5" ht="13.5" thickBot="1" x14ac:dyDescent="0.25">
      <c r="A34" s="103"/>
      <c r="B34" s="104"/>
      <c r="C34" s="104"/>
      <c r="D34" s="104"/>
      <c r="E34" s="254">
        <f t="shared" si="2"/>
        <v>0</v>
      </c>
    </row>
    <row r="35" spans="1:5" ht="13.5" thickBot="1" x14ac:dyDescent="0.25">
      <c r="A35" s="255" t="s">
        <v>140</v>
      </c>
      <c r="B35" s="256">
        <f>B28+SUM(B30:B34)</f>
        <v>0</v>
      </c>
      <c r="C35" s="256">
        <f>C28+SUM(C30:C34)</f>
        <v>0</v>
      </c>
      <c r="D35" s="256">
        <f>D28+SUM(D30:D34)</f>
        <v>0</v>
      </c>
      <c r="E35" s="257">
        <f>E28+SUM(E30:E34)</f>
        <v>0</v>
      </c>
    </row>
    <row r="36" spans="1:5" ht="13.5" thickBot="1" x14ac:dyDescent="0.25">
      <c r="A36" s="56"/>
      <c r="B36" s="56"/>
      <c r="C36" s="56"/>
      <c r="D36" s="56"/>
      <c r="E36" s="56"/>
    </row>
    <row r="37" spans="1:5" ht="13.5" thickBot="1" x14ac:dyDescent="0.25">
      <c r="A37" s="246" t="s">
        <v>139</v>
      </c>
      <c r="B37" s="247" t="str">
        <f>+B27</f>
        <v>2015.</v>
      </c>
      <c r="C37" s="247" t="str">
        <f>+C27</f>
        <v>2016.</v>
      </c>
      <c r="D37" s="247" t="str">
        <f>+D27</f>
        <v>2016. után</v>
      </c>
      <c r="E37" s="248" t="s">
        <v>52</v>
      </c>
    </row>
    <row r="38" spans="1:5" x14ac:dyDescent="0.2">
      <c r="A38" s="249" t="s">
        <v>144</v>
      </c>
      <c r="B38" s="100"/>
      <c r="C38" s="100"/>
      <c r="D38" s="100"/>
      <c r="E38" s="250">
        <f t="shared" ref="E38:E44" si="3">SUM(B38:D38)</f>
        <v>0</v>
      </c>
    </row>
    <row r="39" spans="1:5" x14ac:dyDescent="0.2">
      <c r="A39" s="258" t="s">
        <v>145</v>
      </c>
      <c r="B39" s="102"/>
      <c r="C39" s="102"/>
      <c r="D39" s="102"/>
      <c r="E39" s="254">
        <f t="shared" si="3"/>
        <v>0</v>
      </c>
    </row>
    <row r="40" spans="1:5" x14ac:dyDescent="0.2">
      <c r="A40" s="253" t="s">
        <v>146</v>
      </c>
      <c r="B40" s="102"/>
      <c r="C40" s="102"/>
      <c r="D40" s="102"/>
      <c r="E40" s="254">
        <f t="shared" si="3"/>
        <v>0</v>
      </c>
    </row>
    <row r="41" spans="1:5" x14ac:dyDescent="0.2">
      <c r="A41" s="253" t="s">
        <v>147</v>
      </c>
      <c r="B41" s="102"/>
      <c r="C41" s="102"/>
      <c r="D41" s="102"/>
      <c r="E41" s="254">
        <f t="shared" si="3"/>
        <v>0</v>
      </c>
    </row>
    <row r="42" spans="1:5" x14ac:dyDescent="0.2">
      <c r="A42" s="105"/>
      <c r="B42" s="102"/>
      <c r="C42" s="102"/>
      <c r="D42" s="102"/>
      <c r="E42" s="254">
        <f t="shared" si="3"/>
        <v>0</v>
      </c>
    </row>
    <row r="43" spans="1:5" x14ac:dyDescent="0.2">
      <c r="A43" s="105"/>
      <c r="B43" s="102"/>
      <c r="C43" s="102"/>
      <c r="D43" s="102"/>
      <c r="E43" s="254">
        <f t="shared" si="3"/>
        <v>0</v>
      </c>
    </row>
    <row r="44" spans="1:5" ht="13.5" thickBot="1" x14ac:dyDescent="0.25">
      <c r="A44" s="103"/>
      <c r="B44" s="104"/>
      <c r="C44" s="104"/>
      <c r="D44" s="104"/>
      <c r="E44" s="254">
        <f t="shared" si="3"/>
        <v>0</v>
      </c>
    </row>
    <row r="45" spans="1:5" ht="13.5" thickBot="1" x14ac:dyDescent="0.25">
      <c r="A45" s="255" t="s">
        <v>54</v>
      </c>
      <c r="B45" s="256">
        <f>SUM(B38:B44)</f>
        <v>0</v>
      </c>
      <c r="C45" s="256">
        <f>SUM(C38:C44)</f>
        <v>0</v>
      </c>
      <c r="D45" s="256">
        <f>SUM(D38:D44)</f>
        <v>0</v>
      </c>
      <c r="E45" s="257">
        <f>SUM(E38:E44)</f>
        <v>0</v>
      </c>
    </row>
    <row r="46" spans="1:5" x14ac:dyDescent="0.2">
      <c r="A46" s="244"/>
      <c r="B46" s="244"/>
      <c r="C46" s="244"/>
      <c r="D46" s="244"/>
      <c r="E46" s="244"/>
    </row>
    <row r="47" spans="1:5" ht="15.75" x14ac:dyDescent="0.2">
      <c r="A47" s="641" t="str">
        <f>+CONCATENATE("Önkormányzaton kívüli EU-s projektekhez történő hozzájárulás ",LEFT(ÖSSZEFÜGGÉSEK!A5,4),". évi előirányzat")</f>
        <v>Önkormányzaton kívüli EU-s projektekhez történő hozzájárulás 2015. évi előirányzat</v>
      </c>
      <c r="B47" s="641"/>
      <c r="C47" s="641"/>
      <c r="D47" s="641"/>
      <c r="E47" s="641"/>
    </row>
    <row r="48" spans="1:5" ht="13.5" thickBot="1" x14ac:dyDescent="0.25">
      <c r="A48" s="244"/>
      <c r="B48" s="244"/>
      <c r="C48" s="244"/>
      <c r="D48" s="244"/>
      <c r="E48" s="244"/>
    </row>
    <row r="49" spans="1:8" ht="13.5" thickBot="1" x14ac:dyDescent="0.25">
      <c r="A49" s="646" t="s">
        <v>142</v>
      </c>
      <c r="B49" s="647"/>
      <c r="C49" s="648"/>
      <c r="D49" s="644" t="s">
        <v>151</v>
      </c>
      <c r="E49" s="645"/>
      <c r="H49" s="54"/>
    </row>
    <row r="50" spans="1:8" x14ac:dyDescent="0.2">
      <c r="A50" s="649"/>
      <c r="B50" s="650"/>
      <c r="C50" s="651"/>
      <c r="D50" s="637"/>
      <c r="E50" s="638"/>
    </row>
    <row r="51" spans="1:8" ht="13.5" thickBot="1" x14ac:dyDescent="0.25">
      <c r="A51" s="652"/>
      <c r="B51" s="653"/>
      <c r="C51" s="654"/>
      <c r="D51" s="639"/>
      <c r="E51" s="640"/>
    </row>
    <row r="52" spans="1:8" ht="13.5" thickBot="1" x14ac:dyDescent="0.25">
      <c r="A52" s="634" t="s">
        <v>54</v>
      </c>
      <c r="B52" s="635"/>
      <c r="C52" s="636"/>
      <c r="D52" s="642">
        <f>SUM(D50:E51)</f>
        <v>0</v>
      </c>
      <c r="E52" s="643"/>
    </row>
  </sheetData>
  <sheetProtection sheet="1"/>
  <mergeCells count="13">
    <mergeCell ref="B2:E2"/>
    <mergeCell ref="B25:E25"/>
    <mergeCell ref="D3:E3"/>
    <mergeCell ref="D26:E26"/>
    <mergeCell ref="A52:C52"/>
    <mergeCell ref="D50:E50"/>
    <mergeCell ref="D51:E51"/>
    <mergeCell ref="A47:E47"/>
    <mergeCell ref="D52:E52"/>
    <mergeCell ref="D49:E49"/>
    <mergeCell ref="A49:C49"/>
    <mergeCell ref="A50:C50"/>
    <mergeCell ref="A51:C51"/>
  </mergeCells>
  <phoneticPr fontId="30" type="noConversion"/>
  <conditionalFormatting sqref="E5:E12 B12:D12 B22:E22 E15:E21 E28:E35 B35:D35 E38:E45 B45:D45 D52:E52">
    <cfRule type="cellIs" dxfId="1" priority="1" stopIfTrue="1" operator="equal">
      <formula>0</formula>
    </cfRule>
  </conditionalFormatting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&amp;C&amp;"Times New Roman CE,Félkövér"&amp;12
Európai uniós támogatással megvalósuló projektek 
bevételei, kiadásai, hozzájárulások&amp;R&amp;"Times New Roman CE,Félkövér dőlt"&amp;11 8. melléklet a 4/2016.(V.31.) önkormányzati rendelethez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4">
    <tabColor rgb="FF92D050"/>
  </sheetPr>
  <dimension ref="A1:K158"/>
  <sheetViews>
    <sheetView zoomScale="130" zoomScaleNormal="130" zoomScaleSheetLayoutView="85" workbookViewId="0">
      <selection activeCell="E6" sqref="E6"/>
    </sheetView>
  </sheetViews>
  <sheetFormatPr defaultRowHeight="12.75" x14ac:dyDescent="0.2"/>
  <cols>
    <col min="1" max="1" width="19.5" style="436" customWidth="1"/>
    <col min="2" max="2" width="65.83203125" style="437" customWidth="1"/>
    <col min="3" max="4" width="15.83203125" style="438" customWidth="1"/>
    <col min="5" max="16384" width="9.33203125" style="3"/>
  </cols>
  <sheetData>
    <row r="1" spans="1:4" s="2" customFormat="1" ht="16.5" customHeight="1" thickBot="1" x14ac:dyDescent="0.25">
      <c r="A1" s="259"/>
      <c r="B1" s="261"/>
      <c r="C1" s="284" t="s">
        <v>611</v>
      </c>
      <c r="D1" s="284"/>
    </row>
    <row r="2" spans="1:4" s="106" customFormat="1" ht="21" customHeight="1" x14ac:dyDescent="0.2">
      <c r="A2" s="452" t="s">
        <v>65</v>
      </c>
      <c r="B2" s="396" t="s">
        <v>232</v>
      </c>
      <c r="C2" s="398"/>
      <c r="D2" s="398" t="s">
        <v>55</v>
      </c>
    </row>
    <row r="3" spans="1:4" s="106" customFormat="1" ht="16.5" thickBot="1" x14ac:dyDescent="0.25">
      <c r="A3" s="262" t="s">
        <v>207</v>
      </c>
      <c r="B3" s="397" t="s">
        <v>416</v>
      </c>
      <c r="C3" s="546"/>
      <c r="D3" s="546" t="s">
        <v>55</v>
      </c>
    </row>
    <row r="4" spans="1:4" s="107" customFormat="1" ht="15.95" customHeight="1" thickBot="1" x14ac:dyDescent="0.3">
      <c r="A4" s="263"/>
      <c r="B4" s="263"/>
      <c r="C4" s="264" t="s">
        <v>56</v>
      </c>
      <c r="D4" s="264" t="s">
        <v>56</v>
      </c>
    </row>
    <row r="5" spans="1:4" ht="13.5" thickBot="1" x14ac:dyDescent="0.25">
      <c r="A5" s="453" t="s">
        <v>209</v>
      </c>
      <c r="B5" s="265" t="s">
        <v>57</v>
      </c>
      <c r="C5" s="399" t="s">
        <v>58</v>
      </c>
      <c r="D5" s="399" t="s">
        <v>58</v>
      </c>
    </row>
    <row r="6" spans="1:4" s="68" customFormat="1" ht="12.95" customHeight="1" thickBot="1" x14ac:dyDescent="0.25">
      <c r="A6" s="226" t="s">
        <v>513</v>
      </c>
      <c r="B6" s="227" t="s">
        <v>514</v>
      </c>
      <c r="C6" s="228" t="s">
        <v>515</v>
      </c>
      <c r="D6" s="228" t="s">
        <v>515</v>
      </c>
    </row>
    <row r="7" spans="1:4" s="68" customFormat="1" ht="15.95" customHeight="1" thickBot="1" x14ac:dyDescent="0.25">
      <c r="A7" s="267"/>
      <c r="B7" s="268" t="s">
        <v>59</v>
      </c>
      <c r="C7" s="400"/>
      <c r="D7" s="400"/>
    </row>
    <row r="8" spans="1:4" s="68" customFormat="1" ht="12" customHeight="1" thickBot="1" x14ac:dyDescent="0.25">
      <c r="A8" s="37" t="s">
        <v>19</v>
      </c>
      <c r="B8" s="21" t="s">
        <v>262</v>
      </c>
      <c r="C8" s="335">
        <f>+C9+C10+C11+C12+C13+C14</f>
        <v>119668</v>
      </c>
      <c r="D8" s="335">
        <f>+D9+D10+D11+D12+D13+D14</f>
        <v>161097</v>
      </c>
    </row>
    <row r="9" spans="1:4" s="108" customFormat="1" ht="12" customHeight="1" x14ac:dyDescent="0.2">
      <c r="A9" s="480" t="s">
        <v>100</v>
      </c>
      <c r="B9" s="462" t="s">
        <v>263</v>
      </c>
      <c r="C9" s="338">
        <v>92178</v>
      </c>
      <c r="D9" s="338">
        <v>90570</v>
      </c>
    </row>
    <row r="10" spans="1:4" s="109" customFormat="1" ht="12" customHeight="1" x14ac:dyDescent="0.2">
      <c r="A10" s="481" t="s">
        <v>101</v>
      </c>
      <c r="B10" s="463" t="s">
        <v>264</v>
      </c>
      <c r="C10" s="337"/>
      <c r="D10" s="337">
        <v>30342</v>
      </c>
    </row>
    <row r="11" spans="1:4" s="109" customFormat="1" ht="12" customHeight="1" x14ac:dyDescent="0.2">
      <c r="A11" s="481" t="s">
        <v>102</v>
      </c>
      <c r="B11" s="463" t="s">
        <v>265</v>
      </c>
      <c r="C11" s="337">
        <v>25761</v>
      </c>
      <c r="D11" s="337">
        <v>29091</v>
      </c>
    </row>
    <row r="12" spans="1:4" s="109" customFormat="1" ht="12" customHeight="1" x14ac:dyDescent="0.2">
      <c r="A12" s="481" t="s">
        <v>103</v>
      </c>
      <c r="B12" s="463" t="s">
        <v>266</v>
      </c>
      <c r="C12" s="337">
        <v>1729</v>
      </c>
      <c r="D12" s="337">
        <v>1729</v>
      </c>
    </row>
    <row r="13" spans="1:4" s="109" customFormat="1" ht="12" customHeight="1" x14ac:dyDescent="0.2">
      <c r="A13" s="481" t="s">
        <v>152</v>
      </c>
      <c r="B13" s="463" t="s">
        <v>526</v>
      </c>
      <c r="C13" s="337"/>
      <c r="D13" s="337">
        <v>9006</v>
      </c>
    </row>
    <row r="14" spans="1:4" s="108" customFormat="1" ht="12" customHeight="1" thickBot="1" x14ac:dyDescent="0.25">
      <c r="A14" s="482" t="s">
        <v>104</v>
      </c>
      <c r="B14" s="464" t="s">
        <v>450</v>
      </c>
      <c r="C14" s="337"/>
      <c r="D14" s="337">
        <v>359</v>
      </c>
    </row>
    <row r="15" spans="1:4" s="108" customFormat="1" ht="12" customHeight="1" thickBot="1" x14ac:dyDescent="0.25">
      <c r="A15" s="37" t="s">
        <v>20</v>
      </c>
      <c r="B15" s="330" t="s">
        <v>267</v>
      </c>
      <c r="C15" s="335">
        <f>+C16+C17+C18+C19+C20</f>
        <v>39050</v>
      </c>
      <c r="D15" s="335">
        <f>+D16+D17+D18+D19+D20</f>
        <v>64017</v>
      </c>
    </row>
    <row r="16" spans="1:4" s="108" customFormat="1" ht="12" customHeight="1" x14ac:dyDescent="0.2">
      <c r="A16" s="480" t="s">
        <v>106</v>
      </c>
      <c r="B16" s="462" t="s">
        <v>268</v>
      </c>
      <c r="C16" s="338"/>
      <c r="D16" s="338"/>
    </row>
    <row r="17" spans="1:4" s="108" customFormat="1" ht="12" customHeight="1" x14ac:dyDescent="0.2">
      <c r="A17" s="481" t="s">
        <v>107</v>
      </c>
      <c r="B17" s="463" t="s">
        <v>269</v>
      </c>
      <c r="C17" s="337"/>
      <c r="D17" s="337"/>
    </row>
    <row r="18" spans="1:4" s="108" customFormat="1" ht="12" customHeight="1" x14ac:dyDescent="0.2">
      <c r="A18" s="481" t="s">
        <v>108</v>
      </c>
      <c r="B18" s="463" t="s">
        <v>439</v>
      </c>
      <c r="C18" s="337"/>
      <c r="D18" s="337"/>
    </row>
    <row r="19" spans="1:4" s="108" customFormat="1" ht="12" customHeight="1" x14ac:dyDescent="0.2">
      <c r="A19" s="481" t="s">
        <v>109</v>
      </c>
      <c r="B19" s="463" t="s">
        <v>440</v>
      </c>
      <c r="C19" s="337"/>
      <c r="D19" s="337"/>
    </row>
    <row r="20" spans="1:4" s="108" customFormat="1" ht="12" customHeight="1" x14ac:dyDescent="0.2">
      <c r="A20" s="481" t="s">
        <v>110</v>
      </c>
      <c r="B20" s="463" t="s">
        <v>270</v>
      </c>
      <c r="C20" s="337">
        <v>39050</v>
      </c>
      <c r="D20" s="337">
        <v>64017</v>
      </c>
    </row>
    <row r="21" spans="1:4" s="109" customFormat="1" ht="12" customHeight="1" thickBot="1" x14ac:dyDescent="0.25">
      <c r="A21" s="482" t="s">
        <v>119</v>
      </c>
      <c r="B21" s="464" t="s">
        <v>271</v>
      </c>
      <c r="C21" s="339"/>
      <c r="D21" s="339"/>
    </row>
    <row r="22" spans="1:4" s="109" customFormat="1" ht="12" customHeight="1" thickBot="1" x14ac:dyDescent="0.25">
      <c r="A22" s="37" t="s">
        <v>21</v>
      </c>
      <c r="B22" s="21" t="s">
        <v>272</v>
      </c>
      <c r="C22" s="335">
        <f>+C23+C24+C25+C26+C27</f>
        <v>0</v>
      </c>
      <c r="D22" s="335">
        <f>+D23+D24+D25+D26+D27</f>
        <v>12652</v>
      </c>
    </row>
    <row r="23" spans="1:4" s="109" customFormat="1" ht="12" customHeight="1" x14ac:dyDescent="0.2">
      <c r="A23" s="480" t="s">
        <v>89</v>
      </c>
      <c r="B23" s="462" t="s">
        <v>273</v>
      </c>
      <c r="C23" s="338"/>
      <c r="D23" s="338">
        <v>4407</v>
      </c>
    </row>
    <row r="24" spans="1:4" s="108" customFormat="1" ht="12" customHeight="1" x14ac:dyDescent="0.2">
      <c r="A24" s="481" t="s">
        <v>90</v>
      </c>
      <c r="B24" s="463" t="s">
        <v>274</v>
      </c>
      <c r="C24" s="337"/>
      <c r="D24" s="337"/>
    </row>
    <row r="25" spans="1:4" s="109" customFormat="1" ht="12" customHeight="1" x14ac:dyDescent="0.2">
      <c r="A25" s="481" t="s">
        <v>91</v>
      </c>
      <c r="B25" s="463" t="s">
        <v>441</v>
      </c>
      <c r="C25" s="337"/>
      <c r="D25" s="337"/>
    </row>
    <row r="26" spans="1:4" s="109" customFormat="1" ht="12" customHeight="1" x14ac:dyDescent="0.2">
      <c r="A26" s="481" t="s">
        <v>92</v>
      </c>
      <c r="B26" s="463" t="s">
        <v>442</v>
      </c>
      <c r="C26" s="337"/>
      <c r="D26" s="337"/>
    </row>
    <row r="27" spans="1:4" s="109" customFormat="1" ht="12" customHeight="1" x14ac:dyDescent="0.2">
      <c r="A27" s="481" t="s">
        <v>175</v>
      </c>
      <c r="B27" s="463" t="s">
        <v>275</v>
      </c>
      <c r="C27" s="337"/>
      <c r="D27" s="337">
        <v>8245</v>
      </c>
    </row>
    <row r="28" spans="1:4" s="109" customFormat="1" ht="12" customHeight="1" thickBot="1" x14ac:dyDescent="0.25">
      <c r="A28" s="482" t="s">
        <v>176</v>
      </c>
      <c r="B28" s="464" t="s">
        <v>276</v>
      </c>
      <c r="C28" s="339"/>
      <c r="D28" s="339"/>
    </row>
    <row r="29" spans="1:4" s="109" customFormat="1" ht="12" customHeight="1" thickBot="1" x14ac:dyDescent="0.25">
      <c r="A29" s="37" t="s">
        <v>177</v>
      </c>
      <c r="B29" s="21" t="s">
        <v>277</v>
      </c>
      <c r="C29" s="341">
        <f>+C30+C34+C35+C36</f>
        <v>14500</v>
      </c>
      <c r="D29" s="341">
        <f>+D30+D34+D35+D36</f>
        <v>16379</v>
      </c>
    </row>
    <row r="30" spans="1:4" s="109" customFormat="1" ht="12" customHeight="1" x14ac:dyDescent="0.2">
      <c r="A30" s="480" t="s">
        <v>278</v>
      </c>
      <c r="B30" s="462" t="s">
        <v>527</v>
      </c>
      <c r="C30" s="457">
        <f>+C31+C32+C33</f>
        <v>9000</v>
      </c>
      <c r="D30" s="457">
        <f>+D31+D32+D33</f>
        <v>9000</v>
      </c>
    </row>
    <row r="31" spans="1:4" s="109" customFormat="1" ht="12" customHeight="1" x14ac:dyDescent="0.2">
      <c r="A31" s="481" t="s">
        <v>279</v>
      </c>
      <c r="B31" s="463" t="s">
        <v>284</v>
      </c>
      <c r="C31" s="337">
        <v>3000</v>
      </c>
      <c r="D31" s="337">
        <v>3000</v>
      </c>
    </row>
    <row r="32" spans="1:4" s="109" customFormat="1" ht="12" customHeight="1" x14ac:dyDescent="0.2">
      <c r="A32" s="481" t="s">
        <v>280</v>
      </c>
      <c r="B32" s="463" t="s">
        <v>285</v>
      </c>
      <c r="C32" s="337"/>
      <c r="D32" s="337"/>
    </row>
    <row r="33" spans="1:4" s="109" customFormat="1" ht="12" customHeight="1" x14ac:dyDescent="0.2">
      <c r="A33" s="481" t="s">
        <v>454</v>
      </c>
      <c r="B33" s="537" t="s">
        <v>455</v>
      </c>
      <c r="C33" s="337">
        <v>6000</v>
      </c>
      <c r="D33" s="337">
        <v>6000</v>
      </c>
    </row>
    <row r="34" spans="1:4" s="109" customFormat="1" ht="12" customHeight="1" x14ac:dyDescent="0.2">
      <c r="A34" s="481" t="s">
        <v>281</v>
      </c>
      <c r="B34" s="463" t="s">
        <v>286</v>
      </c>
      <c r="C34" s="337">
        <v>5500</v>
      </c>
      <c r="D34" s="337">
        <v>5500</v>
      </c>
    </row>
    <row r="35" spans="1:4" s="109" customFormat="1" ht="12" customHeight="1" x14ac:dyDescent="0.2">
      <c r="A35" s="481" t="s">
        <v>282</v>
      </c>
      <c r="B35" s="463" t="s">
        <v>287</v>
      </c>
      <c r="C35" s="337"/>
      <c r="D35" s="337">
        <v>1312</v>
      </c>
    </row>
    <row r="36" spans="1:4" s="109" customFormat="1" ht="12" customHeight="1" thickBot="1" x14ac:dyDescent="0.25">
      <c r="A36" s="482" t="s">
        <v>283</v>
      </c>
      <c r="B36" s="464" t="s">
        <v>288</v>
      </c>
      <c r="C36" s="339"/>
      <c r="D36" s="339">
        <v>567</v>
      </c>
    </row>
    <row r="37" spans="1:4" s="109" customFormat="1" ht="12" customHeight="1" thickBot="1" x14ac:dyDescent="0.25">
      <c r="A37" s="37" t="s">
        <v>23</v>
      </c>
      <c r="B37" s="21" t="s">
        <v>451</v>
      </c>
      <c r="C37" s="335">
        <f>SUM(C38:C48)</f>
        <v>8686</v>
      </c>
      <c r="D37" s="335">
        <f>SUM(D38:D48)</f>
        <v>15107</v>
      </c>
    </row>
    <row r="38" spans="1:4" s="109" customFormat="1" ht="12" customHeight="1" x14ac:dyDescent="0.2">
      <c r="A38" s="480" t="s">
        <v>93</v>
      </c>
      <c r="B38" s="462" t="s">
        <v>291</v>
      </c>
      <c r="C38" s="338">
        <v>1181</v>
      </c>
      <c r="D38" s="338">
        <v>1181</v>
      </c>
    </row>
    <row r="39" spans="1:4" s="109" customFormat="1" ht="12" customHeight="1" x14ac:dyDescent="0.2">
      <c r="A39" s="481" t="s">
        <v>94</v>
      </c>
      <c r="B39" s="463" t="s">
        <v>292</v>
      </c>
      <c r="C39" s="337">
        <v>3219</v>
      </c>
      <c r="D39" s="337">
        <v>3413</v>
      </c>
    </row>
    <row r="40" spans="1:4" s="109" customFormat="1" ht="12" customHeight="1" x14ac:dyDescent="0.2">
      <c r="A40" s="481" t="s">
        <v>95</v>
      </c>
      <c r="B40" s="463" t="s">
        <v>293</v>
      </c>
      <c r="C40" s="337"/>
      <c r="D40" s="337">
        <v>232</v>
      </c>
    </row>
    <row r="41" spans="1:4" s="109" customFormat="1" ht="12" customHeight="1" x14ac:dyDescent="0.2">
      <c r="A41" s="481" t="s">
        <v>179</v>
      </c>
      <c r="B41" s="463" t="s">
        <v>294</v>
      </c>
      <c r="C41" s="337">
        <v>194</v>
      </c>
      <c r="D41" s="337">
        <v>3435</v>
      </c>
    </row>
    <row r="42" spans="1:4" s="109" customFormat="1" ht="12" customHeight="1" x14ac:dyDescent="0.2">
      <c r="A42" s="481" t="s">
        <v>180</v>
      </c>
      <c r="B42" s="463" t="s">
        <v>295</v>
      </c>
      <c r="C42" s="337">
        <v>2245</v>
      </c>
      <c r="D42" s="337">
        <v>3225</v>
      </c>
    </row>
    <row r="43" spans="1:4" s="109" customFormat="1" ht="12" customHeight="1" x14ac:dyDescent="0.2">
      <c r="A43" s="481" t="s">
        <v>181</v>
      </c>
      <c r="B43" s="463" t="s">
        <v>296</v>
      </c>
      <c r="C43" s="337">
        <v>1847</v>
      </c>
      <c r="D43" s="337">
        <v>3621</v>
      </c>
    </row>
    <row r="44" spans="1:4" s="109" customFormat="1" ht="12" customHeight="1" x14ac:dyDescent="0.2">
      <c r="A44" s="481" t="s">
        <v>182</v>
      </c>
      <c r="B44" s="463" t="s">
        <v>297</v>
      </c>
      <c r="C44" s="337"/>
      <c r="D44" s="337"/>
    </row>
    <row r="45" spans="1:4" s="109" customFormat="1" ht="12" customHeight="1" x14ac:dyDescent="0.2">
      <c r="A45" s="481" t="s">
        <v>183</v>
      </c>
      <c r="B45" s="463" t="s">
        <v>298</v>
      </c>
      <c r="C45" s="337"/>
      <c r="D45" s="337"/>
    </row>
    <row r="46" spans="1:4" s="109" customFormat="1" ht="12" customHeight="1" x14ac:dyDescent="0.2">
      <c r="A46" s="481" t="s">
        <v>289</v>
      </c>
      <c r="B46" s="463" t="s">
        <v>299</v>
      </c>
      <c r="C46" s="340"/>
      <c r="D46" s="340"/>
    </row>
    <row r="47" spans="1:4" s="109" customFormat="1" ht="12" customHeight="1" x14ac:dyDescent="0.2">
      <c r="A47" s="482" t="s">
        <v>290</v>
      </c>
      <c r="B47" s="464" t="s">
        <v>453</v>
      </c>
      <c r="C47" s="449"/>
      <c r="D47" s="449"/>
    </row>
    <row r="48" spans="1:4" s="109" customFormat="1" ht="12" customHeight="1" thickBot="1" x14ac:dyDescent="0.25">
      <c r="A48" s="482" t="s">
        <v>452</v>
      </c>
      <c r="B48" s="464" t="s">
        <v>300</v>
      </c>
      <c r="C48" s="449"/>
      <c r="D48" s="449"/>
    </row>
    <row r="49" spans="1:4" s="109" customFormat="1" ht="12" customHeight="1" thickBot="1" x14ac:dyDescent="0.25">
      <c r="A49" s="37" t="s">
        <v>24</v>
      </c>
      <c r="B49" s="21" t="s">
        <v>301</v>
      </c>
      <c r="C49" s="335">
        <f>SUM(C50:C54)</f>
        <v>28133</v>
      </c>
      <c r="D49" s="335">
        <f>SUM(D50:D54)</f>
        <v>24120</v>
      </c>
    </row>
    <row r="50" spans="1:4" s="109" customFormat="1" ht="12" customHeight="1" x14ac:dyDescent="0.2">
      <c r="A50" s="480" t="s">
        <v>96</v>
      </c>
      <c r="B50" s="462" t="s">
        <v>305</v>
      </c>
      <c r="C50" s="508"/>
      <c r="D50" s="508"/>
    </row>
    <row r="51" spans="1:4" s="109" customFormat="1" ht="12" customHeight="1" x14ac:dyDescent="0.2">
      <c r="A51" s="481" t="s">
        <v>97</v>
      </c>
      <c r="B51" s="463" t="s">
        <v>306</v>
      </c>
      <c r="C51" s="340">
        <v>28133</v>
      </c>
      <c r="D51" s="340">
        <v>18670</v>
      </c>
    </row>
    <row r="52" spans="1:4" s="109" customFormat="1" ht="12" customHeight="1" x14ac:dyDescent="0.2">
      <c r="A52" s="481" t="s">
        <v>302</v>
      </c>
      <c r="B52" s="463" t="s">
        <v>307</v>
      </c>
      <c r="C52" s="340"/>
      <c r="D52" s="340">
        <v>5450</v>
      </c>
    </row>
    <row r="53" spans="1:4" s="109" customFormat="1" ht="12" customHeight="1" x14ac:dyDescent="0.2">
      <c r="A53" s="481" t="s">
        <v>303</v>
      </c>
      <c r="B53" s="463" t="s">
        <v>308</v>
      </c>
      <c r="C53" s="340"/>
      <c r="D53" s="340"/>
    </row>
    <row r="54" spans="1:4" s="109" customFormat="1" ht="12" customHeight="1" thickBot="1" x14ac:dyDescent="0.25">
      <c r="A54" s="482" t="s">
        <v>304</v>
      </c>
      <c r="B54" s="464" t="s">
        <v>309</v>
      </c>
      <c r="C54" s="449"/>
      <c r="D54" s="449"/>
    </row>
    <row r="55" spans="1:4" s="109" customFormat="1" ht="12" customHeight="1" thickBot="1" x14ac:dyDescent="0.25">
      <c r="A55" s="37" t="s">
        <v>184</v>
      </c>
      <c r="B55" s="21" t="s">
        <v>310</v>
      </c>
      <c r="C55" s="335">
        <f>SUM(C56:C58)</f>
        <v>0</v>
      </c>
      <c r="D55" s="335">
        <f>SUM(D56:D58)</f>
        <v>400</v>
      </c>
    </row>
    <row r="56" spans="1:4" s="109" customFormat="1" ht="12" customHeight="1" x14ac:dyDescent="0.2">
      <c r="A56" s="480" t="s">
        <v>98</v>
      </c>
      <c r="B56" s="462" t="s">
        <v>311</v>
      </c>
      <c r="C56" s="338"/>
      <c r="D56" s="338"/>
    </row>
    <row r="57" spans="1:4" s="109" customFormat="1" ht="12" customHeight="1" x14ac:dyDescent="0.2">
      <c r="A57" s="481" t="s">
        <v>99</v>
      </c>
      <c r="B57" s="463" t="s">
        <v>443</v>
      </c>
      <c r="C57" s="337"/>
      <c r="D57" s="337"/>
    </row>
    <row r="58" spans="1:4" s="109" customFormat="1" ht="12" customHeight="1" x14ac:dyDescent="0.2">
      <c r="A58" s="481" t="s">
        <v>314</v>
      </c>
      <c r="B58" s="463" t="s">
        <v>312</v>
      </c>
      <c r="C58" s="337"/>
      <c r="D58" s="337">
        <v>400</v>
      </c>
    </row>
    <row r="59" spans="1:4" s="109" customFormat="1" ht="12" customHeight="1" thickBot="1" x14ac:dyDescent="0.25">
      <c r="A59" s="482" t="s">
        <v>315</v>
      </c>
      <c r="B59" s="464" t="s">
        <v>313</v>
      </c>
      <c r="C59" s="339"/>
      <c r="D59" s="339"/>
    </row>
    <row r="60" spans="1:4" s="109" customFormat="1" ht="12" customHeight="1" thickBot="1" x14ac:dyDescent="0.25">
      <c r="A60" s="37" t="s">
        <v>26</v>
      </c>
      <c r="B60" s="330" t="s">
        <v>316</v>
      </c>
      <c r="C60" s="335">
        <f>SUM(C61:C63)</f>
        <v>0</v>
      </c>
      <c r="D60" s="335">
        <f>SUM(D61:D63)</f>
        <v>4661</v>
      </c>
    </row>
    <row r="61" spans="1:4" s="109" customFormat="1" ht="12" customHeight="1" x14ac:dyDescent="0.2">
      <c r="A61" s="480" t="s">
        <v>185</v>
      </c>
      <c r="B61" s="462" t="s">
        <v>318</v>
      </c>
      <c r="C61" s="340"/>
      <c r="D61" s="340"/>
    </row>
    <row r="62" spans="1:4" s="109" customFormat="1" ht="12" customHeight="1" x14ac:dyDescent="0.2">
      <c r="A62" s="481" t="s">
        <v>186</v>
      </c>
      <c r="B62" s="463" t="s">
        <v>444</v>
      </c>
      <c r="C62" s="340"/>
      <c r="D62" s="340"/>
    </row>
    <row r="63" spans="1:4" s="109" customFormat="1" ht="12" customHeight="1" x14ac:dyDescent="0.2">
      <c r="A63" s="481" t="s">
        <v>238</v>
      </c>
      <c r="B63" s="463" t="s">
        <v>319</v>
      </c>
      <c r="C63" s="340"/>
      <c r="D63" s="340">
        <v>4661</v>
      </c>
    </row>
    <row r="64" spans="1:4" s="109" customFormat="1" ht="12" customHeight="1" thickBot="1" x14ac:dyDescent="0.25">
      <c r="A64" s="482" t="s">
        <v>317</v>
      </c>
      <c r="B64" s="464" t="s">
        <v>320</v>
      </c>
      <c r="C64" s="340"/>
      <c r="D64" s="340"/>
    </row>
    <row r="65" spans="1:4" s="109" customFormat="1" ht="12" customHeight="1" thickBot="1" x14ac:dyDescent="0.25">
      <c r="A65" s="37" t="s">
        <v>27</v>
      </c>
      <c r="B65" s="21" t="s">
        <v>321</v>
      </c>
      <c r="C65" s="341">
        <f>+C8+C15+C22+C29+C37+C49+C55+C60</f>
        <v>210037</v>
      </c>
      <c r="D65" s="341">
        <f>+D8+D15+D22+D29+D37+D49+D55+D60</f>
        <v>298433</v>
      </c>
    </row>
    <row r="66" spans="1:4" s="109" customFormat="1" ht="12" customHeight="1" thickBot="1" x14ac:dyDescent="0.2">
      <c r="A66" s="483" t="s">
        <v>412</v>
      </c>
      <c r="B66" s="330" t="s">
        <v>323</v>
      </c>
      <c r="C66" s="335">
        <f>SUM(C67:C69)</f>
        <v>0</v>
      </c>
      <c r="D66" s="335">
        <f>SUM(D67:D69)</f>
        <v>86731</v>
      </c>
    </row>
    <row r="67" spans="1:4" s="109" customFormat="1" ht="12" customHeight="1" x14ac:dyDescent="0.2">
      <c r="A67" s="480" t="s">
        <v>354</v>
      </c>
      <c r="B67" s="462" t="s">
        <v>324</v>
      </c>
      <c r="C67" s="340"/>
      <c r="D67" s="340"/>
    </row>
    <row r="68" spans="1:4" s="109" customFormat="1" ht="12" customHeight="1" x14ac:dyDescent="0.2">
      <c r="A68" s="481" t="s">
        <v>363</v>
      </c>
      <c r="B68" s="463" t="s">
        <v>325</v>
      </c>
      <c r="C68" s="340"/>
      <c r="D68" s="340">
        <v>75348</v>
      </c>
    </row>
    <row r="69" spans="1:4" s="109" customFormat="1" ht="12" customHeight="1" thickBot="1" x14ac:dyDescent="0.25">
      <c r="A69" s="482" t="s">
        <v>364</v>
      </c>
      <c r="B69" s="465" t="s">
        <v>326</v>
      </c>
      <c r="C69" s="340"/>
      <c r="D69" s="340">
        <v>11383</v>
      </c>
    </row>
    <row r="70" spans="1:4" s="109" customFormat="1" ht="12" customHeight="1" thickBot="1" x14ac:dyDescent="0.2">
      <c r="A70" s="483" t="s">
        <v>327</v>
      </c>
      <c r="B70" s="330" t="s">
        <v>328</v>
      </c>
      <c r="C70" s="335">
        <f>SUM(C71:C74)</f>
        <v>0</v>
      </c>
      <c r="D70" s="335">
        <f>SUM(D71:D74)</f>
        <v>0</v>
      </c>
    </row>
    <row r="71" spans="1:4" s="109" customFormat="1" ht="12" customHeight="1" x14ac:dyDescent="0.2">
      <c r="A71" s="480" t="s">
        <v>153</v>
      </c>
      <c r="B71" s="462" t="s">
        <v>329</v>
      </c>
      <c r="C71" s="340"/>
      <c r="D71" s="340"/>
    </row>
    <row r="72" spans="1:4" s="109" customFormat="1" ht="12" customHeight="1" x14ac:dyDescent="0.2">
      <c r="A72" s="481" t="s">
        <v>154</v>
      </c>
      <c r="B72" s="463" t="s">
        <v>330</v>
      </c>
      <c r="C72" s="340"/>
      <c r="D72" s="340"/>
    </row>
    <row r="73" spans="1:4" s="109" customFormat="1" ht="12" customHeight="1" x14ac:dyDescent="0.2">
      <c r="A73" s="481" t="s">
        <v>355</v>
      </c>
      <c r="B73" s="463" t="s">
        <v>331</v>
      </c>
      <c r="C73" s="340"/>
      <c r="D73" s="340"/>
    </row>
    <row r="74" spans="1:4" s="109" customFormat="1" ht="12" customHeight="1" thickBot="1" x14ac:dyDescent="0.25">
      <c r="A74" s="482" t="s">
        <v>356</v>
      </c>
      <c r="B74" s="464" t="s">
        <v>332</v>
      </c>
      <c r="C74" s="340"/>
      <c r="D74" s="340"/>
    </row>
    <row r="75" spans="1:4" s="109" customFormat="1" ht="12" customHeight="1" thickBot="1" x14ac:dyDescent="0.2">
      <c r="A75" s="483" t="s">
        <v>333</v>
      </c>
      <c r="B75" s="330" t="s">
        <v>334</v>
      </c>
      <c r="C75" s="335">
        <f>SUM(C76:C77)</f>
        <v>0</v>
      </c>
      <c r="D75" s="335">
        <f>SUM(D76:D77)</f>
        <v>11412</v>
      </c>
    </row>
    <row r="76" spans="1:4" s="109" customFormat="1" ht="12" customHeight="1" x14ac:dyDescent="0.2">
      <c r="A76" s="480" t="s">
        <v>357</v>
      </c>
      <c r="B76" s="462" t="s">
        <v>335</v>
      </c>
      <c r="C76" s="340"/>
      <c r="D76" s="340">
        <v>11412</v>
      </c>
    </row>
    <row r="77" spans="1:4" s="109" customFormat="1" ht="12" customHeight="1" thickBot="1" x14ac:dyDescent="0.25">
      <c r="A77" s="482" t="s">
        <v>358</v>
      </c>
      <c r="B77" s="464" t="s">
        <v>336</v>
      </c>
      <c r="C77" s="340"/>
      <c r="D77" s="340"/>
    </row>
    <row r="78" spans="1:4" s="108" customFormat="1" ht="12" customHeight="1" thickBot="1" x14ac:dyDescent="0.2">
      <c r="A78" s="483" t="s">
        <v>337</v>
      </c>
      <c r="B78" s="330" t="s">
        <v>338</v>
      </c>
      <c r="C78" s="335">
        <f>SUM(C79:C81)</f>
        <v>0</v>
      </c>
      <c r="D78" s="335">
        <f>SUM(D79:D81)</f>
        <v>7795</v>
      </c>
    </row>
    <row r="79" spans="1:4" s="109" customFormat="1" ht="12" customHeight="1" x14ac:dyDescent="0.2">
      <c r="A79" s="480" t="s">
        <v>359</v>
      </c>
      <c r="B79" s="462" t="s">
        <v>339</v>
      </c>
      <c r="C79" s="340"/>
      <c r="D79" s="340">
        <v>7795</v>
      </c>
    </row>
    <row r="80" spans="1:4" s="109" customFormat="1" ht="12" customHeight="1" x14ac:dyDescent="0.2">
      <c r="A80" s="481" t="s">
        <v>360</v>
      </c>
      <c r="B80" s="463" t="s">
        <v>340</v>
      </c>
      <c r="C80" s="340"/>
      <c r="D80" s="340">
        <v>0</v>
      </c>
    </row>
    <row r="81" spans="1:4" s="109" customFormat="1" ht="12" customHeight="1" thickBot="1" x14ac:dyDescent="0.25">
      <c r="A81" s="482" t="s">
        <v>361</v>
      </c>
      <c r="B81" s="464" t="s">
        <v>341</v>
      </c>
      <c r="C81" s="340"/>
      <c r="D81" s="340"/>
    </row>
    <row r="82" spans="1:4" s="109" customFormat="1" ht="12" customHeight="1" thickBot="1" x14ac:dyDescent="0.2">
      <c r="A82" s="483" t="s">
        <v>342</v>
      </c>
      <c r="B82" s="330" t="s">
        <v>362</v>
      </c>
      <c r="C82" s="335">
        <f>SUM(C83:C86)</f>
        <v>0</v>
      </c>
      <c r="D82" s="335">
        <f>SUM(D83:D86)</f>
        <v>0</v>
      </c>
    </row>
    <row r="83" spans="1:4" s="109" customFormat="1" ht="12" customHeight="1" x14ac:dyDescent="0.2">
      <c r="A83" s="484" t="s">
        <v>343</v>
      </c>
      <c r="B83" s="462" t="s">
        <v>344</v>
      </c>
      <c r="C83" s="340"/>
      <c r="D83" s="340"/>
    </row>
    <row r="84" spans="1:4" s="109" customFormat="1" ht="12" customHeight="1" x14ac:dyDescent="0.2">
      <c r="A84" s="485" t="s">
        <v>345</v>
      </c>
      <c r="B84" s="463" t="s">
        <v>346</v>
      </c>
      <c r="C84" s="340"/>
      <c r="D84" s="340"/>
    </row>
    <row r="85" spans="1:4" s="109" customFormat="1" ht="12" customHeight="1" x14ac:dyDescent="0.2">
      <c r="A85" s="485" t="s">
        <v>347</v>
      </c>
      <c r="B85" s="463" t="s">
        <v>348</v>
      </c>
      <c r="C85" s="340"/>
      <c r="D85" s="340"/>
    </row>
    <row r="86" spans="1:4" s="108" customFormat="1" ht="12" customHeight="1" thickBot="1" x14ac:dyDescent="0.25">
      <c r="A86" s="486" t="s">
        <v>349</v>
      </c>
      <c r="B86" s="464" t="s">
        <v>350</v>
      </c>
      <c r="C86" s="340"/>
      <c r="D86" s="340"/>
    </row>
    <row r="87" spans="1:4" s="108" customFormat="1" ht="12" customHeight="1" thickBot="1" x14ac:dyDescent="0.2">
      <c r="A87" s="483" t="s">
        <v>351</v>
      </c>
      <c r="B87" s="330" t="s">
        <v>495</v>
      </c>
      <c r="C87" s="509"/>
      <c r="D87" s="509"/>
    </row>
    <row r="88" spans="1:4" s="108" customFormat="1" ht="12" customHeight="1" thickBot="1" x14ac:dyDescent="0.2">
      <c r="A88" s="483" t="s">
        <v>528</v>
      </c>
      <c r="B88" s="330" t="s">
        <v>352</v>
      </c>
      <c r="C88" s="509"/>
      <c r="D88" s="509"/>
    </row>
    <row r="89" spans="1:4" s="108" customFormat="1" ht="12" customHeight="1" thickBot="1" x14ac:dyDescent="0.2">
      <c r="A89" s="483" t="s">
        <v>529</v>
      </c>
      <c r="B89" s="469" t="s">
        <v>498</v>
      </c>
      <c r="C89" s="341">
        <f>+C66+C70+C75+C78+C82+C88+C87</f>
        <v>0</v>
      </c>
      <c r="D89" s="341">
        <f>+D66+D70+D75+D78+D82+D88+D87</f>
        <v>105938</v>
      </c>
    </row>
    <row r="90" spans="1:4" s="108" customFormat="1" ht="12" customHeight="1" thickBot="1" x14ac:dyDescent="0.2">
      <c r="A90" s="487" t="s">
        <v>530</v>
      </c>
      <c r="B90" s="470" t="s">
        <v>531</v>
      </c>
      <c r="C90" s="341">
        <f>+C65+C89</f>
        <v>210037</v>
      </c>
      <c r="D90" s="341">
        <f>+D65+D89</f>
        <v>404371</v>
      </c>
    </row>
    <row r="91" spans="1:4" s="109" customFormat="1" ht="15" customHeight="1" thickBot="1" x14ac:dyDescent="0.25">
      <c r="A91" s="273"/>
      <c r="B91" s="274"/>
      <c r="C91" s="405"/>
      <c r="D91" s="405"/>
    </row>
    <row r="92" spans="1:4" s="68" customFormat="1" ht="16.5" customHeight="1" thickBot="1" x14ac:dyDescent="0.25">
      <c r="A92" s="277"/>
      <c r="B92" s="278" t="s">
        <v>60</v>
      </c>
      <c r="C92" s="407"/>
      <c r="D92" s="407"/>
    </row>
    <row r="93" spans="1:4" s="110" customFormat="1" ht="12" customHeight="1" thickBot="1" x14ac:dyDescent="0.25">
      <c r="A93" s="454" t="s">
        <v>19</v>
      </c>
      <c r="B93" s="31" t="s">
        <v>535</v>
      </c>
      <c r="C93" s="334">
        <f>+C94+C95+C96+C97+C98+C111</f>
        <v>131811</v>
      </c>
      <c r="D93" s="334">
        <f>+D94+D95+D96+D97+D98+D111</f>
        <v>202039</v>
      </c>
    </row>
    <row r="94" spans="1:4" ht="12" customHeight="1" x14ac:dyDescent="0.2">
      <c r="A94" s="488" t="s">
        <v>100</v>
      </c>
      <c r="B94" s="10" t="s">
        <v>50</v>
      </c>
      <c r="C94" s="336">
        <v>44117</v>
      </c>
      <c r="D94" s="336">
        <v>62369</v>
      </c>
    </row>
    <row r="95" spans="1:4" ht="12" customHeight="1" x14ac:dyDescent="0.2">
      <c r="A95" s="481" t="s">
        <v>101</v>
      </c>
      <c r="B95" s="8" t="s">
        <v>187</v>
      </c>
      <c r="C95" s="337">
        <v>10166</v>
      </c>
      <c r="D95" s="337">
        <v>13197</v>
      </c>
    </row>
    <row r="96" spans="1:4" ht="12" customHeight="1" x14ac:dyDescent="0.2">
      <c r="A96" s="481" t="s">
        <v>102</v>
      </c>
      <c r="B96" s="8" t="s">
        <v>143</v>
      </c>
      <c r="C96" s="339">
        <v>54959</v>
      </c>
      <c r="D96" s="339">
        <v>59406</v>
      </c>
    </row>
    <row r="97" spans="1:4" ht="12" customHeight="1" x14ac:dyDescent="0.2">
      <c r="A97" s="481" t="s">
        <v>103</v>
      </c>
      <c r="B97" s="11" t="s">
        <v>188</v>
      </c>
      <c r="C97" s="339">
        <v>10122</v>
      </c>
      <c r="D97" s="339">
        <v>11544</v>
      </c>
    </row>
    <row r="98" spans="1:4" ht="12" customHeight="1" x14ac:dyDescent="0.2">
      <c r="A98" s="481" t="s">
        <v>114</v>
      </c>
      <c r="B98" s="19" t="s">
        <v>189</v>
      </c>
      <c r="C98" s="339">
        <v>12447</v>
      </c>
      <c r="D98" s="339">
        <v>55143</v>
      </c>
    </row>
    <row r="99" spans="1:4" ht="12" customHeight="1" x14ac:dyDescent="0.2">
      <c r="A99" s="481" t="s">
        <v>104</v>
      </c>
      <c r="B99" s="8" t="s">
        <v>532</v>
      </c>
      <c r="C99" s="339"/>
      <c r="D99" s="339">
        <v>1806</v>
      </c>
    </row>
    <row r="100" spans="1:4" ht="12" customHeight="1" x14ac:dyDescent="0.2">
      <c r="A100" s="481" t="s">
        <v>105</v>
      </c>
      <c r="B100" s="164" t="s">
        <v>461</v>
      </c>
      <c r="C100" s="339"/>
      <c r="D100" s="339"/>
    </row>
    <row r="101" spans="1:4" ht="12" customHeight="1" x14ac:dyDescent="0.2">
      <c r="A101" s="481" t="s">
        <v>115</v>
      </c>
      <c r="B101" s="164" t="s">
        <v>460</v>
      </c>
      <c r="C101" s="339"/>
      <c r="D101" s="339">
        <v>367</v>
      </c>
    </row>
    <row r="102" spans="1:4" ht="12" customHeight="1" x14ac:dyDescent="0.2">
      <c r="A102" s="481" t="s">
        <v>116</v>
      </c>
      <c r="B102" s="164" t="s">
        <v>368</v>
      </c>
      <c r="C102" s="339"/>
      <c r="D102" s="339"/>
    </row>
    <row r="103" spans="1:4" ht="12" customHeight="1" x14ac:dyDescent="0.2">
      <c r="A103" s="481" t="s">
        <v>117</v>
      </c>
      <c r="B103" s="165" t="s">
        <v>369</v>
      </c>
      <c r="C103" s="339"/>
      <c r="D103" s="339"/>
    </row>
    <row r="104" spans="1:4" ht="12" customHeight="1" x14ac:dyDescent="0.2">
      <c r="A104" s="481" t="s">
        <v>118</v>
      </c>
      <c r="B104" s="165" t="s">
        <v>370</v>
      </c>
      <c r="C104" s="339"/>
      <c r="D104" s="339"/>
    </row>
    <row r="105" spans="1:4" ht="12" customHeight="1" x14ac:dyDescent="0.2">
      <c r="A105" s="481" t="s">
        <v>120</v>
      </c>
      <c r="B105" s="164" t="s">
        <v>371</v>
      </c>
      <c r="C105" s="339">
        <v>9997</v>
      </c>
      <c r="D105" s="339">
        <v>50370</v>
      </c>
    </row>
    <row r="106" spans="1:4" ht="12" customHeight="1" x14ac:dyDescent="0.2">
      <c r="A106" s="481" t="s">
        <v>190</v>
      </c>
      <c r="B106" s="164" t="s">
        <v>372</v>
      </c>
      <c r="C106" s="339"/>
      <c r="D106" s="339"/>
    </row>
    <row r="107" spans="1:4" ht="12" customHeight="1" x14ac:dyDescent="0.2">
      <c r="A107" s="481" t="s">
        <v>366</v>
      </c>
      <c r="B107" s="165" t="s">
        <v>373</v>
      </c>
      <c r="C107" s="339"/>
      <c r="D107" s="339">
        <v>150</v>
      </c>
    </row>
    <row r="108" spans="1:4" ht="12" customHeight="1" x14ac:dyDescent="0.2">
      <c r="A108" s="489" t="s">
        <v>367</v>
      </c>
      <c r="B108" s="166" t="s">
        <v>374</v>
      </c>
      <c r="C108" s="339"/>
      <c r="D108" s="339"/>
    </row>
    <row r="109" spans="1:4" ht="12" customHeight="1" x14ac:dyDescent="0.2">
      <c r="A109" s="481" t="s">
        <v>458</v>
      </c>
      <c r="B109" s="166" t="s">
        <v>375</v>
      </c>
      <c r="C109" s="339"/>
      <c r="D109" s="339"/>
    </row>
    <row r="110" spans="1:4" ht="12" customHeight="1" x14ac:dyDescent="0.2">
      <c r="A110" s="481" t="s">
        <v>459</v>
      </c>
      <c r="B110" s="165" t="s">
        <v>376</v>
      </c>
      <c r="C110" s="337">
        <v>2450</v>
      </c>
      <c r="D110" s="337">
        <v>2450</v>
      </c>
    </row>
    <row r="111" spans="1:4" ht="12" customHeight="1" x14ac:dyDescent="0.2">
      <c r="A111" s="481" t="s">
        <v>463</v>
      </c>
      <c r="B111" s="11" t="s">
        <v>51</v>
      </c>
      <c r="C111" s="337"/>
      <c r="D111" s="337">
        <v>380</v>
      </c>
    </row>
    <row r="112" spans="1:4" ht="12" customHeight="1" x14ac:dyDescent="0.2">
      <c r="A112" s="482" t="s">
        <v>464</v>
      </c>
      <c r="B112" s="8" t="s">
        <v>533</v>
      </c>
      <c r="C112" s="339"/>
      <c r="D112" s="339"/>
    </row>
    <row r="113" spans="1:4" ht="12" customHeight="1" thickBot="1" x14ac:dyDescent="0.25">
      <c r="A113" s="490" t="s">
        <v>465</v>
      </c>
      <c r="B113" s="167" t="s">
        <v>534</v>
      </c>
      <c r="C113" s="343"/>
      <c r="D113" s="343"/>
    </row>
    <row r="114" spans="1:4" ht="12" customHeight="1" thickBot="1" x14ac:dyDescent="0.25">
      <c r="A114" s="37" t="s">
        <v>20</v>
      </c>
      <c r="B114" s="30" t="s">
        <v>377</v>
      </c>
      <c r="C114" s="335">
        <f>+C115+C117+C119</f>
        <v>3389</v>
      </c>
      <c r="D114" s="335">
        <f>+D115+D117+D119</f>
        <v>28321</v>
      </c>
    </row>
    <row r="115" spans="1:4" ht="12" customHeight="1" x14ac:dyDescent="0.2">
      <c r="A115" s="480" t="s">
        <v>106</v>
      </c>
      <c r="B115" s="8" t="s">
        <v>236</v>
      </c>
      <c r="C115" s="338"/>
      <c r="D115" s="338">
        <v>13224</v>
      </c>
    </row>
    <row r="116" spans="1:4" ht="12" customHeight="1" x14ac:dyDescent="0.2">
      <c r="A116" s="480" t="s">
        <v>107</v>
      </c>
      <c r="B116" s="12" t="s">
        <v>381</v>
      </c>
      <c r="C116" s="338"/>
      <c r="D116" s="338"/>
    </row>
    <row r="117" spans="1:4" ht="12" customHeight="1" x14ac:dyDescent="0.2">
      <c r="A117" s="480" t="s">
        <v>108</v>
      </c>
      <c r="B117" s="12" t="s">
        <v>191</v>
      </c>
      <c r="C117" s="337">
        <v>3389</v>
      </c>
      <c r="D117" s="337">
        <v>8777</v>
      </c>
    </row>
    <row r="118" spans="1:4" ht="12" customHeight="1" x14ac:dyDescent="0.2">
      <c r="A118" s="480" t="s">
        <v>109</v>
      </c>
      <c r="B118" s="12" t="s">
        <v>382</v>
      </c>
      <c r="C118" s="303"/>
      <c r="D118" s="303"/>
    </row>
    <row r="119" spans="1:4" ht="12" customHeight="1" x14ac:dyDescent="0.2">
      <c r="A119" s="480" t="s">
        <v>110</v>
      </c>
      <c r="B119" s="332" t="s">
        <v>239</v>
      </c>
      <c r="C119" s="303"/>
      <c r="D119" s="303">
        <v>6320</v>
      </c>
    </row>
    <row r="120" spans="1:4" ht="12" customHeight="1" x14ac:dyDescent="0.2">
      <c r="A120" s="480" t="s">
        <v>119</v>
      </c>
      <c r="B120" s="331" t="s">
        <v>445</v>
      </c>
      <c r="C120" s="303"/>
      <c r="D120" s="303"/>
    </row>
    <row r="121" spans="1:4" ht="12" customHeight="1" x14ac:dyDescent="0.2">
      <c r="A121" s="480" t="s">
        <v>121</v>
      </c>
      <c r="B121" s="458" t="s">
        <v>387</v>
      </c>
      <c r="C121" s="303"/>
      <c r="D121" s="303"/>
    </row>
    <row r="122" spans="1:4" ht="12" customHeight="1" x14ac:dyDescent="0.2">
      <c r="A122" s="480" t="s">
        <v>192</v>
      </c>
      <c r="B122" s="165" t="s">
        <v>370</v>
      </c>
      <c r="C122" s="303"/>
      <c r="D122" s="303"/>
    </row>
    <row r="123" spans="1:4" ht="12" customHeight="1" x14ac:dyDescent="0.2">
      <c r="A123" s="480" t="s">
        <v>193</v>
      </c>
      <c r="B123" s="165" t="s">
        <v>386</v>
      </c>
      <c r="C123" s="303"/>
      <c r="D123" s="303">
        <v>6113</v>
      </c>
    </row>
    <row r="124" spans="1:4" ht="12" customHeight="1" x14ac:dyDescent="0.2">
      <c r="A124" s="480" t="s">
        <v>194</v>
      </c>
      <c r="B124" s="165" t="s">
        <v>385</v>
      </c>
      <c r="C124" s="303"/>
      <c r="D124" s="303"/>
    </row>
    <row r="125" spans="1:4" ht="12" customHeight="1" x14ac:dyDescent="0.2">
      <c r="A125" s="480" t="s">
        <v>378</v>
      </c>
      <c r="B125" s="165" t="s">
        <v>373</v>
      </c>
      <c r="C125" s="303"/>
      <c r="D125" s="303"/>
    </row>
    <row r="126" spans="1:4" ht="12" customHeight="1" x14ac:dyDescent="0.2">
      <c r="A126" s="480" t="s">
        <v>379</v>
      </c>
      <c r="B126" s="165" t="s">
        <v>384</v>
      </c>
      <c r="C126" s="303"/>
      <c r="D126" s="303"/>
    </row>
    <row r="127" spans="1:4" ht="12" customHeight="1" thickBot="1" x14ac:dyDescent="0.25">
      <c r="A127" s="489" t="s">
        <v>380</v>
      </c>
      <c r="B127" s="165" t="s">
        <v>383</v>
      </c>
      <c r="C127" s="305"/>
      <c r="D127" s="305">
        <v>207</v>
      </c>
    </row>
    <row r="128" spans="1:4" ht="12" customHeight="1" thickBot="1" x14ac:dyDescent="0.25">
      <c r="A128" s="37" t="s">
        <v>21</v>
      </c>
      <c r="B128" s="145" t="s">
        <v>468</v>
      </c>
      <c r="C128" s="335">
        <f>+C93+C114</f>
        <v>135200</v>
      </c>
      <c r="D128" s="335">
        <f>+D93+D114</f>
        <v>230360</v>
      </c>
    </row>
    <row r="129" spans="1:11" ht="12" customHeight="1" thickBot="1" x14ac:dyDescent="0.25">
      <c r="A129" s="37" t="s">
        <v>22</v>
      </c>
      <c r="B129" s="145" t="s">
        <v>469</v>
      </c>
      <c r="C129" s="335">
        <f>+C130+C131+C132</f>
        <v>0</v>
      </c>
      <c r="D129" s="335">
        <f>+D130+D131+D132</f>
        <v>86731</v>
      </c>
    </row>
    <row r="130" spans="1:11" s="110" customFormat="1" ht="12" customHeight="1" x14ac:dyDescent="0.2">
      <c r="A130" s="480" t="s">
        <v>278</v>
      </c>
      <c r="B130" s="9" t="s">
        <v>538</v>
      </c>
      <c r="C130" s="303"/>
      <c r="D130" s="303"/>
    </row>
    <row r="131" spans="1:11" ht="12" customHeight="1" x14ac:dyDescent="0.2">
      <c r="A131" s="480" t="s">
        <v>281</v>
      </c>
      <c r="B131" s="9" t="s">
        <v>477</v>
      </c>
      <c r="C131" s="303"/>
      <c r="D131" s="303">
        <v>75348</v>
      </c>
    </row>
    <row r="132" spans="1:11" ht="12" customHeight="1" thickBot="1" x14ac:dyDescent="0.25">
      <c r="A132" s="489" t="s">
        <v>282</v>
      </c>
      <c r="B132" s="7" t="s">
        <v>537</v>
      </c>
      <c r="C132" s="303"/>
      <c r="D132" s="303">
        <v>11383</v>
      </c>
    </row>
    <row r="133" spans="1:11" ht="12" customHeight="1" thickBot="1" x14ac:dyDescent="0.25">
      <c r="A133" s="37" t="s">
        <v>23</v>
      </c>
      <c r="B133" s="145" t="s">
        <v>470</v>
      </c>
      <c r="C133" s="335">
        <f>+C134+C135+C136+C137+C138+C139</f>
        <v>0</v>
      </c>
      <c r="D133" s="335">
        <f>+D134+D135+D136+D137+D138+D139</f>
        <v>0</v>
      </c>
    </row>
    <row r="134" spans="1:11" ht="12" customHeight="1" x14ac:dyDescent="0.2">
      <c r="A134" s="480" t="s">
        <v>93</v>
      </c>
      <c r="B134" s="9" t="s">
        <v>479</v>
      </c>
      <c r="C134" s="303"/>
      <c r="D134" s="303"/>
    </row>
    <row r="135" spans="1:11" ht="12" customHeight="1" x14ac:dyDescent="0.2">
      <c r="A135" s="480" t="s">
        <v>94</v>
      </c>
      <c r="B135" s="9" t="s">
        <v>471</v>
      </c>
      <c r="C135" s="303"/>
      <c r="D135" s="303"/>
    </row>
    <row r="136" spans="1:11" ht="12" customHeight="1" x14ac:dyDescent="0.2">
      <c r="A136" s="480" t="s">
        <v>95</v>
      </c>
      <c r="B136" s="9" t="s">
        <v>472</v>
      </c>
      <c r="C136" s="303"/>
      <c r="D136" s="303"/>
    </row>
    <row r="137" spans="1:11" ht="12" customHeight="1" x14ac:dyDescent="0.2">
      <c r="A137" s="480" t="s">
        <v>179</v>
      </c>
      <c r="B137" s="9" t="s">
        <v>536</v>
      </c>
      <c r="C137" s="303"/>
      <c r="D137" s="303"/>
    </row>
    <row r="138" spans="1:11" ht="12" customHeight="1" x14ac:dyDescent="0.2">
      <c r="A138" s="480" t="s">
        <v>180</v>
      </c>
      <c r="B138" s="9" t="s">
        <v>474</v>
      </c>
      <c r="C138" s="303"/>
      <c r="D138" s="303"/>
    </row>
    <row r="139" spans="1:11" s="110" customFormat="1" ht="12" customHeight="1" thickBot="1" x14ac:dyDescent="0.25">
      <c r="A139" s="489" t="s">
        <v>181</v>
      </c>
      <c r="B139" s="7" t="s">
        <v>475</v>
      </c>
      <c r="C139" s="303"/>
      <c r="D139" s="303"/>
    </row>
    <row r="140" spans="1:11" ht="12" customHeight="1" thickBot="1" x14ac:dyDescent="0.25">
      <c r="A140" s="37" t="s">
        <v>24</v>
      </c>
      <c r="B140" s="145" t="s">
        <v>558</v>
      </c>
      <c r="C140" s="341">
        <f>+C141+C142+C144+C145+C143</f>
        <v>74837</v>
      </c>
      <c r="D140" s="341">
        <f>+D141+D142+D144+D145+D143</f>
        <v>87280</v>
      </c>
      <c r="K140" s="285"/>
    </row>
    <row r="141" spans="1:11" x14ac:dyDescent="0.2">
      <c r="A141" s="480" t="s">
        <v>96</v>
      </c>
      <c r="B141" s="9" t="s">
        <v>388</v>
      </c>
      <c r="C141" s="303"/>
      <c r="D141" s="303"/>
    </row>
    <row r="142" spans="1:11" ht="12" customHeight="1" x14ac:dyDescent="0.2">
      <c r="A142" s="480" t="s">
        <v>97</v>
      </c>
      <c r="B142" s="9" t="s">
        <v>389</v>
      </c>
      <c r="C142" s="303"/>
      <c r="D142" s="303">
        <v>12182</v>
      </c>
    </row>
    <row r="143" spans="1:11" ht="12" customHeight="1" x14ac:dyDescent="0.2">
      <c r="A143" s="480" t="s">
        <v>302</v>
      </c>
      <c r="B143" s="9" t="s">
        <v>557</v>
      </c>
      <c r="C143" s="303">
        <v>74837</v>
      </c>
      <c r="D143" s="303">
        <v>75098</v>
      </c>
    </row>
    <row r="144" spans="1:11" s="110" customFormat="1" ht="12" customHeight="1" x14ac:dyDescent="0.2">
      <c r="A144" s="480" t="s">
        <v>303</v>
      </c>
      <c r="B144" s="9" t="s">
        <v>484</v>
      </c>
      <c r="C144" s="303"/>
      <c r="D144" s="303"/>
    </row>
    <row r="145" spans="1:4" s="110" customFormat="1" ht="12" customHeight="1" thickBot="1" x14ac:dyDescent="0.25">
      <c r="A145" s="489" t="s">
        <v>304</v>
      </c>
      <c r="B145" s="7" t="s">
        <v>408</v>
      </c>
      <c r="C145" s="303"/>
      <c r="D145" s="303"/>
    </row>
    <row r="146" spans="1:4" s="110" customFormat="1" ht="12" customHeight="1" thickBot="1" x14ac:dyDescent="0.25">
      <c r="A146" s="37" t="s">
        <v>25</v>
      </c>
      <c r="B146" s="145" t="s">
        <v>485</v>
      </c>
      <c r="C146" s="344">
        <f>+C147+C148+C149+C150+C151</f>
        <v>0</v>
      </c>
      <c r="D146" s="344">
        <f>+D147+D148+D149+D150+D151</f>
        <v>0</v>
      </c>
    </row>
    <row r="147" spans="1:4" s="110" customFormat="1" ht="12" customHeight="1" x14ac:dyDescent="0.2">
      <c r="A147" s="480" t="s">
        <v>98</v>
      </c>
      <c r="B147" s="9" t="s">
        <v>480</v>
      </c>
      <c r="C147" s="303"/>
      <c r="D147" s="303"/>
    </row>
    <row r="148" spans="1:4" s="110" customFormat="1" ht="12" customHeight="1" x14ac:dyDescent="0.2">
      <c r="A148" s="480" t="s">
        <v>99</v>
      </c>
      <c r="B148" s="9" t="s">
        <v>487</v>
      </c>
      <c r="C148" s="303"/>
      <c r="D148" s="303"/>
    </row>
    <row r="149" spans="1:4" s="110" customFormat="1" ht="12" customHeight="1" x14ac:dyDescent="0.2">
      <c r="A149" s="480" t="s">
        <v>314</v>
      </c>
      <c r="B149" s="9" t="s">
        <v>482</v>
      </c>
      <c r="C149" s="303"/>
      <c r="D149" s="303"/>
    </row>
    <row r="150" spans="1:4" s="110" customFormat="1" ht="12" customHeight="1" x14ac:dyDescent="0.2">
      <c r="A150" s="480" t="s">
        <v>315</v>
      </c>
      <c r="B150" s="9" t="s">
        <v>539</v>
      </c>
      <c r="C150" s="303"/>
      <c r="D150" s="303"/>
    </row>
    <row r="151" spans="1:4" ht="12.75" customHeight="1" thickBot="1" x14ac:dyDescent="0.25">
      <c r="A151" s="489" t="s">
        <v>486</v>
      </c>
      <c r="B151" s="7" t="s">
        <v>489</v>
      </c>
      <c r="C151" s="305"/>
      <c r="D151" s="305"/>
    </row>
    <row r="152" spans="1:4" ht="12.75" customHeight="1" thickBot="1" x14ac:dyDescent="0.25">
      <c r="A152" s="547" t="s">
        <v>26</v>
      </c>
      <c r="B152" s="145" t="s">
        <v>490</v>
      </c>
      <c r="C152" s="344"/>
      <c r="D152" s="344"/>
    </row>
    <row r="153" spans="1:4" ht="12.75" customHeight="1" thickBot="1" x14ac:dyDescent="0.25">
      <c r="A153" s="547" t="s">
        <v>27</v>
      </c>
      <c r="B153" s="145" t="s">
        <v>491</v>
      </c>
      <c r="C153" s="344"/>
      <c r="D153" s="344"/>
    </row>
    <row r="154" spans="1:4" ht="12" customHeight="1" thickBot="1" x14ac:dyDescent="0.25">
      <c r="A154" s="37" t="s">
        <v>28</v>
      </c>
      <c r="B154" s="145" t="s">
        <v>493</v>
      </c>
      <c r="C154" s="472">
        <f>+C129+C133+C140+C146+C152+C153</f>
        <v>74837</v>
      </c>
      <c r="D154" s="472">
        <f>+D129+D133+D140+D146+D152+D153</f>
        <v>174011</v>
      </c>
    </row>
    <row r="155" spans="1:4" ht="15" customHeight="1" thickBot="1" x14ac:dyDescent="0.25">
      <c r="A155" s="491" t="s">
        <v>29</v>
      </c>
      <c r="B155" s="425" t="s">
        <v>492</v>
      </c>
      <c r="C155" s="472">
        <f>+C128+C154</f>
        <v>210037</v>
      </c>
      <c r="D155" s="472">
        <f>+D128+D154</f>
        <v>404371</v>
      </c>
    </row>
    <row r="156" spans="1:4" ht="13.5" thickBot="1" x14ac:dyDescent="0.25">
      <c r="A156" s="433"/>
      <c r="B156" s="434"/>
      <c r="C156" s="435"/>
      <c r="D156" s="435"/>
    </row>
    <row r="157" spans="1:4" ht="15" customHeight="1" thickBot="1" x14ac:dyDescent="0.25">
      <c r="A157" s="282" t="s">
        <v>540</v>
      </c>
      <c r="B157" s="283"/>
      <c r="C157" s="142">
        <v>14</v>
      </c>
      <c r="D157" s="142">
        <v>14</v>
      </c>
    </row>
    <row r="158" spans="1:4" ht="14.25" customHeight="1" thickBot="1" x14ac:dyDescent="0.25">
      <c r="A158" s="282" t="s">
        <v>210</v>
      </c>
      <c r="B158" s="283"/>
      <c r="C158" s="142">
        <v>10</v>
      </c>
      <c r="D158" s="142">
        <v>10</v>
      </c>
    </row>
  </sheetData>
  <sheetProtection formatCells="0"/>
  <phoneticPr fontId="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58"/>
  <sheetViews>
    <sheetView view="pageLayout" zoomScaleNormal="130" zoomScaleSheetLayoutView="85" workbookViewId="0">
      <selection activeCell="C2" sqref="C2"/>
    </sheetView>
  </sheetViews>
  <sheetFormatPr defaultRowHeight="12.75" x14ac:dyDescent="0.2"/>
  <cols>
    <col min="1" max="1" width="19.5" style="436" customWidth="1"/>
    <col min="2" max="2" width="65.6640625" style="437" customWidth="1"/>
    <col min="3" max="4" width="15.83203125" style="438" customWidth="1"/>
    <col min="5" max="16384" width="9.33203125" style="3"/>
  </cols>
  <sheetData>
    <row r="1" spans="1:4" s="2" customFormat="1" ht="16.5" customHeight="1" thickBot="1" x14ac:dyDescent="0.25">
      <c r="A1" s="259"/>
      <c r="B1" s="261"/>
      <c r="C1" s="284" t="s">
        <v>612</v>
      </c>
      <c r="D1" s="284"/>
    </row>
    <row r="2" spans="1:4" s="106" customFormat="1" ht="21" customHeight="1" x14ac:dyDescent="0.2">
      <c r="A2" s="452" t="s">
        <v>65</v>
      </c>
      <c r="B2" s="396" t="s">
        <v>232</v>
      </c>
      <c r="C2" s="398"/>
      <c r="D2" s="398" t="s">
        <v>55</v>
      </c>
    </row>
    <row r="3" spans="1:4" s="106" customFormat="1" ht="16.5" thickBot="1" x14ac:dyDescent="0.25">
      <c r="A3" s="262" t="s">
        <v>207</v>
      </c>
      <c r="B3" s="397" t="s">
        <v>446</v>
      </c>
      <c r="C3" s="546"/>
      <c r="D3" s="546" t="s">
        <v>62</v>
      </c>
    </row>
    <row r="4" spans="1:4" s="107" customFormat="1" ht="15.95" customHeight="1" thickBot="1" x14ac:dyDescent="0.3">
      <c r="A4" s="263"/>
      <c r="B4" s="263"/>
      <c r="C4" s="264"/>
      <c r="D4" s="264" t="s">
        <v>56</v>
      </c>
    </row>
    <row r="5" spans="1:4" ht="25.5" customHeight="1" thickBot="1" x14ac:dyDescent="0.25">
      <c r="A5" s="453" t="s">
        <v>209</v>
      </c>
      <c r="B5" s="265" t="s">
        <v>57</v>
      </c>
      <c r="C5" s="399" t="s">
        <v>583</v>
      </c>
      <c r="D5" s="399" t="s">
        <v>584</v>
      </c>
    </row>
    <row r="6" spans="1:4" s="68" customFormat="1" ht="12.95" customHeight="1" thickBot="1" x14ac:dyDescent="0.25">
      <c r="A6" s="226" t="s">
        <v>513</v>
      </c>
      <c r="B6" s="227" t="s">
        <v>514</v>
      </c>
      <c r="C6" s="228" t="s">
        <v>515</v>
      </c>
      <c r="D6" s="228" t="s">
        <v>517</v>
      </c>
    </row>
    <row r="7" spans="1:4" s="68" customFormat="1" ht="15.95" customHeight="1" thickBot="1" x14ac:dyDescent="0.25">
      <c r="A7" s="267"/>
      <c r="B7" s="268" t="s">
        <v>59</v>
      </c>
      <c r="C7" s="400"/>
      <c r="D7" s="400"/>
    </row>
    <row r="8" spans="1:4" s="68" customFormat="1" ht="12" customHeight="1" thickBot="1" x14ac:dyDescent="0.25">
      <c r="A8" s="37" t="s">
        <v>19</v>
      </c>
      <c r="B8" s="21" t="s">
        <v>262</v>
      </c>
      <c r="C8" s="335">
        <f>+C9+C10+C11+C12+C13+C14</f>
        <v>119668</v>
      </c>
      <c r="D8" s="335">
        <f>+D9+D10+D11+D12+D13+D14</f>
        <v>161097</v>
      </c>
    </row>
    <row r="9" spans="1:4" s="108" customFormat="1" ht="12" customHeight="1" x14ac:dyDescent="0.2">
      <c r="A9" s="480" t="s">
        <v>100</v>
      </c>
      <c r="B9" s="462" t="s">
        <v>263</v>
      </c>
      <c r="C9" s="338">
        <v>92178</v>
      </c>
      <c r="D9" s="338">
        <v>90570</v>
      </c>
    </row>
    <row r="10" spans="1:4" s="109" customFormat="1" ht="12" customHeight="1" x14ac:dyDescent="0.2">
      <c r="A10" s="481" t="s">
        <v>101</v>
      </c>
      <c r="B10" s="463" t="s">
        <v>264</v>
      </c>
      <c r="C10" s="337"/>
      <c r="D10" s="337">
        <v>30342</v>
      </c>
    </row>
    <row r="11" spans="1:4" s="109" customFormat="1" ht="12" customHeight="1" x14ac:dyDescent="0.2">
      <c r="A11" s="481" t="s">
        <v>102</v>
      </c>
      <c r="B11" s="463" t="s">
        <v>265</v>
      </c>
      <c r="C11" s="337">
        <v>25761</v>
      </c>
      <c r="D11" s="337">
        <v>29091</v>
      </c>
    </row>
    <row r="12" spans="1:4" s="109" customFormat="1" ht="12" customHeight="1" x14ac:dyDescent="0.2">
      <c r="A12" s="481" t="s">
        <v>103</v>
      </c>
      <c r="B12" s="463" t="s">
        <v>266</v>
      </c>
      <c r="C12" s="337">
        <v>1729</v>
      </c>
      <c r="D12" s="337">
        <v>1729</v>
      </c>
    </row>
    <row r="13" spans="1:4" s="109" customFormat="1" ht="12" customHeight="1" x14ac:dyDescent="0.2">
      <c r="A13" s="481" t="s">
        <v>152</v>
      </c>
      <c r="B13" s="463" t="s">
        <v>526</v>
      </c>
      <c r="C13" s="337"/>
      <c r="D13" s="337">
        <v>9006</v>
      </c>
    </row>
    <row r="14" spans="1:4" s="108" customFormat="1" ht="12" customHeight="1" thickBot="1" x14ac:dyDescent="0.25">
      <c r="A14" s="482" t="s">
        <v>104</v>
      </c>
      <c r="B14" s="464" t="s">
        <v>450</v>
      </c>
      <c r="C14" s="337"/>
      <c r="D14" s="337">
        <v>359</v>
      </c>
    </row>
    <row r="15" spans="1:4" s="108" customFormat="1" ht="12" customHeight="1" thickBot="1" x14ac:dyDescent="0.25">
      <c r="A15" s="37" t="s">
        <v>20</v>
      </c>
      <c r="B15" s="330" t="s">
        <v>267</v>
      </c>
      <c r="C15" s="335">
        <f>+C16+C17+C18+C19+C20</f>
        <v>39050</v>
      </c>
      <c r="D15" s="335">
        <f>+D16+D17+D18+D19+D20</f>
        <v>64017</v>
      </c>
    </row>
    <row r="16" spans="1:4" s="108" customFormat="1" ht="12" customHeight="1" x14ac:dyDescent="0.2">
      <c r="A16" s="480" t="s">
        <v>106</v>
      </c>
      <c r="B16" s="462" t="s">
        <v>268</v>
      </c>
      <c r="C16" s="338"/>
      <c r="D16" s="338"/>
    </row>
    <row r="17" spans="1:4" s="108" customFormat="1" ht="12" customHeight="1" x14ac:dyDescent="0.2">
      <c r="A17" s="481" t="s">
        <v>107</v>
      </c>
      <c r="B17" s="463" t="s">
        <v>269</v>
      </c>
      <c r="C17" s="337"/>
      <c r="D17" s="337"/>
    </row>
    <row r="18" spans="1:4" s="108" customFormat="1" ht="12" customHeight="1" x14ac:dyDescent="0.2">
      <c r="A18" s="481" t="s">
        <v>108</v>
      </c>
      <c r="B18" s="463" t="s">
        <v>439</v>
      </c>
      <c r="C18" s="337"/>
      <c r="D18" s="337"/>
    </row>
    <row r="19" spans="1:4" s="108" customFormat="1" ht="12" customHeight="1" x14ac:dyDescent="0.2">
      <c r="A19" s="481" t="s">
        <v>109</v>
      </c>
      <c r="B19" s="463" t="s">
        <v>440</v>
      </c>
      <c r="C19" s="337"/>
      <c r="D19" s="337"/>
    </row>
    <row r="20" spans="1:4" s="108" customFormat="1" ht="12" customHeight="1" x14ac:dyDescent="0.2">
      <c r="A20" s="481" t="s">
        <v>110</v>
      </c>
      <c r="B20" s="463" t="s">
        <v>270</v>
      </c>
      <c r="C20" s="337">
        <v>39050</v>
      </c>
      <c r="D20" s="337">
        <v>64017</v>
      </c>
    </row>
    <row r="21" spans="1:4" s="109" customFormat="1" ht="12" customHeight="1" thickBot="1" x14ac:dyDescent="0.25">
      <c r="A21" s="482" t="s">
        <v>119</v>
      </c>
      <c r="B21" s="464" t="s">
        <v>271</v>
      </c>
      <c r="C21" s="339"/>
      <c r="D21" s="339"/>
    </row>
    <row r="22" spans="1:4" s="109" customFormat="1" ht="12" customHeight="1" thickBot="1" x14ac:dyDescent="0.25">
      <c r="A22" s="37" t="s">
        <v>21</v>
      </c>
      <c r="B22" s="21" t="s">
        <v>272</v>
      </c>
      <c r="C22" s="335">
        <f>+C23+C24+C25+C26+C27</f>
        <v>0</v>
      </c>
      <c r="D22" s="335">
        <f>+D23+D24+D25+D26+D27</f>
        <v>12652</v>
      </c>
    </row>
    <row r="23" spans="1:4" s="109" customFormat="1" ht="12" customHeight="1" x14ac:dyDescent="0.2">
      <c r="A23" s="480" t="s">
        <v>89</v>
      </c>
      <c r="B23" s="462" t="s">
        <v>273</v>
      </c>
      <c r="C23" s="338"/>
      <c r="D23" s="338">
        <v>4407</v>
      </c>
    </row>
    <row r="24" spans="1:4" s="108" customFormat="1" ht="12" customHeight="1" x14ac:dyDescent="0.2">
      <c r="A24" s="481" t="s">
        <v>90</v>
      </c>
      <c r="B24" s="463" t="s">
        <v>274</v>
      </c>
      <c r="C24" s="337"/>
      <c r="D24" s="337"/>
    </row>
    <row r="25" spans="1:4" s="109" customFormat="1" ht="12" customHeight="1" x14ac:dyDescent="0.2">
      <c r="A25" s="481" t="s">
        <v>91</v>
      </c>
      <c r="B25" s="463" t="s">
        <v>441</v>
      </c>
      <c r="C25" s="337"/>
      <c r="D25" s="337"/>
    </row>
    <row r="26" spans="1:4" s="109" customFormat="1" ht="12" customHeight="1" x14ac:dyDescent="0.2">
      <c r="A26" s="481" t="s">
        <v>92</v>
      </c>
      <c r="B26" s="463" t="s">
        <v>442</v>
      </c>
      <c r="C26" s="337"/>
      <c r="D26" s="337"/>
    </row>
    <row r="27" spans="1:4" s="109" customFormat="1" ht="12" customHeight="1" x14ac:dyDescent="0.2">
      <c r="A27" s="481" t="s">
        <v>175</v>
      </c>
      <c r="B27" s="463" t="s">
        <v>275</v>
      </c>
      <c r="C27" s="337"/>
      <c r="D27" s="337">
        <v>8245</v>
      </c>
    </row>
    <row r="28" spans="1:4" s="109" customFormat="1" ht="12" customHeight="1" thickBot="1" x14ac:dyDescent="0.25">
      <c r="A28" s="482" t="s">
        <v>176</v>
      </c>
      <c r="B28" s="464" t="s">
        <v>276</v>
      </c>
      <c r="C28" s="339"/>
      <c r="D28" s="339"/>
    </row>
    <row r="29" spans="1:4" s="109" customFormat="1" ht="12" customHeight="1" thickBot="1" x14ac:dyDescent="0.25">
      <c r="A29" s="37" t="s">
        <v>177</v>
      </c>
      <c r="B29" s="21" t="s">
        <v>277</v>
      </c>
      <c r="C29" s="341">
        <f>+C30+C34+C35+C36</f>
        <v>12050</v>
      </c>
      <c r="D29" s="341">
        <f>+D30+D34+D35+D36</f>
        <v>13929</v>
      </c>
    </row>
    <row r="30" spans="1:4" s="109" customFormat="1" ht="12" customHeight="1" x14ac:dyDescent="0.2">
      <c r="A30" s="480" t="s">
        <v>278</v>
      </c>
      <c r="B30" s="462" t="s">
        <v>527</v>
      </c>
      <c r="C30" s="457">
        <f>+C31+C32+C33</f>
        <v>6550</v>
      </c>
      <c r="D30" s="457">
        <f>+D31+D32+D33</f>
        <v>6550</v>
      </c>
    </row>
    <row r="31" spans="1:4" s="109" customFormat="1" ht="12" customHeight="1" x14ac:dyDescent="0.2">
      <c r="A31" s="481" t="s">
        <v>279</v>
      </c>
      <c r="B31" s="463" t="s">
        <v>284</v>
      </c>
      <c r="C31" s="337">
        <v>3000</v>
      </c>
      <c r="D31" s="337">
        <v>3000</v>
      </c>
    </row>
    <row r="32" spans="1:4" s="109" customFormat="1" ht="12" customHeight="1" x14ac:dyDescent="0.2">
      <c r="A32" s="481" t="s">
        <v>280</v>
      </c>
      <c r="B32" s="463" t="s">
        <v>285</v>
      </c>
      <c r="C32" s="337">
        <v>0</v>
      </c>
      <c r="D32" s="337">
        <v>0</v>
      </c>
    </row>
    <row r="33" spans="1:4" s="109" customFormat="1" ht="12" customHeight="1" x14ac:dyDescent="0.2">
      <c r="A33" s="481" t="s">
        <v>454</v>
      </c>
      <c r="B33" s="537" t="s">
        <v>455</v>
      </c>
      <c r="C33" s="337">
        <v>3550</v>
      </c>
      <c r="D33" s="337">
        <v>3550</v>
      </c>
    </row>
    <row r="34" spans="1:4" s="109" customFormat="1" ht="12" customHeight="1" x14ac:dyDescent="0.2">
      <c r="A34" s="481" t="s">
        <v>281</v>
      </c>
      <c r="B34" s="463" t="s">
        <v>286</v>
      </c>
      <c r="C34" s="337">
        <v>5500</v>
      </c>
      <c r="D34" s="337">
        <v>5500</v>
      </c>
    </row>
    <row r="35" spans="1:4" s="109" customFormat="1" ht="12" customHeight="1" x14ac:dyDescent="0.2">
      <c r="A35" s="481" t="s">
        <v>282</v>
      </c>
      <c r="B35" s="463" t="s">
        <v>287</v>
      </c>
      <c r="C35" s="337"/>
      <c r="D35" s="337">
        <v>1312</v>
      </c>
    </row>
    <row r="36" spans="1:4" s="109" customFormat="1" ht="12" customHeight="1" thickBot="1" x14ac:dyDescent="0.25">
      <c r="A36" s="482" t="s">
        <v>283</v>
      </c>
      <c r="B36" s="464" t="s">
        <v>288</v>
      </c>
      <c r="C36" s="339"/>
      <c r="D36" s="339">
        <v>567</v>
      </c>
    </row>
    <row r="37" spans="1:4" s="109" customFormat="1" ht="12" customHeight="1" thickBot="1" x14ac:dyDescent="0.25">
      <c r="A37" s="37" t="s">
        <v>23</v>
      </c>
      <c r="B37" s="21" t="s">
        <v>451</v>
      </c>
      <c r="C37" s="335">
        <f>SUM(C38:C48)</f>
        <v>8686</v>
      </c>
      <c r="D37" s="335">
        <f>SUM(D38:D48)</f>
        <v>15107</v>
      </c>
    </row>
    <row r="38" spans="1:4" s="109" customFormat="1" ht="12" customHeight="1" x14ac:dyDescent="0.2">
      <c r="A38" s="480" t="s">
        <v>93</v>
      </c>
      <c r="B38" s="462" t="s">
        <v>291</v>
      </c>
      <c r="C38" s="338">
        <v>1181</v>
      </c>
      <c r="D38" s="338">
        <v>1181</v>
      </c>
    </row>
    <row r="39" spans="1:4" s="109" customFormat="1" ht="12" customHeight="1" x14ac:dyDescent="0.2">
      <c r="A39" s="481" t="s">
        <v>94</v>
      </c>
      <c r="B39" s="463" t="s">
        <v>292</v>
      </c>
      <c r="C39" s="337">
        <v>3219</v>
      </c>
      <c r="D39" s="337">
        <v>3413</v>
      </c>
    </row>
    <row r="40" spans="1:4" s="109" customFormat="1" ht="12" customHeight="1" x14ac:dyDescent="0.2">
      <c r="A40" s="481" t="s">
        <v>95</v>
      </c>
      <c r="B40" s="463" t="s">
        <v>293</v>
      </c>
      <c r="C40" s="337"/>
      <c r="D40" s="337">
        <v>232</v>
      </c>
    </row>
    <row r="41" spans="1:4" s="109" customFormat="1" ht="12" customHeight="1" x14ac:dyDescent="0.2">
      <c r="A41" s="481" t="s">
        <v>179</v>
      </c>
      <c r="B41" s="463" t="s">
        <v>294</v>
      </c>
      <c r="C41" s="337">
        <v>194</v>
      </c>
      <c r="D41" s="337">
        <v>3435</v>
      </c>
    </row>
    <row r="42" spans="1:4" s="109" customFormat="1" ht="12" customHeight="1" x14ac:dyDescent="0.2">
      <c r="A42" s="481" t="s">
        <v>180</v>
      </c>
      <c r="B42" s="463" t="s">
        <v>295</v>
      </c>
      <c r="C42" s="337">
        <v>2245</v>
      </c>
      <c r="D42" s="337">
        <v>3225</v>
      </c>
    </row>
    <row r="43" spans="1:4" s="109" customFormat="1" ht="12" customHeight="1" x14ac:dyDescent="0.2">
      <c r="A43" s="481" t="s">
        <v>181</v>
      </c>
      <c r="B43" s="463" t="s">
        <v>296</v>
      </c>
      <c r="C43" s="337">
        <v>1847</v>
      </c>
      <c r="D43" s="337">
        <v>3621</v>
      </c>
    </row>
    <row r="44" spans="1:4" s="109" customFormat="1" ht="12" customHeight="1" x14ac:dyDescent="0.2">
      <c r="A44" s="481" t="s">
        <v>182</v>
      </c>
      <c r="B44" s="463" t="s">
        <v>297</v>
      </c>
      <c r="C44" s="337"/>
      <c r="D44" s="337"/>
    </row>
    <row r="45" spans="1:4" s="109" customFormat="1" ht="12" customHeight="1" x14ac:dyDescent="0.2">
      <c r="A45" s="481" t="s">
        <v>183</v>
      </c>
      <c r="B45" s="463" t="s">
        <v>298</v>
      </c>
      <c r="C45" s="337"/>
      <c r="D45" s="337"/>
    </row>
    <row r="46" spans="1:4" s="109" customFormat="1" ht="12" customHeight="1" x14ac:dyDescent="0.2">
      <c r="A46" s="481" t="s">
        <v>289</v>
      </c>
      <c r="B46" s="463" t="s">
        <v>299</v>
      </c>
      <c r="C46" s="340"/>
      <c r="D46" s="340"/>
    </row>
    <row r="47" spans="1:4" s="109" customFormat="1" ht="12" customHeight="1" x14ac:dyDescent="0.2">
      <c r="A47" s="482" t="s">
        <v>290</v>
      </c>
      <c r="B47" s="464" t="s">
        <v>453</v>
      </c>
      <c r="C47" s="449"/>
      <c r="D47" s="449"/>
    </row>
    <row r="48" spans="1:4" s="109" customFormat="1" ht="12" customHeight="1" thickBot="1" x14ac:dyDescent="0.25">
      <c r="A48" s="482" t="s">
        <v>452</v>
      </c>
      <c r="B48" s="464" t="s">
        <v>300</v>
      </c>
      <c r="C48" s="449"/>
      <c r="D48" s="449"/>
    </row>
    <row r="49" spans="1:4" s="109" customFormat="1" ht="12" customHeight="1" thickBot="1" x14ac:dyDescent="0.25">
      <c r="A49" s="37" t="s">
        <v>24</v>
      </c>
      <c r="B49" s="21" t="s">
        <v>301</v>
      </c>
      <c r="C49" s="335">
        <f>SUM(C50:C54)</f>
        <v>28133</v>
      </c>
      <c r="D49" s="335">
        <f>SUM(D50:D54)</f>
        <v>24120</v>
      </c>
    </row>
    <row r="50" spans="1:4" s="109" customFormat="1" ht="12" customHeight="1" x14ac:dyDescent="0.2">
      <c r="A50" s="480" t="s">
        <v>96</v>
      </c>
      <c r="B50" s="462" t="s">
        <v>305</v>
      </c>
      <c r="C50" s="508"/>
      <c r="D50" s="508"/>
    </row>
    <row r="51" spans="1:4" s="109" customFormat="1" ht="12" customHeight="1" x14ac:dyDescent="0.2">
      <c r="A51" s="481" t="s">
        <v>97</v>
      </c>
      <c r="B51" s="463" t="s">
        <v>306</v>
      </c>
      <c r="C51" s="340">
        <v>28133</v>
      </c>
      <c r="D51" s="340">
        <v>18670</v>
      </c>
    </row>
    <row r="52" spans="1:4" s="109" customFormat="1" ht="12" customHeight="1" x14ac:dyDescent="0.2">
      <c r="A52" s="481" t="s">
        <v>302</v>
      </c>
      <c r="B52" s="463" t="s">
        <v>307</v>
      </c>
      <c r="C52" s="340"/>
      <c r="D52" s="340">
        <v>5450</v>
      </c>
    </row>
    <row r="53" spans="1:4" s="109" customFormat="1" ht="12" customHeight="1" x14ac:dyDescent="0.2">
      <c r="A53" s="481" t="s">
        <v>303</v>
      </c>
      <c r="B53" s="463" t="s">
        <v>308</v>
      </c>
      <c r="C53" s="340"/>
      <c r="D53" s="340"/>
    </row>
    <row r="54" spans="1:4" s="109" customFormat="1" ht="12" customHeight="1" thickBot="1" x14ac:dyDescent="0.25">
      <c r="A54" s="482" t="s">
        <v>304</v>
      </c>
      <c r="B54" s="464" t="s">
        <v>309</v>
      </c>
      <c r="C54" s="449"/>
      <c r="D54" s="449"/>
    </row>
    <row r="55" spans="1:4" s="109" customFormat="1" ht="12" customHeight="1" thickBot="1" x14ac:dyDescent="0.25">
      <c r="A55" s="37" t="s">
        <v>184</v>
      </c>
      <c r="B55" s="21" t="s">
        <v>310</v>
      </c>
      <c r="C55" s="335">
        <f>SUM(C56:C58)</f>
        <v>0</v>
      </c>
      <c r="D55" s="335">
        <f>SUM(D56:D58)</f>
        <v>400</v>
      </c>
    </row>
    <row r="56" spans="1:4" s="109" customFormat="1" ht="12" customHeight="1" x14ac:dyDescent="0.2">
      <c r="A56" s="480" t="s">
        <v>98</v>
      </c>
      <c r="B56" s="462" t="s">
        <v>311</v>
      </c>
      <c r="C56" s="338"/>
      <c r="D56" s="338"/>
    </row>
    <row r="57" spans="1:4" s="109" customFormat="1" ht="12" customHeight="1" x14ac:dyDescent="0.2">
      <c r="A57" s="481" t="s">
        <v>99</v>
      </c>
      <c r="B57" s="463" t="s">
        <v>443</v>
      </c>
      <c r="C57" s="337"/>
      <c r="D57" s="337"/>
    </row>
    <row r="58" spans="1:4" s="109" customFormat="1" ht="12" customHeight="1" x14ac:dyDescent="0.2">
      <c r="A58" s="481" t="s">
        <v>314</v>
      </c>
      <c r="B58" s="463" t="s">
        <v>312</v>
      </c>
      <c r="C58" s="337"/>
      <c r="D58" s="337">
        <v>400</v>
      </c>
    </row>
    <row r="59" spans="1:4" s="109" customFormat="1" ht="12" customHeight="1" thickBot="1" x14ac:dyDescent="0.25">
      <c r="A59" s="482" t="s">
        <v>315</v>
      </c>
      <c r="B59" s="464" t="s">
        <v>313</v>
      </c>
      <c r="C59" s="339"/>
      <c r="D59" s="339"/>
    </row>
    <row r="60" spans="1:4" s="109" customFormat="1" ht="12" customHeight="1" thickBot="1" x14ac:dyDescent="0.25">
      <c r="A60" s="37" t="s">
        <v>26</v>
      </c>
      <c r="B60" s="330" t="s">
        <v>316</v>
      </c>
      <c r="C60" s="335">
        <f>SUM(C61:C63)</f>
        <v>0</v>
      </c>
      <c r="D60" s="335">
        <f>SUM(D61:D63)</f>
        <v>4661</v>
      </c>
    </row>
    <row r="61" spans="1:4" s="109" customFormat="1" ht="12" customHeight="1" x14ac:dyDescent="0.2">
      <c r="A61" s="480" t="s">
        <v>185</v>
      </c>
      <c r="B61" s="462" t="s">
        <v>318</v>
      </c>
      <c r="C61" s="340"/>
      <c r="D61" s="340"/>
    </row>
    <row r="62" spans="1:4" s="109" customFormat="1" ht="12" customHeight="1" x14ac:dyDescent="0.2">
      <c r="A62" s="481" t="s">
        <v>186</v>
      </c>
      <c r="B62" s="463" t="s">
        <v>444</v>
      </c>
      <c r="C62" s="340"/>
      <c r="D62" s="340">
        <v>0</v>
      </c>
    </row>
    <row r="63" spans="1:4" s="109" customFormat="1" ht="12" customHeight="1" x14ac:dyDescent="0.2">
      <c r="A63" s="481" t="s">
        <v>238</v>
      </c>
      <c r="B63" s="463" t="s">
        <v>319</v>
      </c>
      <c r="C63" s="340"/>
      <c r="D63" s="340">
        <v>4661</v>
      </c>
    </row>
    <row r="64" spans="1:4" s="109" customFormat="1" ht="12" customHeight="1" thickBot="1" x14ac:dyDescent="0.25">
      <c r="A64" s="482" t="s">
        <v>317</v>
      </c>
      <c r="B64" s="464" t="s">
        <v>320</v>
      </c>
      <c r="C64" s="340"/>
      <c r="D64" s="340"/>
    </row>
    <row r="65" spans="1:4" s="109" customFormat="1" ht="12" customHeight="1" thickBot="1" x14ac:dyDescent="0.25">
      <c r="A65" s="37" t="s">
        <v>27</v>
      </c>
      <c r="B65" s="21" t="s">
        <v>321</v>
      </c>
      <c r="C65" s="341">
        <f>+C8+C15+C22+C29+C37+C49+C55+C60</f>
        <v>207587</v>
      </c>
      <c r="D65" s="341">
        <f>+D8+D15+D22+D29+D37+D49+D55+D60</f>
        <v>295983</v>
      </c>
    </row>
    <row r="66" spans="1:4" s="109" customFormat="1" ht="12" customHeight="1" thickBot="1" x14ac:dyDescent="0.2">
      <c r="A66" s="483" t="s">
        <v>412</v>
      </c>
      <c r="B66" s="330" t="s">
        <v>323</v>
      </c>
      <c r="C66" s="335">
        <f>SUM(C67:C69)</f>
        <v>0</v>
      </c>
      <c r="D66" s="335">
        <f>SUM(D67:D69)</f>
        <v>86731</v>
      </c>
    </row>
    <row r="67" spans="1:4" s="109" customFormat="1" ht="12" customHeight="1" x14ac:dyDescent="0.2">
      <c r="A67" s="480" t="s">
        <v>354</v>
      </c>
      <c r="B67" s="462" t="s">
        <v>324</v>
      </c>
      <c r="C67" s="340"/>
      <c r="D67" s="340"/>
    </row>
    <row r="68" spans="1:4" s="109" customFormat="1" ht="12" customHeight="1" x14ac:dyDescent="0.2">
      <c r="A68" s="481" t="s">
        <v>363</v>
      </c>
      <c r="B68" s="463" t="s">
        <v>325</v>
      </c>
      <c r="C68" s="340"/>
      <c r="D68" s="340">
        <v>75348</v>
      </c>
    </row>
    <row r="69" spans="1:4" s="109" customFormat="1" ht="12" customHeight="1" thickBot="1" x14ac:dyDescent="0.25">
      <c r="A69" s="482" t="s">
        <v>364</v>
      </c>
      <c r="B69" s="465" t="s">
        <v>326</v>
      </c>
      <c r="C69" s="340"/>
      <c r="D69" s="340">
        <v>11383</v>
      </c>
    </row>
    <row r="70" spans="1:4" s="109" customFormat="1" ht="12" customHeight="1" thickBot="1" x14ac:dyDescent="0.2">
      <c r="A70" s="483" t="s">
        <v>327</v>
      </c>
      <c r="B70" s="330" t="s">
        <v>328</v>
      </c>
      <c r="C70" s="335">
        <f>SUM(C71:C74)</f>
        <v>0</v>
      </c>
      <c r="D70" s="335">
        <f>SUM(D71:D74)</f>
        <v>0</v>
      </c>
    </row>
    <row r="71" spans="1:4" s="109" customFormat="1" ht="12" customHeight="1" x14ac:dyDescent="0.2">
      <c r="A71" s="480" t="s">
        <v>153</v>
      </c>
      <c r="B71" s="462" t="s">
        <v>329</v>
      </c>
      <c r="C71" s="340"/>
      <c r="D71" s="340"/>
    </row>
    <row r="72" spans="1:4" s="109" customFormat="1" ht="12" customHeight="1" x14ac:dyDescent="0.2">
      <c r="A72" s="481" t="s">
        <v>154</v>
      </c>
      <c r="B72" s="463" t="s">
        <v>330</v>
      </c>
      <c r="C72" s="340"/>
      <c r="D72" s="340"/>
    </row>
    <row r="73" spans="1:4" s="109" customFormat="1" ht="12" customHeight="1" x14ac:dyDescent="0.2">
      <c r="A73" s="481" t="s">
        <v>355</v>
      </c>
      <c r="B73" s="463" t="s">
        <v>331</v>
      </c>
      <c r="C73" s="340"/>
      <c r="D73" s="340"/>
    </row>
    <row r="74" spans="1:4" s="109" customFormat="1" ht="12" customHeight="1" thickBot="1" x14ac:dyDescent="0.25">
      <c r="A74" s="482" t="s">
        <v>356</v>
      </c>
      <c r="B74" s="464" t="s">
        <v>332</v>
      </c>
      <c r="C74" s="340"/>
      <c r="D74" s="340"/>
    </row>
    <row r="75" spans="1:4" s="109" customFormat="1" ht="12" customHeight="1" thickBot="1" x14ac:dyDescent="0.2">
      <c r="A75" s="483" t="s">
        <v>333</v>
      </c>
      <c r="B75" s="330" t="s">
        <v>334</v>
      </c>
      <c r="C75" s="335">
        <f>SUM(C76:C77)</f>
        <v>0</v>
      </c>
      <c r="D75" s="335">
        <f>SUM(D76:D77)</f>
        <v>11412</v>
      </c>
    </row>
    <row r="76" spans="1:4" s="109" customFormat="1" ht="12" customHeight="1" x14ac:dyDescent="0.2">
      <c r="A76" s="480" t="s">
        <v>357</v>
      </c>
      <c r="B76" s="462" t="s">
        <v>335</v>
      </c>
      <c r="C76" s="340"/>
      <c r="D76" s="340">
        <v>11412</v>
      </c>
    </row>
    <row r="77" spans="1:4" s="109" customFormat="1" ht="12" customHeight="1" thickBot="1" x14ac:dyDescent="0.25">
      <c r="A77" s="482" t="s">
        <v>358</v>
      </c>
      <c r="B77" s="464" t="s">
        <v>336</v>
      </c>
      <c r="C77" s="340"/>
      <c r="D77" s="340"/>
    </row>
    <row r="78" spans="1:4" s="108" customFormat="1" ht="12" customHeight="1" thickBot="1" x14ac:dyDescent="0.2">
      <c r="A78" s="483" t="s">
        <v>337</v>
      </c>
      <c r="B78" s="330" t="s">
        <v>338</v>
      </c>
      <c r="C78" s="335">
        <f>SUM(C79:C81)</f>
        <v>0</v>
      </c>
      <c r="D78" s="335">
        <f>SUM(D79:D81)</f>
        <v>7795</v>
      </c>
    </row>
    <row r="79" spans="1:4" s="109" customFormat="1" ht="12" customHeight="1" x14ac:dyDescent="0.2">
      <c r="A79" s="480" t="s">
        <v>359</v>
      </c>
      <c r="B79" s="462" t="s">
        <v>339</v>
      </c>
      <c r="C79" s="340"/>
      <c r="D79" s="340">
        <v>7795</v>
      </c>
    </row>
    <row r="80" spans="1:4" s="109" customFormat="1" ht="12" customHeight="1" x14ac:dyDescent="0.2">
      <c r="A80" s="481" t="s">
        <v>360</v>
      </c>
      <c r="B80" s="463" t="s">
        <v>340</v>
      </c>
      <c r="C80" s="340"/>
      <c r="D80" s="340"/>
    </row>
    <row r="81" spans="1:4" s="109" customFormat="1" ht="12" customHeight="1" thickBot="1" x14ac:dyDescent="0.25">
      <c r="A81" s="482" t="s">
        <v>361</v>
      </c>
      <c r="B81" s="464" t="s">
        <v>341</v>
      </c>
      <c r="C81" s="340"/>
      <c r="D81" s="340"/>
    </row>
    <row r="82" spans="1:4" s="109" customFormat="1" ht="12" customHeight="1" thickBot="1" x14ac:dyDescent="0.2">
      <c r="A82" s="483" t="s">
        <v>342</v>
      </c>
      <c r="B82" s="330" t="s">
        <v>362</v>
      </c>
      <c r="C82" s="335">
        <f>SUM(C83:C86)</f>
        <v>0</v>
      </c>
      <c r="D82" s="335">
        <f>SUM(D83:D86)</f>
        <v>0</v>
      </c>
    </row>
    <row r="83" spans="1:4" s="109" customFormat="1" ht="12" customHeight="1" x14ac:dyDescent="0.2">
      <c r="A83" s="484" t="s">
        <v>343</v>
      </c>
      <c r="B83" s="462" t="s">
        <v>344</v>
      </c>
      <c r="C83" s="340"/>
      <c r="D83" s="340"/>
    </row>
    <row r="84" spans="1:4" s="109" customFormat="1" ht="12" customHeight="1" x14ac:dyDescent="0.2">
      <c r="A84" s="485" t="s">
        <v>345</v>
      </c>
      <c r="B84" s="463" t="s">
        <v>346</v>
      </c>
      <c r="C84" s="340"/>
      <c r="D84" s="340"/>
    </row>
    <row r="85" spans="1:4" s="109" customFormat="1" ht="12" customHeight="1" x14ac:dyDescent="0.2">
      <c r="A85" s="485" t="s">
        <v>347</v>
      </c>
      <c r="B85" s="463" t="s">
        <v>348</v>
      </c>
      <c r="C85" s="340"/>
      <c r="D85" s="340"/>
    </row>
    <row r="86" spans="1:4" s="108" customFormat="1" ht="12" customHeight="1" thickBot="1" x14ac:dyDescent="0.25">
      <c r="A86" s="486" t="s">
        <v>349</v>
      </c>
      <c r="B86" s="464" t="s">
        <v>350</v>
      </c>
      <c r="C86" s="340"/>
      <c r="D86" s="340"/>
    </row>
    <row r="87" spans="1:4" s="108" customFormat="1" ht="12" customHeight="1" thickBot="1" x14ac:dyDescent="0.2">
      <c r="A87" s="483" t="s">
        <v>351</v>
      </c>
      <c r="B87" s="330" t="s">
        <v>495</v>
      </c>
      <c r="C87" s="509"/>
      <c r="D87" s="509"/>
    </row>
    <row r="88" spans="1:4" s="108" customFormat="1" ht="12" customHeight="1" thickBot="1" x14ac:dyDescent="0.2">
      <c r="A88" s="483" t="s">
        <v>528</v>
      </c>
      <c r="B88" s="330" t="s">
        <v>352</v>
      </c>
      <c r="C88" s="509"/>
      <c r="D88" s="509"/>
    </row>
    <row r="89" spans="1:4" s="108" customFormat="1" ht="12" customHeight="1" thickBot="1" x14ac:dyDescent="0.2">
      <c r="A89" s="483" t="s">
        <v>529</v>
      </c>
      <c r="B89" s="469" t="s">
        <v>498</v>
      </c>
      <c r="C89" s="341">
        <f>+C66+C70+C75+C78+C82+C88+C87</f>
        <v>0</v>
      </c>
      <c r="D89" s="341">
        <f>+D66+D70+D75+D78+D82+D88+D87</f>
        <v>105938</v>
      </c>
    </row>
    <row r="90" spans="1:4" s="108" customFormat="1" ht="12" customHeight="1" thickBot="1" x14ac:dyDescent="0.2">
      <c r="A90" s="487" t="s">
        <v>530</v>
      </c>
      <c r="B90" s="470" t="s">
        <v>531</v>
      </c>
      <c r="C90" s="341">
        <f>+C65+C89</f>
        <v>207587</v>
      </c>
      <c r="D90" s="341">
        <f>+D65+D89</f>
        <v>401921</v>
      </c>
    </row>
    <row r="91" spans="1:4" s="109" customFormat="1" ht="15" customHeight="1" thickBot="1" x14ac:dyDescent="0.25">
      <c r="A91" s="273"/>
      <c r="B91" s="274"/>
      <c r="C91" s="405"/>
      <c r="D91" s="405"/>
    </row>
    <row r="92" spans="1:4" s="68" customFormat="1" ht="16.5" customHeight="1" thickBot="1" x14ac:dyDescent="0.25">
      <c r="A92" s="277"/>
      <c r="B92" s="278" t="s">
        <v>60</v>
      </c>
      <c r="C92" s="407"/>
      <c r="D92" s="407"/>
    </row>
    <row r="93" spans="1:4" s="110" customFormat="1" ht="12" customHeight="1" thickBot="1" x14ac:dyDescent="0.25">
      <c r="A93" s="454" t="s">
        <v>19</v>
      </c>
      <c r="B93" s="31" t="s">
        <v>535</v>
      </c>
      <c r="C93" s="334">
        <f>+C94+C95+C96+C97+C98+C111</f>
        <v>129361</v>
      </c>
      <c r="D93" s="334">
        <f>+D94+D95+D96+D97+D98+D111</f>
        <v>199589</v>
      </c>
    </row>
    <row r="94" spans="1:4" ht="12" customHeight="1" x14ac:dyDescent="0.2">
      <c r="A94" s="488" t="s">
        <v>100</v>
      </c>
      <c r="B94" s="10" t="s">
        <v>50</v>
      </c>
      <c r="C94" s="336">
        <v>44117</v>
      </c>
      <c r="D94" s="336">
        <v>62369</v>
      </c>
    </row>
    <row r="95" spans="1:4" ht="12" customHeight="1" x14ac:dyDescent="0.2">
      <c r="A95" s="481" t="s">
        <v>101</v>
      </c>
      <c r="B95" s="8" t="s">
        <v>187</v>
      </c>
      <c r="C95" s="337">
        <v>10166</v>
      </c>
      <c r="D95" s="337">
        <v>13197</v>
      </c>
    </row>
    <row r="96" spans="1:4" ht="12" customHeight="1" x14ac:dyDescent="0.2">
      <c r="A96" s="481" t="s">
        <v>102</v>
      </c>
      <c r="B96" s="8" t="s">
        <v>143</v>
      </c>
      <c r="C96" s="339">
        <v>54959</v>
      </c>
      <c r="D96" s="339">
        <v>59406</v>
      </c>
    </row>
    <row r="97" spans="1:4" ht="12" customHeight="1" x14ac:dyDescent="0.2">
      <c r="A97" s="481" t="s">
        <v>103</v>
      </c>
      <c r="B97" s="11" t="s">
        <v>188</v>
      </c>
      <c r="C97" s="339">
        <v>10122</v>
      </c>
      <c r="D97" s="339">
        <v>11544</v>
      </c>
    </row>
    <row r="98" spans="1:4" ht="12" customHeight="1" x14ac:dyDescent="0.2">
      <c r="A98" s="481" t="s">
        <v>114</v>
      </c>
      <c r="B98" s="19" t="s">
        <v>189</v>
      </c>
      <c r="C98" s="339">
        <v>9997</v>
      </c>
      <c r="D98" s="339">
        <v>52693</v>
      </c>
    </row>
    <row r="99" spans="1:4" ht="12" customHeight="1" x14ac:dyDescent="0.2">
      <c r="A99" s="481" t="s">
        <v>104</v>
      </c>
      <c r="B99" s="8" t="s">
        <v>532</v>
      </c>
      <c r="C99" s="339"/>
      <c r="D99" s="339">
        <v>1806</v>
      </c>
    </row>
    <row r="100" spans="1:4" ht="12" customHeight="1" x14ac:dyDescent="0.2">
      <c r="A100" s="481" t="s">
        <v>105</v>
      </c>
      <c r="B100" s="164" t="s">
        <v>461</v>
      </c>
      <c r="C100" s="339"/>
      <c r="D100" s="339"/>
    </row>
    <row r="101" spans="1:4" ht="12" customHeight="1" x14ac:dyDescent="0.2">
      <c r="A101" s="481" t="s">
        <v>115</v>
      </c>
      <c r="B101" s="164" t="s">
        <v>460</v>
      </c>
      <c r="C101" s="339"/>
      <c r="D101" s="339">
        <v>367</v>
      </c>
    </row>
    <row r="102" spans="1:4" ht="12" customHeight="1" x14ac:dyDescent="0.2">
      <c r="A102" s="481" t="s">
        <v>116</v>
      </c>
      <c r="B102" s="164" t="s">
        <v>368</v>
      </c>
      <c r="C102" s="339"/>
      <c r="D102" s="339"/>
    </row>
    <row r="103" spans="1:4" ht="12" customHeight="1" x14ac:dyDescent="0.2">
      <c r="A103" s="481" t="s">
        <v>117</v>
      </c>
      <c r="B103" s="165" t="s">
        <v>369</v>
      </c>
      <c r="C103" s="339"/>
      <c r="D103" s="339"/>
    </row>
    <row r="104" spans="1:4" ht="12" customHeight="1" x14ac:dyDescent="0.2">
      <c r="A104" s="481" t="s">
        <v>118</v>
      </c>
      <c r="B104" s="165" t="s">
        <v>370</v>
      </c>
      <c r="C104" s="339"/>
      <c r="D104" s="339"/>
    </row>
    <row r="105" spans="1:4" ht="12" customHeight="1" x14ac:dyDescent="0.2">
      <c r="A105" s="481" t="s">
        <v>120</v>
      </c>
      <c r="B105" s="164" t="s">
        <v>371</v>
      </c>
      <c r="C105" s="339">
        <v>9997</v>
      </c>
      <c r="D105" s="339">
        <v>50370</v>
      </c>
    </row>
    <row r="106" spans="1:4" ht="12" customHeight="1" x14ac:dyDescent="0.2">
      <c r="A106" s="481" t="s">
        <v>190</v>
      </c>
      <c r="B106" s="164" t="s">
        <v>372</v>
      </c>
      <c r="C106" s="339"/>
      <c r="D106" s="339"/>
    </row>
    <row r="107" spans="1:4" ht="12" customHeight="1" x14ac:dyDescent="0.2">
      <c r="A107" s="481" t="s">
        <v>366</v>
      </c>
      <c r="B107" s="165" t="s">
        <v>373</v>
      </c>
      <c r="C107" s="339"/>
      <c r="D107" s="339">
        <v>150</v>
      </c>
    </row>
    <row r="108" spans="1:4" ht="12" customHeight="1" x14ac:dyDescent="0.2">
      <c r="A108" s="489" t="s">
        <v>367</v>
      </c>
      <c r="B108" s="166" t="s">
        <v>374</v>
      </c>
      <c r="C108" s="339"/>
      <c r="D108" s="339"/>
    </row>
    <row r="109" spans="1:4" ht="12" customHeight="1" x14ac:dyDescent="0.2">
      <c r="A109" s="481" t="s">
        <v>458</v>
      </c>
      <c r="B109" s="166" t="s">
        <v>375</v>
      </c>
      <c r="C109" s="339"/>
      <c r="D109" s="339"/>
    </row>
    <row r="110" spans="1:4" ht="12" customHeight="1" x14ac:dyDescent="0.2">
      <c r="A110" s="481" t="s">
        <v>459</v>
      </c>
      <c r="B110" s="165" t="s">
        <v>376</v>
      </c>
      <c r="C110" s="337"/>
      <c r="D110" s="337"/>
    </row>
    <row r="111" spans="1:4" ht="12" customHeight="1" x14ac:dyDescent="0.2">
      <c r="A111" s="481" t="s">
        <v>463</v>
      </c>
      <c r="B111" s="11" t="s">
        <v>51</v>
      </c>
      <c r="C111" s="337"/>
      <c r="D111" s="337">
        <v>380</v>
      </c>
    </row>
    <row r="112" spans="1:4" ht="12" customHeight="1" x14ac:dyDescent="0.2">
      <c r="A112" s="482" t="s">
        <v>464</v>
      </c>
      <c r="B112" s="8" t="s">
        <v>533</v>
      </c>
      <c r="C112" s="339"/>
      <c r="D112" s="339"/>
    </row>
    <row r="113" spans="1:4" ht="12" customHeight="1" thickBot="1" x14ac:dyDescent="0.25">
      <c r="A113" s="490" t="s">
        <v>465</v>
      </c>
      <c r="B113" s="167" t="s">
        <v>534</v>
      </c>
      <c r="C113" s="343"/>
      <c r="D113" s="343"/>
    </row>
    <row r="114" spans="1:4" ht="12" customHeight="1" thickBot="1" x14ac:dyDescent="0.25">
      <c r="A114" s="37" t="s">
        <v>20</v>
      </c>
      <c r="B114" s="30" t="s">
        <v>377</v>
      </c>
      <c r="C114" s="335">
        <f>+C115+C117+C119</f>
        <v>3389</v>
      </c>
      <c r="D114" s="335">
        <f>+D115+D117+D119</f>
        <v>28321</v>
      </c>
    </row>
    <row r="115" spans="1:4" ht="12" customHeight="1" x14ac:dyDescent="0.2">
      <c r="A115" s="480" t="s">
        <v>106</v>
      </c>
      <c r="B115" s="8" t="s">
        <v>236</v>
      </c>
      <c r="C115" s="338"/>
      <c r="D115" s="338">
        <v>13224</v>
      </c>
    </row>
    <row r="116" spans="1:4" ht="12" customHeight="1" x14ac:dyDescent="0.2">
      <c r="A116" s="480" t="s">
        <v>107</v>
      </c>
      <c r="B116" s="12" t="s">
        <v>381</v>
      </c>
      <c r="C116" s="338"/>
      <c r="D116" s="338"/>
    </row>
    <row r="117" spans="1:4" ht="12" customHeight="1" x14ac:dyDescent="0.2">
      <c r="A117" s="480" t="s">
        <v>108</v>
      </c>
      <c r="B117" s="12" t="s">
        <v>191</v>
      </c>
      <c r="C117" s="337">
        <v>3389</v>
      </c>
      <c r="D117" s="337">
        <v>8777</v>
      </c>
    </row>
    <row r="118" spans="1:4" ht="12" customHeight="1" x14ac:dyDescent="0.2">
      <c r="A118" s="480" t="s">
        <v>109</v>
      </c>
      <c r="B118" s="12" t="s">
        <v>382</v>
      </c>
      <c r="C118" s="303"/>
      <c r="D118" s="303"/>
    </row>
    <row r="119" spans="1:4" ht="12" customHeight="1" x14ac:dyDescent="0.2">
      <c r="A119" s="480" t="s">
        <v>110</v>
      </c>
      <c r="B119" s="332" t="s">
        <v>239</v>
      </c>
      <c r="C119" s="303"/>
      <c r="D119" s="303">
        <v>6320</v>
      </c>
    </row>
    <row r="120" spans="1:4" ht="12" customHeight="1" x14ac:dyDescent="0.2">
      <c r="A120" s="480" t="s">
        <v>119</v>
      </c>
      <c r="B120" s="331" t="s">
        <v>445</v>
      </c>
      <c r="C120" s="303"/>
      <c r="D120" s="303"/>
    </row>
    <row r="121" spans="1:4" ht="12" customHeight="1" x14ac:dyDescent="0.2">
      <c r="A121" s="480" t="s">
        <v>121</v>
      </c>
      <c r="B121" s="458" t="s">
        <v>387</v>
      </c>
      <c r="C121" s="303"/>
      <c r="D121" s="303"/>
    </row>
    <row r="122" spans="1:4" ht="12" customHeight="1" x14ac:dyDescent="0.2">
      <c r="A122" s="480" t="s">
        <v>192</v>
      </c>
      <c r="B122" s="165" t="s">
        <v>370</v>
      </c>
      <c r="C122" s="303"/>
      <c r="D122" s="303"/>
    </row>
    <row r="123" spans="1:4" ht="12" customHeight="1" x14ac:dyDescent="0.2">
      <c r="A123" s="480" t="s">
        <v>193</v>
      </c>
      <c r="B123" s="165" t="s">
        <v>386</v>
      </c>
      <c r="C123" s="303"/>
      <c r="D123" s="303">
        <v>6113</v>
      </c>
    </row>
    <row r="124" spans="1:4" ht="12" customHeight="1" x14ac:dyDescent="0.2">
      <c r="A124" s="480" t="s">
        <v>194</v>
      </c>
      <c r="B124" s="165" t="s">
        <v>385</v>
      </c>
      <c r="C124" s="303"/>
      <c r="D124" s="303"/>
    </row>
    <row r="125" spans="1:4" ht="12" customHeight="1" x14ac:dyDescent="0.2">
      <c r="A125" s="480" t="s">
        <v>378</v>
      </c>
      <c r="B125" s="165" t="s">
        <v>373</v>
      </c>
      <c r="C125" s="303"/>
      <c r="D125" s="303"/>
    </row>
    <row r="126" spans="1:4" ht="12" customHeight="1" x14ac:dyDescent="0.2">
      <c r="A126" s="480" t="s">
        <v>379</v>
      </c>
      <c r="B126" s="165" t="s">
        <v>384</v>
      </c>
      <c r="C126" s="303"/>
      <c r="D126" s="303"/>
    </row>
    <row r="127" spans="1:4" ht="12" customHeight="1" thickBot="1" x14ac:dyDescent="0.25">
      <c r="A127" s="489" t="s">
        <v>380</v>
      </c>
      <c r="B127" s="165" t="s">
        <v>383</v>
      </c>
      <c r="C127" s="305"/>
      <c r="D127" s="305">
        <v>207</v>
      </c>
    </row>
    <row r="128" spans="1:4" ht="12" customHeight="1" thickBot="1" x14ac:dyDescent="0.25">
      <c r="A128" s="37" t="s">
        <v>21</v>
      </c>
      <c r="B128" s="145" t="s">
        <v>468</v>
      </c>
      <c r="C128" s="335">
        <f>+C93+C114</f>
        <v>132750</v>
      </c>
      <c r="D128" s="335">
        <f>+D93+D114</f>
        <v>227910</v>
      </c>
    </row>
    <row r="129" spans="1:11" ht="12" customHeight="1" thickBot="1" x14ac:dyDescent="0.25">
      <c r="A129" s="37" t="s">
        <v>22</v>
      </c>
      <c r="B129" s="145" t="s">
        <v>469</v>
      </c>
      <c r="C129" s="335">
        <f>+C130+C131+C132</f>
        <v>0</v>
      </c>
      <c r="D129" s="335">
        <f>+D130+D131+D132</f>
        <v>86731</v>
      </c>
    </row>
    <row r="130" spans="1:11" s="110" customFormat="1" ht="12" customHeight="1" x14ac:dyDescent="0.2">
      <c r="A130" s="480" t="s">
        <v>278</v>
      </c>
      <c r="B130" s="9" t="s">
        <v>538</v>
      </c>
      <c r="C130" s="303"/>
      <c r="D130" s="303"/>
    </row>
    <row r="131" spans="1:11" ht="12" customHeight="1" x14ac:dyDescent="0.2">
      <c r="A131" s="480" t="s">
        <v>281</v>
      </c>
      <c r="B131" s="9" t="s">
        <v>477</v>
      </c>
      <c r="C131" s="303"/>
      <c r="D131" s="303">
        <v>75348</v>
      </c>
    </row>
    <row r="132" spans="1:11" ht="12" customHeight="1" thickBot="1" x14ac:dyDescent="0.25">
      <c r="A132" s="489" t="s">
        <v>282</v>
      </c>
      <c r="B132" s="7" t="s">
        <v>537</v>
      </c>
      <c r="C132" s="303"/>
      <c r="D132" s="303">
        <v>11383</v>
      </c>
    </row>
    <row r="133" spans="1:11" ht="12" customHeight="1" thickBot="1" x14ac:dyDescent="0.25">
      <c r="A133" s="37" t="s">
        <v>23</v>
      </c>
      <c r="B133" s="145" t="s">
        <v>470</v>
      </c>
      <c r="C133" s="335">
        <f>+C134+C135+C136+C137+C138+C139</f>
        <v>0</v>
      </c>
      <c r="D133" s="335">
        <f>+D134+D135+D136+D137+D138+D139</f>
        <v>0</v>
      </c>
    </row>
    <row r="134" spans="1:11" ht="12" customHeight="1" x14ac:dyDescent="0.2">
      <c r="A134" s="480" t="s">
        <v>93</v>
      </c>
      <c r="B134" s="9" t="s">
        <v>479</v>
      </c>
      <c r="C134" s="303"/>
      <c r="D134" s="303"/>
    </row>
    <row r="135" spans="1:11" ht="12" customHeight="1" x14ac:dyDescent="0.2">
      <c r="A135" s="480" t="s">
        <v>94</v>
      </c>
      <c r="B135" s="9" t="s">
        <v>471</v>
      </c>
      <c r="C135" s="303"/>
      <c r="D135" s="303"/>
    </row>
    <row r="136" spans="1:11" ht="12" customHeight="1" x14ac:dyDescent="0.2">
      <c r="A136" s="480" t="s">
        <v>95</v>
      </c>
      <c r="B136" s="9" t="s">
        <v>472</v>
      </c>
      <c r="C136" s="303"/>
      <c r="D136" s="303"/>
    </row>
    <row r="137" spans="1:11" ht="12" customHeight="1" x14ac:dyDescent="0.2">
      <c r="A137" s="480" t="s">
        <v>179</v>
      </c>
      <c r="B137" s="9" t="s">
        <v>536</v>
      </c>
      <c r="C137" s="303"/>
      <c r="D137" s="303"/>
    </row>
    <row r="138" spans="1:11" ht="12" customHeight="1" x14ac:dyDescent="0.2">
      <c r="A138" s="480" t="s">
        <v>180</v>
      </c>
      <c r="B138" s="9" t="s">
        <v>474</v>
      </c>
      <c r="C138" s="303"/>
      <c r="D138" s="303"/>
    </row>
    <row r="139" spans="1:11" s="110" customFormat="1" ht="12" customHeight="1" thickBot="1" x14ac:dyDescent="0.25">
      <c r="A139" s="489" t="s">
        <v>181</v>
      </c>
      <c r="B139" s="7" t="s">
        <v>475</v>
      </c>
      <c r="C139" s="303"/>
      <c r="D139" s="303"/>
    </row>
    <row r="140" spans="1:11" ht="12" customHeight="1" thickBot="1" x14ac:dyDescent="0.25">
      <c r="A140" s="37" t="s">
        <v>24</v>
      </c>
      <c r="B140" s="145" t="s">
        <v>558</v>
      </c>
      <c r="C140" s="341">
        <f>+C141+C142+C144+C145+C143</f>
        <v>74837</v>
      </c>
      <c r="D140" s="341">
        <f>+D141+D142+D144+D145+D143</f>
        <v>87280</v>
      </c>
      <c r="K140" s="285"/>
    </row>
    <row r="141" spans="1:11" x14ac:dyDescent="0.2">
      <c r="A141" s="480" t="s">
        <v>96</v>
      </c>
      <c r="B141" s="9" t="s">
        <v>388</v>
      </c>
      <c r="C141" s="303"/>
      <c r="D141" s="303"/>
    </row>
    <row r="142" spans="1:11" ht="12" customHeight="1" x14ac:dyDescent="0.2">
      <c r="A142" s="480" t="s">
        <v>97</v>
      </c>
      <c r="B142" s="9" t="s">
        <v>389</v>
      </c>
      <c r="C142" s="303"/>
      <c r="D142" s="303">
        <v>12182</v>
      </c>
    </row>
    <row r="143" spans="1:11" s="110" customFormat="1" ht="12" customHeight="1" x14ac:dyDescent="0.2">
      <c r="A143" s="480" t="s">
        <v>302</v>
      </c>
      <c r="B143" s="9" t="s">
        <v>557</v>
      </c>
      <c r="C143" s="303">
        <v>74837</v>
      </c>
      <c r="D143" s="303">
        <v>75098</v>
      </c>
    </row>
    <row r="144" spans="1:11" s="110" customFormat="1" ht="12" customHeight="1" x14ac:dyDescent="0.2">
      <c r="A144" s="480" t="s">
        <v>303</v>
      </c>
      <c r="B144" s="9" t="s">
        <v>484</v>
      </c>
      <c r="C144" s="303"/>
      <c r="D144" s="303"/>
    </row>
    <row r="145" spans="1:4" s="110" customFormat="1" ht="12" customHeight="1" thickBot="1" x14ac:dyDescent="0.25">
      <c r="A145" s="489" t="s">
        <v>304</v>
      </c>
      <c r="B145" s="7" t="s">
        <v>408</v>
      </c>
      <c r="C145" s="303"/>
      <c r="D145" s="303"/>
    </row>
    <row r="146" spans="1:4" s="110" customFormat="1" ht="12" customHeight="1" thickBot="1" x14ac:dyDescent="0.25">
      <c r="A146" s="37" t="s">
        <v>25</v>
      </c>
      <c r="B146" s="145" t="s">
        <v>485</v>
      </c>
      <c r="C146" s="344">
        <f>+C147+C148+C149+C150+C151</f>
        <v>0</v>
      </c>
      <c r="D146" s="344">
        <f>+D147+D148+D149+D150+D151</f>
        <v>0</v>
      </c>
    </row>
    <row r="147" spans="1:4" s="110" customFormat="1" ht="12" customHeight="1" x14ac:dyDescent="0.2">
      <c r="A147" s="480" t="s">
        <v>98</v>
      </c>
      <c r="B147" s="9" t="s">
        <v>480</v>
      </c>
      <c r="C147" s="303"/>
      <c r="D147" s="303"/>
    </row>
    <row r="148" spans="1:4" s="110" customFormat="1" ht="12" customHeight="1" x14ac:dyDescent="0.2">
      <c r="A148" s="480" t="s">
        <v>99</v>
      </c>
      <c r="B148" s="9" t="s">
        <v>487</v>
      </c>
      <c r="C148" s="303"/>
      <c r="D148" s="303"/>
    </row>
    <row r="149" spans="1:4" s="110" customFormat="1" ht="12" customHeight="1" x14ac:dyDescent="0.2">
      <c r="A149" s="480" t="s">
        <v>314</v>
      </c>
      <c r="B149" s="9" t="s">
        <v>482</v>
      </c>
      <c r="C149" s="303"/>
      <c r="D149" s="303"/>
    </row>
    <row r="150" spans="1:4" ht="12.75" customHeight="1" x14ac:dyDescent="0.2">
      <c r="A150" s="480" t="s">
        <v>315</v>
      </c>
      <c r="B150" s="9" t="s">
        <v>539</v>
      </c>
      <c r="C150" s="303"/>
      <c r="D150" s="303"/>
    </row>
    <row r="151" spans="1:4" ht="12.75" customHeight="1" thickBot="1" x14ac:dyDescent="0.25">
      <c r="A151" s="489" t="s">
        <v>486</v>
      </c>
      <c r="B151" s="7" t="s">
        <v>489</v>
      </c>
      <c r="C151" s="305"/>
      <c r="D151" s="305"/>
    </row>
    <row r="152" spans="1:4" ht="12.75" customHeight="1" thickBot="1" x14ac:dyDescent="0.25">
      <c r="A152" s="547" t="s">
        <v>26</v>
      </c>
      <c r="B152" s="145" t="s">
        <v>490</v>
      </c>
      <c r="C152" s="344"/>
      <c r="D152" s="344"/>
    </row>
    <row r="153" spans="1:4" ht="12" customHeight="1" thickBot="1" x14ac:dyDescent="0.25">
      <c r="A153" s="547" t="s">
        <v>27</v>
      </c>
      <c r="B153" s="145" t="s">
        <v>491</v>
      </c>
      <c r="C153" s="344"/>
      <c r="D153" s="344"/>
    </row>
    <row r="154" spans="1:4" ht="15" customHeight="1" thickBot="1" x14ac:dyDescent="0.25">
      <c r="A154" s="37" t="s">
        <v>28</v>
      </c>
      <c r="B154" s="145" t="s">
        <v>493</v>
      </c>
      <c r="C154" s="472">
        <f>+C129+C133+C140+C146+C152+C153</f>
        <v>74837</v>
      </c>
      <c r="D154" s="472">
        <f>+D129+D133+D140+D146+D152+D153</f>
        <v>174011</v>
      </c>
    </row>
    <row r="155" spans="1:4" ht="13.5" thickBot="1" x14ac:dyDescent="0.25">
      <c r="A155" s="491" t="s">
        <v>29</v>
      </c>
      <c r="B155" s="425" t="s">
        <v>492</v>
      </c>
      <c r="C155" s="472">
        <f>+C128+C154</f>
        <v>207587</v>
      </c>
      <c r="D155" s="472">
        <f>+D128+D154</f>
        <v>401921</v>
      </c>
    </row>
    <row r="156" spans="1:4" ht="15" customHeight="1" thickBot="1" x14ac:dyDescent="0.25">
      <c r="A156" s="433"/>
      <c r="B156" s="434"/>
      <c r="C156" s="435"/>
      <c r="D156" s="435"/>
    </row>
    <row r="157" spans="1:4" ht="14.25" customHeight="1" thickBot="1" x14ac:dyDescent="0.25">
      <c r="A157" s="282" t="s">
        <v>540</v>
      </c>
      <c r="B157" s="283"/>
      <c r="C157" s="142">
        <v>14</v>
      </c>
      <c r="D157" s="142">
        <v>14</v>
      </c>
    </row>
    <row r="158" spans="1:4" ht="13.5" thickBot="1" x14ac:dyDescent="0.25">
      <c r="A158" s="282" t="s">
        <v>210</v>
      </c>
      <c r="B158" s="283"/>
      <c r="C158" s="142">
        <v>10</v>
      </c>
      <c r="D158" s="142">
        <v>10</v>
      </c>
    </row>
  </sheetData>
  <sheetProtection formatCells="0"/>
  <phoneticPr fontId="30" type="noConversion"/>
  <printOptions horizontalCentered="1"/>
  <pageMargins left="0.78740157480314965" right="0.78740157480314965" top="0.98425196850393704" bottom="0.78740157480314965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58"/>
  <sheetViews>
    <sheetView zoomScale="130" zoomScaleNormal="130" zoomScaleSheetLayoutView="85" workbookViewId="0">
      <selection activeCell="C2" sqref="C2"/>
    </sheetView>
  </sheetViews>
  <sheetFormatPr defaultRowHeight="12.75" x14ac:dyDescent="0.2"/>
  <cols>
    <col min="1" max="1" width="19.5" style="436" customWidth="1"/>
    <col min="2" max="2" width="65.83203125" style="437" customWidth="1"/>
    <col min="3" max="4" width="15.83203125" style="438" customWidth="1"/>
    <col min="5" max="16384" width="9.33203125" style="3"/>
  </cols>
  <sheetData>
    <row r="1" spans="1:4" s="2" customFormat="1" ht="16.5" customHeight="1" thickBot="1" x14ac:dyDescent="0.25">
      <c r="A1" s="259"/>
      <c r="B1" s="261"/>
      <c r="C1" s="284" t="s">
        <v>613</v>
      </c>
      <c r="D1" s="284"/>
    </row>
    <row r="2" spans="1:4" s="106" customFormat="1" ht="21" customHeight="1" x14ac:dyDescent="0.2">
      <c r="A2" s="452" t="s">
        <v>65</v>
      </c>
      <c r="B2" s="396" t="s">
        <v>232</v>
      </c>
      <c r="C2" s="398" t="s">
        <v>55</v>
      </c>
      <c r="D2" s="398" t="s">
        <v>55</v>
      </c>
    </row>
    <row r="3" spans="1:4" s="106" customFormat="1" ht="16.5" thickBot="1" x14ac:dyDescent="0.25">
      <c r="A3" s="262" t="s">
        <v>207</v>
      </c>
      <c r="B3" s="397" t="s">
        <v>447</v>
      </c>
      <c r="C3" s="546" t="s">
        <v>63</v>
      </c>
      <c r="D3" s="546" t="s">
        <v>63</v>
      </c>
    </row>
    <row r="4" spans="1:4" s="107" customFormat="1" ht="15.95" customHeight="1" thickBot="1" x14ac:dyDescent="0.3">
      <c r="A4" s="263"/>
      <c r="B4" s="263"/>
      <c r="C4" s="264"/>
      <c r="D4" s="264" t="s">
        <v>56</v>
      </c>
    </row>
    <row r="5" spans="1:4" ht="24.75" thickBot="1" x14ac:dyDescent="0.25">
      <c r="A5" s="453" t="s">
        <v>209</v>
      </c>
      <c r="B5" s="265" t="s">
        <v>57</v>
      </c>
      <c r="C5" s="399" t="s">
        <v>583</v>
      </c>
      <c r="D5" s="399" t="s">
        <v>584</v>
      </c>
    </row>
    <row r="6" spans="1:4" s="68" customFormat="1" ht="12.95" customHeight="1" thickBot="1" x14ac:dyDescent="0.25">
      <c r="A6" s="226" t="s">
        <v>513</v>
      </c>
      <c r="B6" s="227" t="s">
        <v>514</v>
      </c>
      <c r="C6" s="228" t="s">
        <v>515</v>
      </c>
      <c r="D6" s="228" t="s">
        <v>515</v>
      </c>
    </row>
    <row r="7" spans="1:4" s="68" customFormat="1" ht="15.95" customHeight="1" thickBot="1" x14ac:dyDescent="0.25">
      <c r="A7" s="267"/>
      <c r="B7" s="268" t="s">
        <v>59</v>
      </c>
      <c r="C7" s="400"/>
      <c r="D7" s="400"/>
    </row>
    <row r="8" spans="1:4" s="68" customFormat="1" ht="12" customHeight="1" thickBot="1" x14ac:dyDescent="0.25">
      <c r="A8" s="37" t="s">
        <v>19</v>
      </c>
      <c r="B8" s="21" t="s">
        <v>262</v>
      </c>
      <c r="C8" s="335">
        <f>+C9+C10+C11+C12+C13+C14</f>
        <v>0</v>
      </c>
      <c r="D8" s="335">
        <f>+D9+D10+D11+D12+D13+D14</f>
        <v>0</v>
      </c>
    </row>
    <row r="9" spans="1:4" s="108" customFormat="1" ht="12" customHeight="1" x14ac:dyDescent="0.2">
      <c r="A9" s="480" t="s">
        <v>100</v>
      </c>
      <c r="B9" s="462" t="s">
        <v>263</v>
      </c>
      <c r="C9" s="338"/>
      <c r="D9" s="338"/>
    </row>
    <row r="10" spans="1:4" s="109" customFormat="1" ht="12" customHeight="1" x14ac:dyDescent="0.2">
      <c r="A10" s="481" t="s">
        <v>101</v>
      </c>
      <c r="B10" s="463" t="s">
        <v>264</v>
      </c>
      <c r="C10" s="337"/>
      <c r="D10" s="337"/>
    </row>
    <row r="11" spans="1:4" s="109" customFormat="1" ht="12" customHeight="1" x14ac:dyDescent="0.2">
      <c r="A11" s="481" t="s">
        <v>102</v>
      </c>
      <c r="B11" s="463" t="s">
        <v>265</v>
      </c>
      <c r="C11" s="337"/>
      <c r="D11" s="337"/>
    </row>
    <row r="12" spans="1:4" s="109" customFormat="1" ht="12" customHeight="1" x14ac:dyDescent="0.2">
      <c r="A12" s="481" t="s">
        <v>103</v>
      </c>
      <c r="B12" s="463" t="s">
        <v>266</v>
      </c>
      <c r="C12" s="337"/>
      <c r="D12" s="337"/>
    </row>
    <row r="13" spans="1:4" s="109" customFormat="1" ht="12" customHeight="1" x14ac:dyDescent="0.2">
      <c r="A13" s="481" t="s">
        <v>152</v>
      </c>
      <c r="B13" s="463" t="s">
        <v>526</v>
      </c>
      <c r="C13" s="337"/>
      <c r="D13" s="337"/>
    </row>
    <row r="14" spans="1:4" s="108" customFormat="1" ht="12" customHeight="1" thickBot="1" x14ac:dyDescent="0.25">
      <c r="A14" s="482" t="s">
        <v>104</v>
      </c>
      <c r="B14" s="464" t="s">
        <v>450</v>
      </c>
      <c r="C14" s="337"/>
      <c r="D14" s="337"/>
    </row>
    <row r="15" spans="1:4" s="108" customFormat="1" ht="12" customHeight="1" thickBot="1" x14ac:dyDescent="0.25">
      <c r="A15" s="37" t="s">
        <v>20</v>
      </c>
      <c r="B15" s="330" t="s">
        <v>267</v>
      </c>
      <c r="C15" s="335">
        <f>+C16+C17+C18+C19+C20</f>
        <v>0</v>
      </c>
      <c r="D15" s="335">
        <f>+D16+D17+D18+D19+D20</f>
        <v>0</v>
      </c>
    </row>
    <row r="16" spans="1:4" s="108" customFormat="1" ht="12" customHeight="1" x14ac:dyDescent="0.2">
      <c r="A16" s="480" t="s">
        <v>106</v>
      </c>
      <c r="B16" s="462" t="s">
        <v>268</v>
      </c>
      <c r="C16" s="338"/>
      <c r="D16" s="338"/>
    </row>
    <row r="17" spans="1:4" s="108" customFormat="1" ht="12" customHeight="1" x14ac:dyDescent="0.2">
      <c r="A17" s="481" t="s">
        <v>107</v>
      </c>
      <c r="B17" s="463" t="s">
        <v>269</v>
      </c>
      <c r="C17" s="337"/>
      <c r="D17" s="337"/>
    </row>
    <row r="18" spans="1:4" s="108" customFormat="1" ht="12" customHeight="1" x14ac:dyDescent="0.2">
      <c r="A18" s="481" t="s">
        <v>108</v>
      </c>
      <c r="B18" s="463" t="s">
        <v>439</v>
      </c>
      <c r="C18" s="337"/>
      <c r="D18" s="337"/>
    </row>
    <row r="19" spans="1:4" s="108" customFormat="1" ht="12" customHeight="1" x14ac:dyDescent="0.2">
      <c r="A19" s="481" t="s">
        <v>109</v>
      </c>
      <c r="B19" s="463" t="s">
        <v>440</v>
      </c>
      <c r="C19" s="337"/>
      <c r="D19" s="337"/>
    </row>
    <row r="20" spans="1:4" s="108" customFormat="1" ht="12" customHeight="1" x14ac:dyDescent="0.2">
      <c r="A20" s="481" t="s">
        <v>110</v>
      </c>
      <c r="B20" s="463" t="s">
        <v>270</v>
      </c>
      <c r="C20" s="337"/>
      <c r="D20" s="337"/>
    </row>
    <row r="21" spans="1:4" s="109" customFormat="1" ht="12" customHeight="1" thickBot="1" x14ac:dyDescent="0.25">
      <c r="A21" s="482" t="s">
        <v>119</v>
      </c>
      <c r="B21" s="464" t="s">
        <v>271</v>
      </c>
      <c r="C21" s="339"/>
      <c r="D21" s="339"/>
    </row>
    <row r="22" spans="1:4" s="109" customFormat="1" ht="12" customHeight="1" thickBot="1" x14ac:dyDescent="0.25">
      <c r="A22" s="37" t="s">
        <v>21</v>
      </c>
      <c r="B22" s="21" t="s">
        <v>272</v>
      </c>
      <c r="C22" s="335">
        <f>+C23+C24+C25+C26+C27</f>
        <v>0</v>
      </c>
      <c r="D22" s="335">
        <f>+D23+D24+D25+D26+D27</f>
        <v>0</v>
      </c>
    </row>
    <row r="23" spans="1:4" s="109" customFormat="1" ht="12" customHeight="1" x14ac:dyDescent="0.2">
      <c r="A23" s="480" t="s">
        <v>89</v>
      </c>
      <c r="B23" s="462" t="s">
        <v>273</v>
      </c>
      <c r="C23" s="338"/>
      <c r="D23" s="338"/>
    </row>
    <row r="24" spans="1:4" s="108" customFormat="1" ht="12" customHeight="1" x14ac:dyDescent="0.2">
      <c r="A24" s="481" t="s">
        <v>90</v>
      </c>
      <c r="B24" s="463" t="s">
        <v>274</v>
      </c>
      <c r="C24" s="337"/>
      <c r="D24" s="337"/>
    </row>
    <row r="25" spans="1:4" s="109" customFormat="1" ht="12" customHeight="1" x14ac:dyDescent="0.2">
      <c r="A25" s="481" t="s">
        <v>91</v>
      </c>
      <c r="B25" s="463" t="s">
        <v>441</v>
      </c>
      <c r="C25" s="337"/>
      <c r="D25" s="337"/>
    </row>
    <row r="26" spans="1:4" s="109" customFormat="1" ht="12" customHeight="1" x14ac:dyDescent="0.2">
      <c r="A26" s="481" t="s">
        <v>92</v>
      </c>
      <c r="B26" s="463" t="s">
        <v>442</v>
      </c>
      <c r="C26" s="337"/>
      <c r="D26" s="337"/>
    </row>
    <row r="27" spans="1:4" s="109" customFormat="1" ht="12" customHeight="1" x14ac:dyDescent="0.2">
      <c r="A27" s="481" t="s">
        <v>175</v>
      </c>
      <c r="B27" s="463" t="s">
        <v>275</v>
      </c>
      <c r="C27" s="337"/>
      <c r="D27" s="337"/>
    </row>
    <row r="28" spans="1:4" s="109" customFormat="1" ht="12" customHeight="1" thickBot="1" x14ac:dyDescent="0.25">
      <c r="A28" s="482" t="s">
        <v>176</v>
      </c>
      <c r="B28" s="464" t="s">
        <v>276</v>
      </c>
      <c r="C28" s="339"/>
      <c r="D28" s="339"/>
    </row>
    <row r="29" spans="1:4" s="109" customFormat="1" ht="12" customHeight="1" thickBot="1" x14ac:dyDescent="0.25">
      <c r="A29" s="37" t="s">
        <v>177</v>
      </c>
      <c r="B29" s="21" t="s">
        <v>277</v>
      </c>
      <c r="C29" s="341">
        <f>+C30+C34+C35+C36</f>
        <v>2450</v>
      </c>
      <c r="D29" s="341">
        <f>+D30+D34+D35+D36</f>
        <v>2450</v>
      </c>
    </row>
    <row r="30" spans="1:4" s="109" customFormat="1" ht="12" customHeight="1" x14ac:dyDescent="0.2">
      <c r="A30" s="480" t="s">
        <v>278</v>
      </c>
      <c r="B30" s="462" t="s">
        <v>527</v>
      </c>
      <c r="C30" s="457">
        <f>+C31+C32+C33</f>
        <v>2450</v>
      </c>
      <c r="D30" s="457">
        <f>+D31+D32+D33</f>
        <v>2450</v>
      </c>
    </row>
    <row r="31" spans="1:4" s="109" customFormat="1" ht="12" customHeight="1" x14ac:dyDescent="0.2">
      <c r="A31" s="481" t="s">
        <v>279</v>
      </c>
      <c r="B31" s="463" t="s">
        <v>284</v>
      </c>
      <c r="C31" s="337"/>
      <c r="D31" s="337"/>
    </row>
    <row r="32" spans="1:4" s="109" customFormat="1" ht="12" customHeight="1" x14ac:dyDescent="0.2">
      <c r="A32" s="481" t="s">
        <v>280</v>
      </c>
      <c r="B32" s="463" t="s">
        <v>285</v>
      </c>
      <c r="C32" s="337"/>
      <c r="D32" s="337"/>
    </row>
    <row r="33" spans="1:4" s="109" customFormat="1" ht="12" customHeight="1" x14ac:dyDescent="0.2">
      <c r="A33" s="481" t="s">
        <v>454</v>
      </c>
      <c r="B33" s="537" t="s">
        <v>455</v>
      </c>
      <c r="C33" s="337">
        <v>2450</v>
      </c>
      <c r="D33" s="337">
        <v>2450</v>
      </c>
    </row>
    <row r="34" spans="1:4" s="109" customFormat="1" ht="12" customHeight="1" x14ac:dyDescent="0.2">
      <c r="A34" s="481" t="s">
        <v>281</v>
      </c>
      <c r="B34" s="463" t="s">
        <v>286</v>
      </c>
      <c r="C34" s="337"/>
      <c r="D34" s="337"/>
    </row>
    <row r="35" spans="1:4" s="109" customFormat="1" ht="12" customHeight="1" x14ac:dyDescent="0.2">
      <c r="A35" s="481" t="s">
        <v>282</v>
      </c>
      <c r="B35" s="463" t="s">
        <v>287</v>
      </c>
      <c r="C35" s="337"/>
      <c r="D35" s="337"/>
    </row>
    <row r="36" spans="1:4" s="109" customFormat="1" ht="12" customHeight="1" thickBot="1" x14ac:dyDescent="0.25">
      <c r="A36" s="482" t="s">
        <v>283</v>
      </c>
      <c r="B36" s="464" t="s">
        <v>288</v>
      </c>
      <c r="C36" s="339"/>
      <c r="D36" s="339"/>
    </row>
    <row r="37" spans="1:4" s="109" customFormat="1" ht="12" customHeight="1" thickBot="1" x14ac:dyDescent="0.25">
      <c r="A37" s="37" t="s">
        <v>23</v>
      </c>
      <c r="B37" s="21" t="s">
        <v>451</v>
      </c>
      <c r="C37" s="335">
        <f>SUM(C38:C48)</f>
        <v>0</v>
      </c>
      <c r="D37" s="335">
        <f>SUM(D38:D48)</f>
        <v>0</v>
      </c>
    </row>
    <row r="38" spans="1:4" s="109" customFormat="1" ht="12" customHeight="1" x14ac:dyDescent="0.2">
      <c r="A38" s="480" t="s">
        <v>93</v>
      </c>
      <c r="B38" s="462" t="s">
        <v>291</v>
      </c>
      <c r="C38" s="338"/>
      <c r="D38" s="338"/>
    </row>
    <row r="39" spans="1:4" s="109" customFormat="1" ht="12" customHeight="1" x14ac:dyDescent="0.2">
      <c r="A39" s="481" t="s">
        <v>94</v>
      </c>
      <c r="B39" s="463" t="s">
        <v>292</v>
      </c>
      <c r="C39" s="337"/>
      <c r="D39" s="337"/>
    </row>
    <row r="40" spans="1:4" s="109" customFormat="1" ht="12" customHeight="1" x14ac:dyDescent="0.2">
      <c r="A40" s="481" t="s">
        <v>95</v>
      </c>
      <c r="B40" s="463" t="s">
        <v>293</v>
      </c>
      <c r="C40" s="337"/>
      <c r="D40" s="337"/>
    </row>
    <row r="41" spans="1:4" s="109" customFormat="1" ht="12" customHeight="1" x14ac:dyDescent="0.2">
      <c r="A41" s="481" t="s">
        <v>179</v>
      </c>
      <c r="B41" s="463" t="s">
        <v>294</v>
      </c>
      <c r="C41" s="337"/>
      <c r="D41" s="337"/>
    </row>
    <row r="42" spans="1:4" s="109" customFormat="1" ht="12" customHeight="1" x14ac:dyDescent="0.2">
      <c r="A42" s="481" t="s">
        <v>180</v>
      </c>
      <c r="B42" s="463" t="s">
        <v>295</v>
      </c>
      <c r="C42" s="337"/>
      <c r="D42" s="337"/>
    </row>
    <row r="43" spans="1:4" s="109" customFormat="1" ht="12" customHeight="1" x14ac:dyDescent="0.2">
      <c r="A43" s="481" t="s">
        <v>181</v>
      </c>
      <c r="B43" s="463" t="s">
        <v>296</v>
      </c>
      <c r="C43" s="337"/>
      <c r="D43" s="337"/>
    </row>
    <row r="44" spans="1:4" s="109" customFormat="1" ht="12" customHeight="1" x14ac:dyDescent="0.2">
      <c r="A44" s="481" t="s">
        <v>182</v>
      </c>
      <c r="B44" s="463" t="s">
        <v>297</v>
      </c>
      <c r="C44" s="337"/>
      <c r="D44" s="337"/>
    </row>
    <row r="45" spans="1:4" s="109" customFormat="1" ht="12" customHeight="1" x14ac:dyDescent="0.2">
      <c r="A45" s="481" t="s">
        <v>183</v>
      </c>
      <c r="B45" s="463" t="s">
        <v>298</v>
      </c>
      <c r="C45" s="337"/>
      <c r="D45" s="337"/>
    </row>
    <row r="46" spans="1:4" s="109" customFormat="1" ht="12" customHeight="1" x14ac:dyDescent="0.2">
      <c r="A46" s="481" t="s">
        <v>289</v>
      </c>
      <c r="B46" s="463" t="s">
        <v>299</v>
      </c>
      <c r="C46" s="340"/>
      <c r="D46" s="340"/>
    </row>
    <row r="47" spans="1:4" s="109" customFormat="1" ht="12" customHeight="1" x14ac:dyDescent="0.2">
      <c r="A47" s="482" t="s">
        <v>290</v>
      </c>
      <c r="B47" s="464" t="s">
        <v>453</v>
      </c>
      <c r="C47" s="449"/>
      <c r="D47" s="449"/>
    </row>
    <row r="48" spans="1:4" s="109" customFormat="1" ht="12" customHeight="1" thickBot="1" x14ac:dyDescent="0.25">
      <c r="A48" s="482" t="s">
        <v>452</v>
      </c>
      <c r="B48" s="464" t="s">
        <v>300</v>
      </c>
      <c r="C48" s="449"/>
      <c r="D48" s="449"/>
    </row>
    <row r="49" spans="1:4" s="109" customFormat="1" ht="12" customHeight="1" thickBot="1" x14ac:dyDescent="0.25">
      <c r="A49" s="37" t="s">
        <v>24</v>
      </c>
      <c r="B49" s="21" t="s">
        <v>301</v>
      </c>
      <c r="C49" s="335">
        <f>SUM(C50:C54)</f>
        <v>0</v>
      </c>
      <c r="D49" s="335">
        <f>SUM(D50:D54)</f>
        <v>0</v>
      </c>
    </row>
    <row r="50" spans="1:4" s="109" customFormat="1" ht="12" customHeight="1" x14ac:dyDescent="0.2">
      <c r="A50" s="480" t="s">
        <v>96</v>
      </c>
      <c r="B50" s="462" t="s">
        <v>305</v>
      </c>
      <c r="C50" s="508"/>
      <c r="D50" s="508"/>
    </row>
    <row r="51" spans="1:4" s="109" customFormat="1" ht="12" customHeight="1" x14ac:dyDescent="0.2">
      <c r="A51" s="481" t="s">
        <v>97</v>
      </c>
      <c r="B51" s="463" t="s">
        <v>306</v>
      </c>
      <c r="C51" s="340"/>
      <c r="D51" s="340"/>
    </row>
    <row r="52" spans="1:4" s="109" customFormat="1" ht="12" customHeight="1" x14ac:dyDescent="0.2">
      <c r="A52" s="481" t="s">
        <v>302</v>
      </c>
      <c r="B52" s="463" t="s">
        <v>307</v>
      </c>
      <c r="C52" s="340"/>
      <c r="D52" s="340"/>
    </row>
    <row r="53" spans="1:4" s="109" customFormat="1" ht="12" customHeight="1" x14ac:dyDescent="0.2">
      <c r="A53" s="481" t="s">
        <v>303</v>
      </c>
      <c r="B53" s="463" t="s">
        <v>308</v>
      </c>
      <c r="C53" s="340"/>
      <c r="D53" s="340"/>
    </row>
    <row r="54" spans="1:4" s="109" customFormat="1" ht="12" customHeight="1" thickBot="1" x14ac:dyDescent="0.25">
      <c r="A54" s="482" t="s">
        <v>304</v>
      </c>
      <c r="B54" s="464" t="s">
        <v>309</v>
      </c>
      <c r="C54" s="449"/>
      <c r="D54" s="449"/>
    </row>
    <row r="55" spans="1:4" s="109" customFormat="1" ht="12" customHeight="1" thickBot="1" x14ac:dyDescent="0.25">
      <c r="A55" s="37" t="s">
        <v>184</v>
      </c>
      <c r="B55" s="21" t="s">
        <v>310</v>
      </c>
      <c r="C55" s="335">
        <f>SUM(C56:C58)</f>
        <v>0</v>
      </c>
      <c r="D55" s="335">
        <f>SUM(D56:D58)</f>
        <v>0</v>
      </c>
    </row>
    <row r="56" spans="1:4" s="109" customFormat="1" ht="12" customHeight="1" x14ac:dyDescent="0.2">
      <c r="A56" s="480" t="s">
        <v>98</v>
      </c>
      <c r="B56" s="462" t="s">
        <v>311</v>
      </c>
      <c r="C56" s="338"/>
      <c r="D56" s="338"/>
    </row>
    <row r="57" spans="1:4" s="109" customFormat="1" ht="12" customHeight="1" x14ac:dyDescent="0.2">
      <c r="A57" s="481" t="s">
        <v>99</v>
      </c>
      <c r="B57" s="463" t="s">
        <v>443</v>
      </c>
      <c r="C57" s="337"/>
      <c r="D57" s="337"/>
    </row>
    <row r="58" spans="1:4" s="109" customFormat="1" ht="12" customHeight="1" x14ac:dyDescent="0.2">
      <c r="A58" s="481" t="s">
        <v>314</v>
      </c>
      <c r="B58" s="463" t="s">
        <v>312</v>
      </c>
      <c r="C58" s="337"/>
      <c r="D58" s="337"/>
    </row>
    <row r="59" spans="1:4" s="109" customFormat="1" ht="12" customHeight="1" thickBot="1" x14ac:dyDescent="0.25">
      <c r="A59" s="482" t="s">
        <v>315</v>
      </c>
      <c r="B59" s="464" t="s">
        <v>313</v>
      </c>
      <c r="C59" s="339"/>
      <c r="D59" s="339"/>
    </row>
    <row r="60" spans="1:4" s="109" customFormat="1" ht="12" customHeight="1" thickBot="1" x14ac:dyDescent="0.25">
      <c r="A60" s="37" t="s">
        <v>26</v>
      </c>
      <c r="B60" s="330" t="s">
        <v>316</v>
      </c>
      <c r="C60" s="335">
        <f>SUM(C61:C63)</f>
        <v>0</v>
      </c>
      <c r="D60" s="335">
        <f>SUM(D61:D63)</f>
        <v>0</v>
      </c>
    </row>
    <row r="61" spans="1:4" s="109" customFormat="1" ht="12" customHeight="1" x14ac:dyDescent="0.2">
      <c r="A61" s="480" t="s">
        <v>185</v>
      </c>
      <c r="B61" s="462" t="s">
        <v>318</v>
      </c>
      <c r="C61" s="340"/>
      <c r="D61" s="340"/>
    </row>
    <row r="62" spans="1:4" s="109" customFormat="1" ht="12" customHeight="1" x14ac:dyDescent="0.2">
      <c r="A62" s="481" t="s">
        <v>186</v>
      </c>
      <c r="B62" s="463" t="s">
        <v>444</v>
      </c>
      <c r="C62" s="340"/>
      <c r="D62" s="340"/>
    </row>
    <row r="63" spans="1:4" s="109" customFormat="1" ht="12" customHeight="1" x14ac:dyDescent="0.2">
      <c r="A63" s="481" t="s">
        <v>238</v>
      </c>
      <c r="B63" s="463" t="s">
        <v>319</v>
      </c>
      <c r="C63" s="340"/>
      <c r="D63" s="340"/>
    </row>
    <row r="64" spans="1:4" s="109" customFormat="1" ht="12" customHeight="1" thickBot="1" x14ac:dyDescent="0.25">
      <c r="A64" s="482" t="s">
        <v>317</v>
      </c>
      <c r="B64" s="464" t="s">
        <v>320</v>
      </c>
      <c r="C64" s="340"/>
      <c r="D64" s="340"/>
    </row>
    <row r="65" spans="1:4" s="109" customFormat="1" ht="12" customHeight="1" thickBot="1" x14ac:dyDescent="0.25">
      <c r="A65" s="37" t="s">
        <v>27</v>
      </c>
      <c r="B65" s="21" t="s">
        <v>321</v>
      </c>
      <c r="C65" s="341">
        <f>+C8+C15+C22+C29+C37+C49+C55+C60</f>
        <v>2450</v>
      </c>
      <c r="D65" s="341">
        <f>+D8+D15+D22+D29+D37+D49+D55+D60</f>
        <v>2450</v>
      </c>
    </row>
    <row r="66" spans="1:4" s="109" customFormat="1" ht="12" customHeight="1" thickBot="1" x14ac:dyDescent="0.2">
      <c r="A66" s="483" t="s">
        <v>412</v>
      </c>
      <c r="B66" s="330" t="s">
        <v>323</v>
      </c>
      <c r="C66" s="335">
        <f>SUM(C67:C69)</f>
        <v>0</v>
      </c>
      <c r="D66" s="335">
        <f>SUM(D67:D69)</f>
        <v>0</v>
      </c>
    </row>
    <row r="67" spans="1:4" s="109" customFormat="1" ht="12" customHeight="1" x14ac:dyDescent="0.2">
      <c r="A67" s="480" t="s">
        <v>354</v>
      </c>
      <c r="B67" s="462" t="s">
        <v>324</v>
      </c>
      <c r="C67" s="340"/>
      <c r="D67" s="340"/>
    </row>
    <row r="68" spans="1:4" s="109" customFormat="1" ht="12" customHeight="1" x14ac:dyDescent="0.2">
      <c r="A68" s="481" t="s">
        <v>363</v>
      </c>
      <c r="B68" s="463" t="s">
        <v>325</v>
      </c>
      <c r="C68" s="340"/>
      <c r="D68" s="340"/>
    </row>
    <row r="69" spans="1:4" s="109" customFormat="1" ht="12" customHeight="1" thickBot="1" x14ac:dyDescent="0.25">
      <c r="A69" s="482" t="s">
        <v>364</v>
      </c>
      <c r="B69" s="465" t="s">
        <v>326</v>
      </c>
      <c r="C69" s="340"/>
      <c r="D69" s="340"/>
    </row>
    <row r="70" spans="1:4" s="109" customFormat="1" ht="12" customHeight="1" thickBot="1" x14ac:dyDescent="0.2">
      <c r="A70" s="483" t="s">
        <v>327</v>
      </c>
      <c r="B70" s="330" t="s">
        <v>328</v>
      </c>
      <c r="C70" s="335">
        <f>SUM(C71:C74)</f>
        <v>0</v>
      </c>
      <c r="D70" s="335">
        <f>SUM(D71:D74)</f>
        <v>0</v>
      </c>
    </row>
    <row r="71" spans="1:4" s="109" customFormat="1" ht="12" customHeight="1" x14ac:dyDescent="0.2">
      <c r="A71" s="480" t="s">
        <v>153</v>
      </c>
      <c r="B71" s="462" t="s">
        <v>329</v>
      </c>
      <c r="C71" s="340"/>
      <c r="D71" s="340"/>
    </row>
    <row r="72" spans="1:4" s="109" customFormat="1" ht="12" customHeight="1" x14ac:dyDescent="0.2">
      <c r="A72" s="481" t="s">
        <v>154</v>
      </c>
      <c r="B72" s="463" t="s">
        <v>330</v>
      </c>
      <c r="C72" s="340"/>
      <c r="D72" s="340"/>
    </row>
    <row r="73" spans="1:4" s="109" customFormat="1" ht="12" customHeight="1" x14ac:dyDescent="0.2">
      <c r="A73" s="481" t="s">
        <v>355</v>
      </c>
      <c r="B73" s="463" t="s">
        <v>331</v>
      </c>
      <c r="C73" s="340"/>
      <c r="D73" s="340"/>
    </row>
    <row r="74" spans="1:4" s="109" customFormat="1" ht="12" customHeight="1" thickBot="1" x14ac:dyDescent="0.25">
      <c r="A74" s="482" t="s">
        <v>356</v>
      </c>
      <c r="B74" s="464" t="s">
        <v>332</v>
      </c>
      <c r="C74" s="340"/>
      <c r="D74" s="340"/>
    </row>
    <row r="75" spans="1:4" s="109" customFormat="1" ht="12" customHeight="1" thickBot="1" x14ac:dyDescent="0.2">
      <c r="A75" s="483" t="s">
        <v>333</v>
      </c>
      <c r="B75" s="330" t="s">
        <v>334</v>
      </c>
      <c r="C75" s="335">
        <f>SUM(C76:C77)</f>
        <v>0</v>
      </c>
      <c r="D75" s="335">
        <f>SUM(D76:D77)</f>
        <v>0</v>
      </c>
    </row>
    <row r="76" spans="1:4" s="109" customFormat="1" ht="12" customHeight="1" x14ac:dyDescent="0.2">
      <c r="A76" s="480" t="s">
        <v>357</v>
      </c>
      <c r="B76" s="462" t="s">
        <v>335</v>
      </c>
      <c r="C76" s="340"/>
      <c r="D76" s="340"/>
    </row>
    <row r="77" spans="1:4" s="109" customFormat="1" ht="12" customHeight="1" thickBot="1" x14ac:dyDescent="0.25">
      <c r="A77" s="482" t="s">
        <v>358</v>
      </c>
      <c r="B77" s="464" t="s">
        <v>336</v>
      </c>
      <c r="C77" s="340"/>
      <c r="D77" s="340"/>
    </row>
    <row r="78" spans="1:4" s="108" customFormat="1" ht="12" customHeight="1" thickBot="1" x14ac:dyDescent="0.2">
      <c r="A78" s="483" t="s">
        <v>337</v>
      </c>
      <c r="B78" s="330" t="s">
        <v>338</v>
      </c>
      <c r="C78" s="335">
        <f>SUM(C79:C81)</f>
        <v>0</v>
      </c>
      <c r="D78" s="335">
        <f>SUM(D79:D81)</f>
        <v>0</v>
      </c>
    </row>
    <row r="79" spans="1:4" s="109" customFormat="1" ht="12" customHeight="1" x14ac:dyDescent="0.2">
      <c r="A79" s="480" t="s">
        <v>359</v>
      </c>
      <c r="B79" s="462" t="s">
        <v>339</v>
      </c>
      <c r="C79" s="340"/>
      <c r="D79" s="340"/>
    </row>
    <row r="80" spans="1:4" s="109" customFormat="1" ht="12" customHeight="1" x14ac:dyDescent="0.2">
      <c r="A80" s="481" t="s">
        <v>360</v>
      </c>
      <c r="B80" s="463" t="s">
        <v>340</v>
      </c>
      <c r="C80" s="340"/>
      <c r="D80" s="340"/>
    </row>
    <row r="81" spans="1:4" s="109" customFormat="1" ht="12" customHeight="1" thickBot="1" x14ac:dyDescent="0.25">
      <c r="A81" s="482" t="s">
        <v>361</v>
      </c>
      <c r="B81" s="464" t="s">
        <v>341</v>
      </c>
      <c r="C81" s="340"/>
      <c r="D81" s="340"/>
    </row>
    <row r="82" spans="1:4" s="109" customFormat="1" ht="12" customHeight="1" thickBot="1" x14ac:dyDescent="0.2">
      <c r="A82" s="483" t="s">
        <v>342</v>
      </c>
      <c r="B82" s="330" t="s">
        <v>362</v>
      </c>
      <c r="C82" s="335">
        <f>SUM(C83:C86)</f>
        <v>0</v>
      </c>
      <c r="D82" s="335">
        <f>SUM(D83:D86)</f>
        <v>0</v>
      </c>
    </row>
    <row r="83" spans="1:4" s="109" customFormat="1" ht="12" customHeight="1" x14ac:dyDescent="0.2">
      <c r="A83" s="484" t="s">
        <v>343</v>
      </c>
      <c r="B83" s="462" t="s">
        <v>344</v>
      </c>
      <c r="C83" s="340"/>
      <c r="D83" s="340"/>
    </row>
    <row r="84" spans="1:4" s="109" customFormat="1" ht="12" customHeight="1" x14ac:dyDescent="0.2">
      <c r="A84" s="485" t="s">
        <v>345</v>
      </c>
      <c r="B84" s="463" t="s">
        <v>346</v>
      </c>
      <c r="C84" s="340"/>
      <c r="D84" s="340"/>
    </row>
    <row r="85" spans="1:4" s="109" customFormat="1" ht="12" customHeight="1" x14ac:dyDescent="0.2">
      <c r="A85" s="485" t="s">
        <v>347</v>
      </c>
      <c r="B85" s="463" t="s">
        <v>348</v>
      </c>
      <c r="C85" s="340"/>
      <c r="D85" s="340"/>
    </row>
    <row r="86" spans="1:4" s="108" customFormat="1" ht="12" customHeight="1" thickBot="1" x14ac:dyDescent="0.25">
      <c r="A86" s="486" t="s">
        <v>349</v>
      </c>
      <c r="B86" s="464" t="s">
        <v>350</v>
      </c>
      <c r="C86" s="340"/>
      <c r="D86" s="340"/>
    </row>
    <row r="87" spans="1:4" s="108" customFormat="1" ht="12" customHeight="1" thickBot="1" x14ac:dyDescent="0.2">
      <c r="A87" s="483" t="s">
        <v>351</v>
      </c>
      <c r="B87" s="330" t="s">
        <v>495</v>
      </c>
      <c r="C87" s="509"/>
      <c r="D87" s="509"/>
    </row>
    <row r="88" spans="1:4" s="108" customFormat="1" ht="12" customHeight="1" thickBot="1" x14ac:dyDescent="0.2">
      <c r="A88" s="483" t="s">
        <v>528</v>
      </c>
      <c r="B88" s="330" t="s">
        <v>352</v>
      </c>
      <c r="C88" s="509"/>
      <c r="D88" s="509"/>
    </row>
    <row r="89" spans="1:4" s="108" customFormat="1" ht="12" customHeight="1" thickBot="1" x14ac:dyDescent="0.2">
      <c r="A89" s="483" t="s">
        <v>529</v>
      </c>
      <c r="B89" s="469" t="s">
        <v>498</v>
      </c>
      <c r="C89" s="341">
        <f>+C66+C70+C75+C78+C82+C88+C87</f>
        <v>0</v>
      </c>
      <c r="D89" s="341">
        <f>+D66+D70+D75+D78+D82+D88+D87</f>
        <v>0</v>
      </c>
    </row>
    <row r="90" spans="1:4" s="108" customFormat="1" ht="12" customHeight="1" thickBot="1" x14ac:dyDescent="0.2">
      <c r="A90" s="487" t="s">
        <v>530</v>
      </c>
      <c r="B90" s="470" t="s">
        <v>531</v>
      </c>
      <c r="C90" s="341">
        <f>+C65+C89</f>
        <v>2450</v>
      </c>
      <c r="D90" s="341">
        <f>+D65+D89</f>
        <v>2450</v>
      </c>
    </row>
    <row r="91" spans="1:4" s="109" customFormat="1" ht="15" customHeight="1" thickBot="1" x14ac:dyDescent="0.25">
      <c r="A91" s="273"/>
      <c r="B91" s="274"/>
      <c r="C91" s="405"/>
      <c r="D91" s="405"/>
    </row>
    <row r="92" spans="1:4" s="68" customFormat="1" ht="16.5" customHeight="1" thickBot="1" x14ac:dyDescent="0.25">
      <c r="A92" s="277"/>
      <c r="B92" s="278" t="s">
        <v>60</v>
      </c>
      <c r="C92" s="407"/>
      <c r="D92" s="407"/>
    </row>
    <row r="93" spans="1:4" s="110" customFormat="1" ht="12" customHeight="1" thickBot="1" x14ac:dyDescent="0.25">
      <c r="A93" s="454" t="s">
        <v>19</v>
      </c>
      <c r="B93" s="31" t="s">
        <v>535</v>
      </c>
      <c r="C93" s="334">
        <f>+C94+C95+C96+C97+C98+C111</f>
        <v>2450</v>
      </c>
      <c r="D93" s="334">
        <f>+D94+D95+D96+D97+D98+D111</f>
        <v>2450</v>
      </c>
    </row>
    <row r="94" spans="1:4" ht="12" customHeight="1" x14ac:dyDescent="0.2">
      <c r="A94" s="488" t="s">
        <v>100</v>
      </c>
      <c r="B94" s="10" t="s">
        <v>50</v>
      </c>
      <c r="C94" s="336"/>
      <c r="D94" s="336"/>
    </row>
    <row r="95" spans="1:4" ht="12" customHeight="1" x14ac:dyDescent="0.2">
      <c r="A95" s="481" t="s">
        <v>101</v>
      </c>
      <c r="B95" s="8" t="s">
        <v>187</v>
      </c>
      <c r="C95" s="337"/>
      <c r="D95" s="337"/>
    </row>
    <row r="96" spans="1:4" ht="12" customHeight="1" x14ac:dyDescent="0.2">
      <c r="A96" s="481" t="s">
        <v>102</v>
      </c>
      <c r="B96" s="8" t="s">
        <v>143</v>
      </c>
      <c r="C96" s="339"/>
      <c r="D96" s="339"/>
    </row>
    <row r="97" spans="1:4" ht="12" customHeight="1" x14ac:dyDescent="0.2">
      <c r="A97" s="481" t="s">
        <v>103</v>
      </c>
      <c r="B97" s="11" t="s">
        <v>188</v>
      </c>
      <c r="C97" s="339"/>
      <c r="D97" s="339"/>
    </row>
    <row r="98" spans="1:4" ht="12" customHeight="1" x14ac:dyDescent="0.2">
      <c r="A98" s="481" t="s">
        <v>114</v>
      </c>
      <c r="B98" s="19" t="s">
        <v>189</v>
      </c>
      <c r="C98" s="339">
        <v>2450</v>
      </c>
      <c r="D98" s="339">
        <v>2450</v>
      </c>
    </row>
    <row r="99" spans="1:4" ht="12" customHeight="1" x14ac:dyDescent="0.2">
      <c r="A99" s="481" t="s">
        <v>104</v>
      </c>
      <c r="B99" s="8" t="s">
        <v>532</v>
      </c>
      <c r="C99" s="339"/>
      <c r="D99" s="339"/>
    </row>
    <row r="100" spans="1:4" ht="12" customHeight="1" x14ac:dyDescent="0.2">
      <c r="A100" s="481" t="s">
        <v>105</v>
      </c>
      <c r="B100" s="164" t="s">
        <v>461</v>
      </c>
      <c r="C100" s="339"/>
      <c r="D100" s="339"/>
    </row>
    <row r="101" spans="1:4" ht="12" customHeight="1" x14ac:dyDescent="0.2">
      <c r="A101" s="481" t="s">
        <v>115</v>
      </c>
      <c r="B101" s="164" t="s">
        <v>460</v>
      </c>
      <c r="C101" s="339"/>
      <c r="D101" s="339"/>
    </row>
    <row r="102" spans="1:4" ht="12" customHeight="1" x14ac:dyDescent="0.2">
      <c r="A102" s="481" t="s">
        <v>116</v>
      </c>
      <c r="B102" s="164" t="s">
        <v>368</v>
      </c>
      <c r="C102" s="339"/>
      <c r="D102" s="339"/>
    </row>
    <row r="103" spans="1:4" ht="12" customHeight="1" x14ac:dyDescent="0.2">
      <c r="A103" s="481" t="s">
        <v>117</v>
      </c>
      <c r="B103" s="165" t="s">
        <v>369</v>
      </c>
      <c r="C103" s="339"/>
      <c r="D103" s="339"/>
    </row>
    <row r="104" spans="1:4" ht="12" customHeight="1" x14ac:dyDescent="0.2">
      <c r="A104" s="481" t="s">
        <v>118</v>
      </c>
      <c r="B104" s="165" t="s">
        <v>370</v>
      </c>
      <c r="C104" s="339"/>
      <c r="D104" s="339"/>
    </row>
    <row r="105" spans="1:4" ht="12" customHeight="1" x14ac:dyDescent="0.2">
      <c r="A105" s="481" t="s">
        <v>120</v>
      </c>
      <c r="B105" s="164" t="s">
        <v>371</v>
      </c>
      <c r="C105" s="339"/>
      <c r="D105" s="339"/>
    </row>
    <row r="106" spans="1:4" ht="12" customHeight="1" x14ac:dyDescent="0.2">
      <c r="A106" s="481" t="s">
        <v>190</v>
      </c>
      <c r="B106" s="164" t="s">
        <v>372</v>
      </c>
      <c r="C106" s="339"/>
      <c r="D106" s="339"/>
    </row>
    <row r="107" spans="1:4" ht="12" customHeight="1" x14ac:dyDescent="0.2">
      <c r="A107" s="481" t="s">
        <v>366</v>
      </c>
      <c r="B107" s="165" t="s">
        <v>373</v>
      </c>
      <c r="C107" s="339"/>
      <c r="D107" s="339"/>
    </row>
    <row r="108" spans="1:4" ht="12" customHeight="1" x14ac:dyDescent="0.2">
      <c r="A108" s="489" t="s">
        <v>367</v>
      </c>
      <c r="B108" s="166" t="s">
        <v>374</v>
      </c>
      <c r="C108" s="339"/>
      <c r="D108" s="339"/>
    </row>
    <row r="109" spans="1:4" ht="12" customHeight="1" x14ac:dyDescent="0.2">
      <c r="A109" s="481" t="s">
        <v>458</v>
      </c>
      <c r="B109" s="166" t="s">
        <v>375</v>
      </c>
      <c r="C109" s="339"/>
      <c r="D109" s="339"/>
    </row>
    <row r="110" spans="1:4" ht="12" customHeight="1" x14ac:dyDescent="0.2">
      <c r="A110" s="481" t="s">
        <v>459</v>
      </c>
      <c r="B110" s="165" t="s">
        <v>376</v>
      </c>
      <c r="C110" s="337">
        <v>2450</v>
      </c>
      <c r="D110" s="337">
        <v>2450</v>
      </c>
    </row>
    <row r="111" spans="1:4" ht="12" customHeight="1" x14ac:dyDescent="0.2">
      <c r="A111" s="481" t="s">
        <v>463</v>
      </c>
      <c r="B111" s="11" t="s">
        <v>51</v>
      </c>
      <c r="C111" s="337"/>
      <c r="D111" s="337"/>
    </row>
    <row r="112" spans="1:4" ht="12" customHeight="1" x14ac:dyDescent="0.2">
      <c r="A112" s="482" t="s">
        <v>464</v>
      </c>
      <c r="B112" s="8" t="s">
        <v>533</v>
      </c>
      <c r="C112" s="339"/>
      <c r="D112" s="339"/>
    </row>
    <row r="113" spans="1:4" ht="12" customHeight="1" thickBot="1" x14ac:dyDescent="0.25">
      <c r="A113" s="490" t="s">
        <v>465</v>
      </c>
      <c r="B113" s="167" t="s">
        <v>534</v>
      </c>
      <c r="C113" s="343"/>
      <c r="D113" s="343"/>
    </row>
    <row r="114" spans="1:4" ht="12" customHeight="1" thickBot="1" x14ac:dyDescent="0.25">
      <c r="A114" s="37" t="s">
        <v>20</v>
      </c>
      <c r="B114" s="30" t="s">
        <v>377</v>
      </c>
      <c r="C114" s="335">
        <f>+C115+C117+C119</f>
        <v>0</v>
      </c>
      <c r="D114" s="335">
        <f>+D115+D117+D119</f>
        <v>0</v>
      </c>
    </row>
    <row r="115" spans="1:4" ht="12" customHeight="1" x14ac:dyDescent="0.2">
      <c r="A115" s="480" t="s">
        <v>106</v>
      </c>
      <c r="B115" s="8" t="s">
        <v>236</v>
      </c>
      <c r="C115" s="338"/>
      <c r="D115" s="338"/>
    </row>
    <row r="116" spans="1:4" ht="12" customHeight="1" x14ac:dyDescent="0.2">
      <c r="A116" s="480" t="s">
        <v>107</v>
      </c>
      <c r="B116" s="12" t="s">
        <v>381</v>
      </c>
      <c r="C116" s="338"/>
      <c r="D116" s="338"/>
    </row>
    <row r="117" spans="1:4" ht="12" customHeight="1" x14ac:dyDescent="0.2">
      <c r="A117" s="480" t="s">
        <v>108</v>
      </c>
      <c r="B117" s="12" t="s">
        <v>191</v>
      </c>
      <c r="C117" s="337"/>
      <c r="D117" s="337"/>
    </row>
    <row r="118" spans="1:4" ht="12" customHeight="1" x14ac:dyDescent="0.2">
      <c r="A118" s="480" t="s">
        <v>109</v>
      </c>
      <c r="B118" s="12" t="s">
        <v>382</v>
      </c>
      <c r="C118" s="303"/>
      <c r="D118" s="303"/>
    </row>
    <row r="119" spans="1:4" ht="12" customHeight="1" x14ac:dyDescent="0.2">
      <c r="A119" s="480" t="s">
        <v>110</v>
      </c>
      <c r="B119" s="332" t="s">
        <v>239</v>
      </c>
      <c r="C119" s="303"/>
      <c r="D119" s="303"/>
    </row>
    <row r="120" spans="1:4" ht="12" customHeight="1" x14ac:dyDescent="0.2">
      <c r="A120" s="480" t="s">
        <v>119</v>
      </c>
      <c r="B120" s="331" t="s">
        <v>445</v>
      </c>
      <c r="C120" s="303"/>
      <c r="D120" s="303"/>
    </row>
    <row r="121" spans="1:4" ht="12" customHeight="1" x14ac:dyDescent="0.2">
      <c r="A121" s="480" t="s">
        <v>121</v>
      </c>
      <c r="B121" s="458" t="s">
        <v>387</v>
      </c>
      <c r="C121" s="303"/>
      <c r="D121" s="303"/>
    </row>
    <row r="122" spans="1:4" ht="12" customHeight="1" x14ac:dyDescent="0.2">
      <c r="A122" s="480" t="s">
        <v>192</v>
      </c>
      <c r="B122" s="165" t="s">
        <v>370</v>
      </c>
      <c r="C122" s="303"/>
      <c r="D122" s="303"/>
    </row>
    <row r="123" spans="1:4" ht="12" customHeight="1" x14ac:dyDescent="0.2">
      <c r="A123" s="480" t="s">
        <v>193</v>
      </c>
      <c r="B123" s="165" t="s">
        <v>386</v>
      </c>
      <c r="C123" s="303"/>
      <c r="D123" s="303"/>
    </row>
    <row r="124" spans="1:4" ht="12" customHeight="1" x14ac:dyDescent="0.2">
      <c r="A124" s="480" t="s">
        <v>194</v>
      </c>
      <c r="B124" s="165" t="s">
        <v>385</v>
      </c>
      <c r="C124" s="303"/>
      <c r="D124" s="303"/>
    </row>
    <row r="125" spans="1:4" ht="12" customHeight="1" x14ac:dyDescent="0.2">
      <c r="A125" s="480" t="s">
        <v>378</v>
      </c>
      <c r="B125" s="165" t="s">
        <v>373</v>
      </c>
      <c r="C125" s="303"/>
      <c r="D125" s="303"/>
    </row>
    <row r="126" spans="1:4" ht="12" customHeight="1" x14ac:dyDescent="0.2">
      <c r="A126" s="480" t="s">
        <v>379</v>
      </c>
      <c r="B126" s="165" t="s">
        <v>384</v>
      </c>
      <c r="C126" s="303"/>
      <c r="D126" s="303"/>
    </row>
    <row r="127" spans="1:4" ht="12" customHeight="1" thickBot="1" x14ac:dyDescent="0.25">
      <c r="A127" s="489" t="s">
        <v>380</v>
      </c>
      <c r="B127" s="165" t="s">
        <v>383</v>
      </c>
      <c r="C127" s="305"/>
      <c r="D127" s="305"/>
    </row>
    <row r="128" spans="1:4" ht="12" customHeight="1" thickBot="1" x14ac:dyDescent="0.25">
      <c r="A128" s="37" t="s">
        <v>21</v>
      </c>
      <c r="B128" s="145" t="s">
        <v>468</v>
      </c>
      <c r="C128" s="335">
        <f>+C93+C114</f>
        <v>2450</v>
      </c>
      <c r="D128" s="335">
        <f>+D93+D114</f>
        <v>2450</v>
      </c>
    </row>
    <row r="129" spans="1:11" ht="12" customHeight="1" thickBot="1" x14ac:dyDescent="0.25">
      <c r="A129" s="37" t="s">
        <v>22</v>
      </c>
      <c r="B129" s="145" t="s">
        <v>469</v>
      </c>
      <c r="C129" s="335">
        <f>+C130+C131+C132</f>
        <v>0</v>
      </c>
      <c r="D129" s="335">
        <f>+D130+D131+D132</f>
        <v>0</v>
      </c>
    </row>
    <row r="130" spans="1:11" s="110" customFormat="1" ht="12" customHeight="1" x14ac:dyDescent="0.2">
      <c r="A130" s="480" t="s">
        <v>278</v>
      </c>
      <c r="B130" s="9" t="s">
        <v>538</v>
      </c>
      <c r="C130" s="303"/>
      <c r="D130" s="303"/>
    </row>
    <row r="131" spans="1:11" ht="12" customHeight="1" x14ac:dyDescent="0.2">
      <c r="A131" s="480" t="s">
        <v>281</v>
      </c>
      <c r="B131" s="9" t="s">
        <v>477</v>
      </c>
      <c r="C131" s="303"/>
      <c r="D131" s="303"/>
    </row>
    <row r="132" spans="1:11" ht="12" customHeight="1" thickBot="1" x14ac:dyDescent="0.25">
      <c r="A132" s="489" t="s">
        <v>282</v>
      </c>
      <c r="B132" s="7" t="s">
        <v>537</v>
      </c>
      <c r="C132" s="303"/>
      <c r="D132" s="303"/>
    </row>
    <row r="133" spans="1:11" ht="12" customHeight="1" thickBot="1" x14ac:dyDescent="0.25">
      <c r="A133" s="37" t="s">
        <v>23</v>
      </c>
      <c r="B133" s="145" t="s">
        <v>470</v>
      </c>
      <c r="C133" s="335">
        <f>+C134+C135+C136+C137+C138+C139</f>
        <v>0</v>
      </c>
      <c r="D133" s="335">
        <f>+D134+D135+D136+D137+D138+D139</f>
        <v>0</v>
      </c>
    </row>
    <row r="134" spans="1:11" ht="12" customHeight="1" x14ac:dyDescent="0.2">
      <c r="A134" s="480" t="s">
        <v>93</v>
      </c>
      <c r="B134" s="9" t="s">
        <v>479</v>
      </c>
      <c r="C134" s="303"/>
      <c r="D134" s="303"/>
    </row>
    <row r="135" spans="1:11" ht="12" customHeight="1" x14ac:dyDescent="0.2">
      <c r="A135" s="480" t="s">
        <v>94</v>
      </c>
      <c r="B135" s="9" t="s">
        <v>471</v>
      </c>
      <c r="C135" s="303"/>
      <c r="D135" s="303"/>
    </row>
    <row r="136" spans="1:11" ht="12" customHeight="1" x14ac:dyDescent="0.2">
      <c r="A136" s="480" t="s">
        <v>95</v>
      </c>
      <c r="B136" s="9" t="s">
        <v>472</v>
      </c>
      <c r="C136" s="303"/>
      <c r="D136" s="303"/>
    </row>
    <row r="137" spans="1:11" ht="12" customHeight="1" x14ac:dyDescent="0.2">
      <c r="A137" s="480" t="s">
        <v>179</v>
      </c>
      <c r="B137" s="9" t="s">
        <v>536</v>
      </c>
      <c r="C137" s="303"/>
      <c r="D137" s="303"/>
    </row>
    <row r="138" spans="1:11" ht="12" customHeight="1" x14ac:dyDescent="0.2">
      <c r="A138" s="480" t="s">
        <v>180</v>
      </c>
      <c r="B138" s="9" t="s">
        <v>474</v>
      </c>
      <c r="C138" s="303"/>
      <c r="D138" s="303"/>
    </row>
    <row r="139" spans="1:11" s="110" customFormat="1" ht="12" customHeight="1" thickBot="1" x14ac:dyDescent="0.25">
      <c r="A139" s="489" t="s">
        <v>181</v>
      </c>
      <c r="B139" s="7" t="s">
        <v>475</v>
      </c>
      <c r="C139" s="303"/>
      <c r="D139" s="303"/>
    </row>
    <row r="140" spans="1:11" ht="12" customHeight="1" thickBot="1" x14ac:dyDescent="0.25">
      <c r="A140" s="37" t="s">
        <v>24</v>
      </c>
      <c r="B140" s="145" t="s">
        <v>558</v>
      </c>
      <c r="C140" s="341">
        <f>+C141+C142+C144+C145+C143</f>
        <v>0</v>
      </c>
      <c r="D140" s="341">
        <f>+D141+D142+D144+D145+D143</f>
        <v>0</v>
      </c>
      <c r="K140" s="285"/>
    </row>
    <row r="141" spans="1:11" x14ac:dyDescent="0.2">
      <c r="A141" s="480" t="s">
        <v>96</v>
      </c>
      <c r="B141" s="9" t="s">
        <v>388</v>
      </c>
      <c r="C141" s="303"/>
      <c r="D141" s="303"/>
    </row>
    <row r="142" spans="1:11" ht="12" customHeight="1" x14ac:dyDescent="0.2">
      <c r="A142" s="480" t="s">
        <v>97</v>
      </c>
      <c r="B142" s="9" t="s">
        <v>389</v>
      </c>
      <c r="C142" s="303"/>
      <c r="D142" s="303"/>
    </row>
    <row r="143" spans="1:11" s="110" customFormat="1" ht="12" customHeight="1" x14ac:dyDescent="0.2">
      <c r="A143" s="480" t="s">
        <v>302</v>
      </c>
      <c r="B143" s="9" t="s">
        <v>557</v>
      </c>
      <c r="C143" s="303"/>
      <c r="D143" s="303"/>
    </row>
    <row r="144" spans="1:11" s="110" customFormat="1" ht="12" customHeight="1" x14ac:dyDescent="0.2">
      <c r="A144" s="480" t="s">
        <v>303</v>
      </c>
      <c r="B144" s="9" t="s">
        <v>484</v>
      </c>
      <c r="C144" s="303"/>
      <c r="D144" s="303"/>
    </row>
    <row r="145" spans="1:4" s="110" customFormat="1" ht="12" customHeight="1" thickBot="1" x14ac:dyDescent="0.25">
      <c r="A145" s="489" t="s">
        <v>304</v>
      </c>
      <c r="B145" s="7" t="s">
        <v>408</v>
      </c>
      <c r="C145" s="303"/>
      <c r="D145" s="303"/>
    </row>
    <row r="146" spans="1:4" s="110" customFormat="1" ht="12" customHeight="1" thickBot="1" x14ac:dyDescent="0.25">
      <c r="A146" s="37" t="s">
        <v>25</v>
      </c>
      <c r="B146" s="145" t="s">
        <v>485</v>
      </c>
      <c r="C146" s="344">
        <f>+C147+C148+C149+C150+C151</f>
        <v>0</v>
      </c>
      <c r="D146" s="344">
        <f>+D147+D148+D149+D150+D151</f>
        <v>0</v>
      </c>
    </row>
    <row r="147" spans="1:4" s="110" customFormat="1" ht="12" customHeight="1" x14ac:dyDescent="0.2">
      <c r="A147" s="480" t="s">
        <v>98</v>
      </c>
      <c r="B147" s="9" t="s">
        <v>480</v>
      </c>
      <c r="C147" s="303"/>
      <c r="D147" s="303"/>
    </row>
    <row r="148" spans="1:4" s="110" customFormat="1" ht="12" customHeight="1" x14ac:dyDescent="0.2">
      <c r="A148" s="480" t="s">
        <v>99</v>
      </c>
      <c r="B148" s="9" t="s">
        <v>487</v>
      </c>
      <c r="C148" s="303"/>
      <c r="D148" s="303"/>
    </row>
    <row r="149" spans="1:4" s="110" customFormat="1" ht="12" customHeight="1" x14ac:dyDescent="0.2">
      <c r="A149" s="480" t="s">
        <v>314</v>
      </c>
      <c r="B149" s="9" t="s">
        <v>482</v>
      </c>
      <c r="C149" s="303"/>
      <c r="D149" s="303"/>
    </row>
    <row r="150" spans="1:4" ht="12.75" customHeight="1" x14ac:dyDescent="0.2">
      <c r="A150" s="480" t="s">
        <v>315</v>
      </c>
      <c r="B150" s="9" t="s">
        <v>539</v>
      </c>
      <c r="C150" s="303"/>
      <c r="D150" s="303"/>
    </row>
    <row r="151" spans="1:4" ht="12.75" customHeight="1" thickBot="1" x14ac:dyDescent="0.25">
      <c r="A151" s="489" t="s">
        <v>486</v>
      </c>
      <c r="B151" s="7" t="s">
        <v>489</v>
      </c>
      <c r="C151" s="305"/>
      <c r="D151" s="305"/>
    </row>
    <row r="152" spans="1:4" ht="12.75" customHeight="1" thickBot="1" x14ac:dyDescent="0.25">
      <c r="A152" s="547" t="s">
        <v>26</v>
      </c>
      <c r="B152" s="145" t="s">
        <v>490</v>
      </c>
      <c r="C152" s="344"/>
      <c r="D152" s="344"/>
    </row>
    <row r="153" spans="1:4" ht="12" customHeight="1" thickBot="1" x14ac:dyDescent="0.25">
      <c r="A153" s="547" t="s">
        <v>27</v>
      </c>
      <c r="B153" s="145" t="s">
        <v>491</v>
      </c>
      <c r="C153" s="344"/>
      <c r="D153" s="344"/>
    </row>
    <row r="154" spans="1:4" ht="15" customHeight="1" thickBot="1" x14ac:dyDescent="0.25">
      <c r="A154" s="37" t="s">
        <v>28</v>
      </c>
      <c r="B154" s="145" t="s">
        <v>493</v>
      </c>
      <c r="C154" s="472">
        <f>+C129+C133+C140+C146+C152+C153</f>
        <v>0</v>
      </c>
      <c r="D154" s="472">
        <f>+D129+D133+D140+D146+D152+D153</f>
        <v>0</v>
      </c>
    </row>
    <row r="155" spans="1:4" ht="13.5" thickBot="1" x14ac:dyDescent="0.25">
      <c r="A155" s="491" t="s">
        <v>29</v>
      </c>
      <c r="B155" s="425" t="s">
        <v>492</v>
      </c>
      <c r="C155" s="472">
        <f>+C128+C154</f>
        <v>2450</v>
      </c>
      <c r="D155" s="472">
        <f>+D128+D154</f>
        <v>2450</v>
      </c>
    </row>
    <row r="156" spans="1:4" ht="15" customHeight="1" thickBot="1" x14ac:dyDescent="0.25">
      <c r="A156" s="433"/>
      <c r="B156" s="434"/>
      <c r="C156" s="435"/>
      <c r="D156" s="435"/>
    </row>
    <row r="157" spans="1:4" ht="14.25" customHeight="1" thickBot="1" x14ac:dyDescent="0.25">
      <c r="A157" s="282" t="s">
        <v>540</v>
      </c>
      <c r="B157" s="283"/>
      <c r="C157" s="142"/>
      <c r="D157" s="142"/>
    </row>
    <row r="158" spans="1:4" ht="13.5" thickBot="1" x14ac:dyDescent="0.25">
      <c r="A158" s="282" t="s">
        <v>210</v>
      </c>
      <c r="B158" s="283"/>
      <c r="C158" s="142"/>
      <c r="D158" s="142"/>
    </row>
  </sheetData>
  <sheetProtection formatCells="0"/>
  <phoneticPr fontId="30" type="noConversion"/>
  <printOptions horizontalCentered="1"/>
  <pageMargins left="0.78740157480314965" right="0.78740157480314965" top="0.98425196850393704" bottom="0.78740157480314965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61"/>
  <sheetViews>
    <sheetView zoomScale="130" zoomScaleNormal="130" workbookViewId="0">
      <selection activeCell="C2" sqref="C2"/>
    </sheetView>
  </sheetViews>
  <sheetFormatPr defaultRowHeight="12.75" x14ac:dyDescent="0.2"/>
  <cols>
    <col min="1" max="1" width="13.83203125" style="280" customWidth="1"/>
    <col min="2" max="2" width="79.1640625" style="281" customWidth="1"/>
    <col min="3" max="3" width="16" style="281" customWidth="1"/>
    <col min="4" max="4" width="15.83203125" style="281" customWidth="1"/>
    <col min="5" max="16384" width="9.33203125" style="281"/>
  </cols>
  <sheetData>
    <row r="1" spans="1:4" s="260" customFormat="1" ht="21" customHeight="1" thickBot="1" x14ac:dyDescent="0.25">
      <c r="A1" s="259"/>
      <c r="B1" s="261"/>
      <c r="C1" s="502" t="s">
        <v>614</v>
      </c>
      <c r="D1" s="502"/>
    </row>
    <row r="2" spans="1:4" s="503" customFormat="1" ht="36.75" customHeight="1" x14ac:dyDescent="0.2">
      <c r="A2" s="452" t="s">
        <v>208</v>
      </c>
      <c r="B2" s="396" t="s">
        <v>417</v>
      </c>
      <c r="C2" s="410" t="s">
        <v>62</v>
      </c>
      <c r="D2" s="410" t="s">
        <v>62</v>
      </c>
    </row>
    <row r="3" spans="1:4" s="503" customFormat="1" ht="24.75" thickBot="1" x14ac:dyDescent="0.25">
      <c r="A3" s="496" t="s">
        <v>207</v>
      </c>
      <c r="B3" s="397" t="s">
        <v>416</v>
      </c>
      <c r="C3" s="411" t="s">
        <v>55</v>
      </c>
      <c r="D3" s="411" t="s">
        <v>55</v>
      </c>
    </row>
    <row r="4" spans="1:4" s="504" customFormat="1" ht="15.95" customHeight="1" thickBot="1" x14ac:dyDescent="0.3">
      <c r="A4" s="263"/>
      <c r="B4" s="263"/>
      <c r="C4" s="264"/>
      <c r="D4" s="264" t="s">
        <v>56</v>
      </c>
    </row>
    <row r="5" spans="1:4" ht="22.5" customHeight="1" thickBot="1" x14ac:dyDescent="0.25">
      <c r="A5" s="453" t="s">
        <v>209</v>
      </c>
      <c r="B5" s="265" t="s">
        <v>57</v>
      </c>
      <c r="C5" s="266" t="s">
        <v>585</v>
      </c>
      <c r="D5" s="266" t="s">
        <v>586</v>
      </c>
    </row>
    <row r="6" spans="1:4" s="505" customFormat="1" ht="12.95" customHeight="1" thickBot="1" x14ac:dyDescent="0.25">
      <c r="A6" s="226" t="s">
        <v>513</v>
      </c>
      <c r="B6" s="227" t="s">
        <v>514</v>
      </c>
      <c r="C6" s="228" t="s">
        <v>515</v>
      </c>
      <c r="D6" s="228" t="s">
        <v>517</v>
      </c>
    </row>
    <row r="7" spans="1:4" s="505" customFormat="1" ht="15.95" customHeight="1" thickBot="1" x14ac:dyDescent="0.25">
      <c r="A7" s="267"/>
      <c r="B7" s="268" t="s">
        <v>59</v>
      </c>
      <c r="C7" s="269"/>
      <c r="D7" s="269"/>
    </row>
    <row r="8" spans="1:4" s="412" customFormat="1" ht="12" customHeight="1" thickBot="1" x14ac:dyDescent="0.25">
      <c r="A8" s="226" t="s">
        <v>19</v>
      </c>
      <c r="B8" s="270" t="s">
        <v>541</v>
      </c>
      <c r="C8" s="355">
        <f>SUM(C9:C19)</f>
        <v>0</v>
      </c>
      <c r="D8" s="355">
        <f>SUM(D9:D19)</f>
        <v>166</v>
      </c>
    </row>
    <row r="9" spans="1:4" s="412" customFormat="1" ht="12" customHeight="1" x14ac:dyDescent="0.2">
      <c r="A9" s="497" t="s">
        <v>100</v>
      </c>
      <c r="B9" s="10" t="s">
        <v>291</v>
      </c>
      <c r="C9" s="401"/>
      <c r="D9" s="401"/>
    </row>
    <row r="10" spans="1:4" s="412" customFormat="1" ht="12" customHeight="1" x14ac:dyDescent="0.2">
      <c r="A10" s="498" t="s">
        <v>101</v>
      </c>
      <c r="B10" s="8" t="s">
        <v>292</v>
      </c>
      <c r="C10" s="353"/>
      <c r="D10" s="353">
        <v>101</v>
      </c>
    </row>
    <row r="11" spans="1:4" s="412" customFormat="1" ht="12" customHeight="1" x14ac:dyDescent="0.2">
      <c r="A11" s="498" t="s">
        <v>102</v>
      </c>
      <c r="B11" s="8" t="s">
        <v>293</v>
      </c>
      <c r="C11" s="353"/>
      <c r="D11" s="353"/>
    </row>
    <row r="12" spans="1:4" s="412" customFormat="1" ht="12" customHeight="1" x14ac:dyDescent="0.2">
      <c r="A12" s="498" t="s">
        <v>103</v>
      </c>
      <c r="B12" s="8" t="s">
        <v>294</v>
      </c>
      <c r="C12" s="353"/>
      <c r="D12" s="353"/>
    </row>
    <row r="13" spans="1:4" s="412" customFormat="1" ht="12" customHeight="1" x14ac:dyDescent="0.2">
      <c r="A13" s="498" t="s">
        <v>152</v>
      </c>
      <c r="B13" s="8" t="s">
        <v>295</v>
      </c>
      <c r="C13" s="353"/>
      <c r="D13" s="353"/>
    </row>
    <row r="14" spans="1:4" s="412" customFormat="1" ht="12" customHeight="1" x14ac:dyDescent="0.2">
      <c r="A14" s="498" t="s">
        <v>104</v>
      </c>
      <c r="B14" s="8" t="s">
        <v>418</v>
      </c>
      <c r="C14" s="353"/>
      <c r="D14" s="353"/>
    </row>
    <row r="15" spans="1:4" s="412" customFormat="1" ht="12" customHeight="1" x14ac:dyDescent="0.2">
      <c r="A15" s="498" t="s">
        <v>105</v>
      </c>
      <c r="B15" s="7" t="s">
        <v>419</v>
      </c>
      <c r="C15" s="353"/>
      <c r="D15" s="353"/>
    </row>
    <row r="16" spans="1:4" s="412" customFormat="1" ht="12" customHeight="1" x14ac:dyDescent="0.2">
      <c r="A16" s="498" t="s">
        <v>115</v>
      </c>
      <c r="B16" s="8" t="s">
        <v>298</v>
      </c>
      <c r="C16" s="402"/>
      <c r="D16" s="402">
        <v>26</v>
      </c>
    </row>
    <row r="17" spans="1:4" s="506" customFormat="1" ht="12" customHeight="1" x14ac:dyDescent="0.2">
      <c r="A17" s="498" t="s">
        <v>116</v>
      </c>
      <c r="B17" s="8" t="s">
        <v>299</v>
      </c>
      <c r="C17" s="353"/>
      <c r="D17" s="353"/>
    </row>
    <row r="18" spans="1:4" s="506" customFormat="1" ht="12" customHeight="1" x14ac:dyDescent="0.2">
      <c r="A18" s="498" t="s">
        <v>117</v>
      </c>
      <c r="B18" s="8" t="s">
        <v>453</v>
      </c>
      <c r="C18" s="354"/>
      <c r="D18" s="354"/>
    </row>
    <row r="19" spans="1:4" s="506" customFormat="1" ht="12" customHeight="1" thickBot="1" x14ac:dyDescent="0.25">
      <c r="A19" s="498" t="s">
        <v>118</v>
      </c>
      <c r="B19" s="7" t="s">
        <v>300</v>
      </c>
      <c r="C19" s="354"/>
      <c r="D19" s="354">
        <v>39</v>
      </c>
    </row>
    <row r="20" spans="1:4" s="412" customFormat="1" ht="12" customHeight="1" thickBot="1" x14ac:dyDescent="0.25">
      <c r="A20" s="226" t="s">
        <v>20</v>
      </c>
      <c r="B20" s="270" t="s">
        <v>420</v>
      </c>
      <c r="C20" s="355">
        <f>SUM(C21:C23)</f>
        <v>0</v>
      </c>
      <c r="D20" s="355">
        <f>SUM(D21:D23)</f>
        <v>158</v>
      </c>
    </row>
    <row r="21" spans="1:4" s="506" customFormat="1" ht="12" customHeight="1" x14ac:dyDescent="0.2">
      <c r="A21" s="498" t="s">
        <v>106</v>
      </c>
      <c r="B21" s="9" t="s">
        <v>268</v>
      </c>
      <c r="C21" s="353"/>
      <c r="D21" s="353"/>
    </row>
    <row r="22" spans="1:4" s="506" customFormat="1" ht="12" customHeight="1" x14ac:dyDescent="0.2">
      <c r="A22" s="498" t="s">
        <v>107</v>
      </c>
      <c r="B22" s="8" t="s">
        <v>421</v>
      </c>
      <c r="C22" s="353"/>
      <c r="D22" s="353"/>
    </row>
    <row r="23" spans="1:4" s="506" customFormat="1" ht="12" customHeight="1" x14ac:dyDescent="0.2">
      <c r="A23" s="498" t="s">
        <v>108</v>
      </c>
      <c r="B23" s="8" t="s">
        <v>422</v>
      </c>
      <c r="C23" s="353"/>
      <c r="D23" s="353">
        <v>158</v>
      </c>
    </row>
    <row r="24" spans="1:4" s="506" customFormat="1" ht="12" customHeight="1" thickBot="1" x14ac:dyDescent="0.25">
      <c r="A24" s="498" t="s">
        <v>109</v>
      </c>
      <c r="B24" s="8" t="s">
        <v>542</v>
      </c>
      <c r="C24" s="353"/>
      <c r="D24" s="353"/>
    </row>
    <row r="25" spans="1:4" s="506" customFormat="1" ht="12" customHeight="1" thickBot="1" x14ac:dyDescent="0.25">
      <c r="A25" s="234" t="s">
        <v>21</v>
      </c>
      <c r="B25" s="145" t="s">
        <v>178</v>
      </c>
      <c r="C25" s="382"/>
      <c r="D25" s="382"/>
    </row>
    <row r="26" spans="1:4" s="506" customFormat="1" ht="12" customHeight="1" thickBot="1" x14ac:dyDescent="0.25">
      <c r="A26" s="234" t="s">
        <v>22</v>
      </c>
      <c r="B26" s="145" t="s">
        <v>543</v>
      </c>
      <c r="C26" s="355">
        <f>+C27+C28+C29</f>
        <v>0</v>
      </c>
      <c r="D26" s="355">
        <f>+D27+D28+D29</f>
        <v>0</v>
      </c>
    </row>
    <row r="27" spans="1:4" s="506" customFormat="1" ht="12" customHeight="1" x14ac:dyDescent="0.2">
      <c r="A27" s="499" t="s">
        <v>278</v>
      </c>
      <c r="B27" s="500" t="s">
        <v>273</v>
      </c>
      <c r="C27" s="87"/>
      <c r="D27" s="87"/>
    </row>
    <row r="28" spans="1:4" s="506" customFormat="1" ht="12" customHeight="1" x14ac:dyDescent="0.2">
      <c r="A28" s="499" t="s">
        <v>281</v>
      </c>
      <c r="B28" s="500" t="s">
        <v>421</v>
      </c>
      <c r="C28" s="353"/>
      <c r="D28" s="353"/>
    </row>
    <row r="29" spans="1:4" s="506" customFormat="1" ht="12" customHeight="1" x14ac:dyDescent="0.2">
      <c r="A29" s="499" t="s">
        <v>282</v>
      </c>
      <c r="B29" s="501" t="s">
        <v>423</v>
      </c>
      <c r="C29" s="353"/>
      <c r="D29" s="353"/>
    </row>
    <row r="30" spans="1:4" s="506" customFormat="1" ht="12" customHeight="1" thickBot="1" x14ac:dyDescent="0.25">
      <c r="A30" s="498" t="s">
        <v>283</v>
      </c>
      <c r="B30" s="163" t="s">
        <v>544</v>
      </c>
      <c r="C30" s="94"/>
      <c r="D30" s="94"/>
    </row>
    <row r="31" spans="1:4" s="506" customFormat="1" ht="12" customHeight="1" thickBot="1" x14ac:dyDescent="0.25">
      <c r="A31" s="234" t="s">
        <v>23</v>
      </c>
      <c r="B31" s="145" t="s">
        <v>424</v>
      </c>
      <c r="C31" s="355">
        <f>+C32+C33+C34</f>
        <v>0</v>
      </c>
      <c r="D31" s="355">
        <f>+D32+D33+D34</f>
        <v>0</v>
      </c>
    </row>
    <row r="32" spans="1:4" s="506" customFormat="1" ht="12" customHeight="1" x14ac:dyDescent="0.2">
      <c r="A32" s="499" t="s">
        <v>93</v>
      </c>
      <c r="B32" s="500" t="s">
        <v>305</v>
      </c>
      <c r="C32" s="87"/>
      <c r="D32" s="87"/>
    </row>
    <row r="33" spans="1:4" s="506" customFormat="1" ht="12" customHeight="1" x14ac:dyDescent="0.2">
      <c r="A33" s="499" t="s">
        <v>94</v>
      </c>
      <c r="B33" s="501" t="s">
        <v>306</v>
      </c>
      <c r="C33" s="356"/>
      <c r="D33" s="356"/>
    </row>
    <row r="34" spans="1:4" s="506" customFormat="1" ht="12" customHeight="1" thickBot="1" x14ac:dyDescent="0.25">
      <c r="A34" s="498" t="s">
        <v>95</v>
      </c>
      <c r="B34" s="163" t="s">
        <v>307</v>
      </c>
      <c r="C34" s="94"/>
      <c r="D34" s="94"/>
    </row>
    <row r="35" spans="1:4" s="412" customFormat="1" ht="12" customHeight="1" thickBot="1" x14ac:dyDescent="0.25">
      <c r="A35" s="234" t="s">
        <v>24</v>
      </c>
      <c r="B35" s="145" t="s">
        <v>393</v>
      </c>
      <c r="C35" s="382"/>
      <c r="D35" s="382"/>
    </row>
    <row r="36" spans="1:4" s="412" customFormat="1" ht="12" customHeight="1" thickBot="1" x14ac:dyDescent="0.25">
      <c r="A36" s="234" t="s">
        <v>25</v>
      </c>
      <c r="B36" s="145" t="s">
        <v>425</v>
      </c>
      <c r="C36" s="403"/>
      <c r="D36" s="403"/>
    </row>
    <row r="37" spans="1:4" s="412" customFormat="1" ht="12" customHeight="1" thickBot="1" x14ac:dyDescent="0.25">
      <c r="A37" s="226" t="s">
        <v>26</v>
      </c>
      <c r="B37" s="145" t="s">
        <v>426</v>
      </c>
      <c r="C37" s="404">
        <f>+C8+C20+C25+C26+C31+C35+C36</f>
        <v>0</v>
      </c>
      <c r="D37" s="404">
        <f>+D8+D20+D25+D26+D31+D35+D36</f>
        <v>324</v>
      </c>
    </row>
    <row r="38" spans="1:4" s="412" customFormat="1" ht="12" customHeight="1" thickBot="1" x14ac:dyDescent="0.25">
      <c r="A38" s="271" t="s">
        <v>27</v>
      </c>
      <c r="B38" s="145" t="s">
        <v>427</v>
      </c>
      <c r="C38" s="404">
        <f>+C39+C40+C41</f>
        <v>74837</v>
      </c>
      <c r="D38" s="404">
        <f>+D39+D40+D41</f>
        <v>78254</v>
      </c>
    </row>
    <row r="39" spans="1:4" s="412" customFormat="1" ht="12" customHeight="1" x14ac:dyDescent="0.2">
      <c r="A39" s="499" t="s">
        <v>428</v>
      </c>
      <c r="B39" s="500" t="s">
        <v>246</v>
      </c>
      <c r="C39" s="87"/>
      <c r="D39" s="87">
        <v>3156</v>
      </c>
    </row>
    <row r="40" spans="1:4" s="412" customFormat="1" ht="12" customHeight="1" x14ac:dyDescent="0.2">
      <c r="A40" s="499" t="s">
        <v>429</v>
      </c>
      <c r="B40" s="501" t="s">
        <v>2</v>
      </c>
      <c r="C40" s="356"/>
      <c r="D40" s="356"/>
    </row>
    <row r="41" spans="1:4" s="506" customFormat="1" ht="12" customHeight="1" thickBot="1" x14ac:dyDescent="0.25">
      <c r="A41" s="498" t="s">
        <v>430</v>
      </c>
      <c r="B41" s="163" t="s">
        <v>431</v>
      </c>
      <c r="C41" s="94">
        <v>74837</v>
      </c>
      <c r="D41" s="94">
        <v>75098</v>
      </c>
    </row>
    <row r="42" spans="1:4" s="506" customFormat="1" ht="15" customHeight="1" thickBot="1" x14ac:dyDescent="0.25">
      <c r="A42" s="271" t="s">
        <v>28</v>
      </c>
      <c r="B42" s="272" t="s">
        <v>432</v>
      </c>
      <c r="C42" s="407">
        <f>+C37+C38</f>
        <v>74837</v>
      </c>
      <c r="D42" s="407">
        <f>+D37+D38</f>
        <v>78578</v>
      </c>
    </row>
    <row r="43" spans="1:4" s="506" customFormat="1" ht="15" customHeight="1" x14ac:dyDescent="0.2">
      <c r="A43" s="273"/>
      <c r="B43" s="274"/>
      <c r="C43" s="405"/>
      <c r="D43" s="405"/>
    </row>
    <row r="44" spans="1:4" ht="13.5" thickBot="1" x14ac:dyDescent="0.25">
      <c r="A44" s="275"/>
      <c r="B44" s="276"/>
      <c r="C44" s="406"/>
      <c r="D44" s="406"/>
    </row>
    <row r="45" spans="1:4" s="505" customFormat="1" ht="16.5" customHeight="1" thickBot="1" x14ac:dyDescent="0.25">
      <c r="A45" s="277"/>
      <c r="B45" s="278" t="s">
        <v>60</v>
      </c>
      <c r="C45" s="407"/>
      <c r="D45" s="407"/>
    </row>
    <row r="46" spans="1:4" s="507" customFormat="1" ht="12" customHeight="1" thickBot="1" x14ac:dyDescent="0.25">
      <c r="A46" s="234" t="s">
        <v>19</v>
      </c>
      <c r="B46" s="145" t="s">
        <v>433</v>
      </c>
      <c r="C46" s="355">
        <f>SUM(C47:C51)</f>
        <v>74837</v>
      </c>
      <c r="D46" s="355">
        <f>SUM(D47:D51)</f>
        <v>77230</v>
      </c>
    </row>
    <row r="47" spans="1:4" ht="12" customHeight="1" x14ac:dyDescent="0.2">
      <c r="A47" s="498" t="s">
        <v>100</v>
      </c>
      <c r="B47" s="9" t="s">
        <v>50</v>
      </c>
      <c r="C47" s="87">
        <v>50626</v>
      </c>
      <c r="D47" s="87">
        <v>51224</v>
      </c>
    </row>
    <row r="48" spans="1:4" ht="12" customHeight="1" x14ac:dyDescent="0.2">
      <c r="A48" s="498" t="s">
        <v>101</v>
      </c>
      <c r="B48" s="8" t="s">
        <v>187</v>
      </c>
      <c r="C48" s="90">
        <v>12292</v>
      </c>
      <c r="D48" s="90">
        <v>13197</v>
      </c>
    </row>
    <row r="49" spans="1:4" ht="12" customHeight="1" x14ac:dyDescent="0.2">
      <c r="A49" s="498" t="s">
        <v>102</v>
      </c>
      <c r="B49" s="8" t="s">
        <v>143</v>
      </c>
      <c r="C49" s="90">
        <v>11919</v>
      </c>
      <c r="D49" s="90">
        <v>12809</v>
      </c>
    </row>
    <row r="50" spans="1:4" ht="12" customHeight="1" x14ac:dyDescent="0.2">
      <c r="A50" s="498" t="s">
        <v>103</v>
      </c>
      <c r="B50" s="8" t="s">
        <v>188</v>
      </c>
      <c r="C50" s="90"/>
      <c r="D50" s="90"/>
    </row>
    <row r="51" spans="1:4" ht="12" customHeight="1" thickBot="1" x14ac:dyDescent="0.25">
      <c r="A51" s="498" t="s">
        <v>152</v>
      </c>
      <c r="B51" s="8" t="s">
        <v>189</v>
      </c>
      <c r="C51" s="90"/>
      <c r="D51" s="90"/>
    </row>
    <row r="52" spans="1:4" ht="12" customHeight="1" thickBot="1" x14ac:dyDescent="0.25">
      <c r="A52" s="234" t="s">
        <v>20</v>
      </c>
      <c r="B52" s="145" t="s">
        <v>434</v>
      </c>
      <c r="C52" s="355">
        <f>SUM(C53:C55)</f>
        <v>0</v>
      </c>
      <c r="D52" s="355">
        <f>SUM(D53:D55)</f>
        <v>1348</v>
      </c>
    </row>
    <row r="53" spans="1:4" s="507" customFormat="1" ht="12" customHeight="1" x14ac:dyDescent="0.2">
      <c r="A53" s="498" t="s">
        <v>106</v>
      </c>
      <c r="B53" s="9" t="s">
        <v>236</v>
      </c>
      <c r="C53" s="87"/>
      <c r="D53" s="87">
        <v>1348</v>
      </c>
    </row>
    <row r="54" spans="1:4" ht="12" customHeight="1" x14ac:dyDescent="0.2">
      <c r="A54" s="498" t="s">
        <v>107</v>
      </c>
      <c r="B54" s="8" t="s">
        <v>191</v>
      </c>
      <c r="C54" s="90"/>
      <c r="D54" s="90"/>
    </row>
    <row r="55" spans="1:4" ht="12" customHeight="1" x14ac:dyDescent="0.2">
      <c r="A55" s="498" t="s">
        <v>108</v>
      </c>
      <c r="B55" s="8" t="s">
        <v>61</v>
      </c>
      <c r="C55" s="90"/>
      <c r="D55" s="90"/>
    </row>
    <row r="56" spans="1:4" ht="12" customHeight="1" thickBot="1" x14ac:dyDescent="0.25">
      <c r="A56" s="498" t="s">
        <v>109</v>
      </c>
      <c r="B56" s="8" t="s">
        <v>545</v>
      </c>
      <c r="C56" s="90"/>
      <c r="D56" s="90"/>
    </row>
    <row r="57" spans="1:4" ht="12" customHeight="1" thickBot="1" x14ac:dyDescent="0.25">
      <c r="A57" s="234" t="s">
        <v>21</v>
      </c>
      <c r="B57" s="145" t="s">
        <v>13</v>
      </c>
      <c r="C57" s="382"/>
      <c r="D57" s="382"/>
    </row>
    <row r="58" spans="1:4" ht="15" customHeight="1" thickBot="1" x14ac:dyDescent="0.25">
      <c r="A58" s="234" t="s">
        <v>22</v>
      </c>
      <c r="B58" s="279" t="s">
        <v>547</v>
      </c>
      <c r="C58" s="408">
        <f>+C46+C52+C57</f>
        <v>74837</v>
      </c>
      <c r="D58" s="408">
        <f>+D46+D52+D57</f>
        <v>78578</v>
      </c>
    </row>
    <row r="59" spans="1:4" ht="13.5" thickBot="1" x14ac:dyDescent="0.25">
      <c r="C59" s="409"/>
      <c r="D59" s="409"/>
    </row>
    <row r="60" spans="1:4" ht="15" customHeight="1" thickBot="1" x14ac:dyDescent="0.25">
      <c r="A60" s="282" t="s">
        <v>540</v>
      </c>
      <c r="B60" s="283"/>
      <c r="C60" s="142">
        <v>19</v>
      </c>
      <c r="D60" s="142">
        <v>19</v>
      </c>
    </row>
    <row r="61" spans="1:4" ht="14.25" customHeight="1" thickBot="1" x14ac:dyDescent="0.25">
      <c r="A61" s="282" t="s">
        <v>210</v>
      </c>
      <c r="B61" s="283"/>
      <c r="C61" s="142">
        <v>0</v>
      </c>
      <c r="D61" s="142">
        <v>0</v>
      </c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61"/>
  <sheetViews>
    <sheetView zoomScale="130" zoomScaleNormal="130" workbookViewId="0">
      <selection activeCell="D22" sqref="D22"/>
    </sheetView>
  </sheetViews>
  <sheetFormatPr defaultRowHeight="12.75" x14ac:dyDescent="0.2"/>
  <cols>
    <col min="1" max="1" width="13.83203125" style="280" customWidth="1"/>
    <col min="2" max="2" width="70.6640625" style="281" customWidth="1"/>
    <col min="3" max="4" width="15.83203125" style="281" customWidth="1"/>
    <col min="5" max="16384" width="9.33203125" style="281"/>
  </cols>
  <sheetData>
    <row r="1" spans="1:4" s="260" customFormat="1" ht="21" customHeight="1" thickBot="1" x14ac:dyDescent="0.25">
      <c r="A1" s="259"/>
      <c r="B1" s="261"/>
      <c r="C1" s="502" t="s">
        <v>615</v>
      </c>
      <c r="D1" s="502"/>
    </row>
    <row r="2" spans="1:4" s="503" customFormat="1" ht="36" x14ac:dyDescent="0.2">
      <c r="A2" s="452" t="s">
        <v>208</v>
      </c>
      <c r="B2" s="396" t="s">
        <v>417</v>
      </c>
      <c r="C2" s="410" t="s">
        <v>62</v>
      </c>
      <c r="D2" s="410" t="s">
        <v>62</v>
      </c>
    </row>
    <row r="3" spans="1:4" s="503" customFormat="1" ht="24.75" thickBot="1" x14ac:dyDescent="0.25">
      <c r="A3" s="496" t="s">
        <v>207</v>
      </c>
      <c r="B3" s="397" t="s">
        <v>435</v>
      </c>
      <c r="C3" s="411" t="s">
        <v>62</v>
      </c>
      <c r="D3" s="411" t="s">
        <v>62</v>
      </c>
    </row>
    <row r="4" spans="1:4" s="504" customFormat="1" ht="15.95" customHeight="1" thickBot="1" x14ac:dyDescent="0.3">
      <c r="A4" s="263"/>
      <c r="B4" s="263"/>
      <c r="C4" s="264"/>
      <c r="D4" s="264" t="s">
        <v>56</v>
      </c>
    </row>
    <row r="5" spans="1:4" ht="22.5" customHeight="1" thickBot="1" x14ac:dyDescent="0.25">
      <c r="A5" s="453" t="s">
        <v>209</v>
      </c>
      <c r="B5" s="265" t="s">
        <v>57</v>
      </c>
      <c r="C5" s="266" t="s">
        <v>583</v>
      </c>
      <c r="D5" s="266" t="s">
        <v>584</v>
      </c>
    </row>
    <row r="6" spans="1:4" s="505" customFormat="1" ht="12.95" customHeight="1" thickBot="1" x14ac:dyDescent="0.25">
      <c r="A6" s="226" t="s">
        <v>513</v>
      </c>
      <c r="B6" s="227" t="s">
        <v>514</v>
      </c>
      <c r="C6" s="228" t="s">
        <v>515</v>
      </c>
      <c r="D6" s="228" t="s">
        <v>517</v>
      </c>
    </row>
    <row r="7" spans="1:4" s="505" customFormat="1" ht="15.95" customHeight="1" thickBot="1" x14ac:dyDescent="0.25">
      <c r="A7" s="267"/>
      <c r="B7" s="268" t="s">
        <v>59</v>
      </c>
      <c r="C7" s="269"/>
      <c r="D7" s="269"/>
    </row>
    <row r="8" spans="1:4" s="412" customFormat="1" ht="12" customHeight="1" thickBot="1" x14ac:dyDescent="0.25">
      <c r="A8" s="226" t="s">
        <v>19</v>
      </c>
      <c r="B8" s="270" t="s">
        <v>541</v>
      </c>
      <c r="C8" s="355">
        <f>SUM(C9:C19)</f>
        <v>0</v>
      </c>
      <c r="D8" s="355">
        <f>SUM(D9:D19)</f>
        <v>166</v>
      </c>
    </row>
    <row r="9" spans="1:4" s="412" customFormat="1" ht="12" customHeight="1" x14ac:dyDescent="0.2">
      <c r="A9" s="497" t="s">
        <v>100</v>
      </c>
      <c r="B9" s="10" t="s">
        <v>291</v>
      </c>
      <c r="C9" s="401"/>
      <c r="D9" s="401"/>
    </row>
    <row r="10" spans="1:4" s="412" customFormat="1" ht="12" customHeight="1" x14ac:dyDescent="0.2">
      <c r="A10" s="498" t="s">
        <v>101</v>
      </c>
      <c r="B10" s="8" t="s">
        <v>292</v>
      </c>
      <c r="C10" s="353"/>
      <c r="D10" s="353">
        <v>101</v>
      </c>
    </row>
    <row r="11" spans="1:4" s="412" customFormat="1" ht="12" customHeight="1" x14ac:dyDescent="0.2">
      <c r="A11" s="498" t="s">
        <v>102</v>
      </c>
      <c r="B11" s="8" t="s">
        <v>293</v>
      </c>
      <c r="C11" s="353"/>
      <c r="D11" s="353"/>
    </row>
    <row r="12" spans="1:4" s="412" customFormat="1" ht="12" customHeight="1" x14ac:dyDescent="0.2">
      <c r="A12" s="498" t="s">
        <v>103</v>
      </c>
      <c r="B12" s="8" t="s">
        <v>294</v>
      </c>
      <c r="C12" s="353"/>
      <c r="D12" s="353"/>
    </row>
    <row r="13" spans="1:4" s="412" customFormat="1" ht="12" customHeight="1" x14ac:dyDescent="0.2">
      <c r="A13" s="498" t="s">
        <v>152</v>
      </c>
      <c r="B13" s="8" t="s">
        <v>295</v>
      </c>
      <c r="C13" s="353"/>
      <c r="D13" s="353"/>
    </row>
    <row r="14" spans="1:4" s="412" customFormat="1" ht="12" customHeight="1" x14ac:dyDescent="0.2">
      <c r="A14" s="498" t="s">
        <v>104</v>
      </c>
      <c r="B14" s="8" t="s">
        <v>418</v>
      </c>
      <c r="C14" s="353"/>
      <c r="D14" s="353"/>
    </row>
    <row r="15" spans="1:4" s="412" customFormat="1" ht="12" customHeight="1" x14ac:dyDescent="0.2">
      <c r="A15" s="498" t="s">
        <v>105</v>
      </c>
      <c r="B15" s="7" t="s">
        <v>419</v>
      </c>
      <c r="C15" s="353"/>
      <c r="D15" s="353"/>
    </row>
    <row r="16" spans="1:4" s="412" customFormat="1" ht="12" customHeight="1" x14ac:dyDescent="0.2">
      <c r="A16" s="498" t="s">
        <v>115</v>
      </c>
      <c r="B16" s="8" t="s">
        <v>298</v>
      </c>
      <c r="C16" s="402"/>
      <c r="D16" s="402">
        <v>26</v>
      </c>
    </row>
    <row r="17" spans="1:4" s="506" customFormat="1" ht="12" customHeight="1" x14ac:dyDescent="0.2">
      <c r="A17" s="498" t="s">
        <v>116</v>
      </c>
      <c r="B17" s="8" t="s">
        <v>299</v>
      </c>
      <c r="C17" s="353"/>
      <c r="D17" s="353"/>
    </row>
    <row r="18" spans="1:4" s="506" customFormat="1" ht="12" customHeight="1" x14ac:dyDescent="0.2">
      <c r="A18" s="498" t="s">
        <v>117</v>
      </c>
      <c r="B18" s="8" t="s">
        <v>453</v>
      </c>
      <c r="C18" s="354"/>
      <c r="D18" s="354"/>
    </row>
    <row r="19" spans="1:4" s="506" customFormat="1" ht="12" customHeight="1" thickBot="1" x14ac:dyDescent="0.25">
      <c r="A19" s="498" t="s">
        <v>118</v>
      </c>
      <c r="B19" s="7" t="s">
        <v>300</v>
      </c>
      <c r="C19" s="354"/>
      <c r="D19" s="354">
        <v>39</v>
      </c>
    </row>
    <row r="20" spans="1:4" s="412" customFormat="1" ht="12" customHeight="1" thickBot="1" x14ac:dyDescent="0.25">
      <c r="A20" s="226" t="s">
        <v>20</v>
      </c>
      <c r="B20" s="270" t="s">
        <v>420</v>
      </c>
      <c r="C20" s="355">
        <f>SUM(C21:C23)</f>
        <v>0</v>
      </c>
      <c r="D20" s="355">
        <f>SUM(D21:D23)</f>
        <v>158</v>
      </c>
    </row>
    <row r="21" spans="1:4" s="506" customFormat="1" ht="12" customHeight="1" x14ac:dyDescent="0.2">
      <c r="A21" s="498" t="s">
        <v>106</v>
      </c>
      <c r="B21" s="9" t="s">
        <v>268</v>
      </c>
      <c r="C21" s="353"/>
      <c r="D21" s="353"/>
    </row>
    <row r="22" spans="1:4" s="506" customFormat="1" ht="12" customHeight="1" x14ac:dyDescent="0.2">
      <c r="A22" s="498" t="s">
        <v>107</v>
      </c>
      <c r="B22" s="8" t="s">
        <v>421</v>
      </c>
      <c r="C22" s="353"/>
      <c r="D22" s="353"/>
    </row>
    <row r="23" spans="1:4" s="506" customFormat="1" ht="12" customHeight="1" x14ac:dyDescent="0.2">
      <c r="A23" s="498" t="s">
        <v>108</v>
      </c>
      <c r="B23" s="8" t="s">
        <v>422</v>
      </c>
      <c r="C23" s="353"/>
      <c r="D23" s="353">
        <v>158</v>
      </c>
    </row>
    <row r="24" spans="1:4" s="506" customFormat="1" ht="12" customHeight="1" thickBot="1" x14ac:dyDescent="0.25">
      <c r="A24" s="498" t="s">
        <v>109</v>
      </c>
      <c r="B24" s="8" t="s">
        <v>542</v>
      </c>
      <c r="C24" s="353"/>
      <c r="D24" s="353"/>
    </row>
    <row r="25" spans="1:4" s="506" customFormat="1" ht="12" customHeight="1" thickBot="1" x14ac:dyDescent="0.25">
      <c r="A25" s="234" t="s">
        <v>21</v>
      </c>
      <c r="B25" s="145" t="s">
        <v>178</v>
      </c>
      <c r="C25" s="382"/>
      <c r="D25" s="382"/>
    </row>
    <row r="26" spans="1:4" s="506" customFormat="1" ht="12" customHeight="1" thickBot="1" x14ac:dyDescent="0.25">
      <c r="A26" s="234" t="s">
        <v>22</v>
      </c>
      <c r="B26" s="145" t="s">
        <v>543</v>
      </c>
      <c r="C26" s="355">
        <f>+C27+C28+C29</f>
        <v>0</v>
      </c>
      <c r="D26" s="355">
        <f>+D27+D28+D29</f>
        <v>0</v>
      </c>
    </row>
    <row r="27" spans="1:4" s="506" customFormat="1" ht="12" customHeight="1" x14ac:dyDescent="0.2">
      <c r="A27" s="499" t="s">
        <v>278</v>
      </c>
      <c r="B27" s="500" t="s">
        <v>273</v>
      </c>
      <c r="C27" s="87"/>
      <c r="D27" s="87"/>
    </row>
    <row r="28" spans="1:4" s="506" customFormat="1" ht="12" customHeight="1" x14ac:dyDescent="0.2">
      <c r="A28" s="499" t="s">
        <v>281</v>
      </c>
      <c r="B28" s="500" t="s">
        <v>421</v>
      </c>
      <c r="C28" s="353"/>
      <c r="D28" s="353"/>
    </row>
    <row r="29" spans="1:4" s="506" customFormat="1" ht="12" customHeight="1" x14ac:dyDescent="0.2">
      <c r="A29" s="499" t="s">
        <v>282</v>
      </c>
      <c r="B29" s="501" t="s">
        <v>423</v>
      </c>
      <c r="C29" s="353"/>
      <c r="D29" s="353"/>
    </row>
    <row r="30" spans="1:4" s="506" customFormat="1" ht="12" customHeight="1" thickBot="1" x14ac:dyDescent="0.25">
      <c r="A30" s="498" t="s">
        <v>283</v>
      </c>
      <c r="B30" s="163" t="s">
        <v>544</v>
      </c>
      <c r="C30" s="94"/>
      <c r="D30" s="94"/>
    </row>
    <row r="31" spans="1:4" s="506" customFormat="1" ht="12" customHeight="1" thickBot="1" x14ac:dyDescent="0.25">
      <c r="A31" s="234" t="s">
        <v>23</v>
      </c>
      <c r="B31" s="145" t="s">
        <v>424</v>
      </c>
      <c r="C31" s="355">
        <f>+C32+C33+C34</f>
        <v>0</v>
      </c>
      <c r="D31" s="355">
        <f>+D32+D33+D34</f>
        <v>0</v>
      </c>
    </row>
    <row r="32" spans="1:4" s="506" customFormat="1" ht="12" customHeight="1" x14ac:dyDescent="0.2">
      <c r="A32" s="499" t="s">
        <v>93</v>
      </c>
      <c r="B32" s="500" t="s">
        <v>305</v>
      </c>
      <c r="C32" s="87"/>
      <c r="D32" s="87"/>
    </row>
    <row r="33" spans="1:4" s="506" customFormat="1" ht="12" customHeight="1" x14ac:dyDescent="0.2">
      <c r="A33" s="499" t="s">
        <v>94</v>
      </c>
      <c r="B33" s="501" t="s">
        <v>306</v>
      </c>
      <c r="C33" s="356"/>
      <c r="D33" s="356"/>
    </row>
    <row r="34" spans="1:4" s="506" customFormat="1" ht="12" customHeight="1" thickBot="1" x14ac:dyDescent="0.25">
      <c r="A34" s="498" t="s">
        <v>95</v>
      </c>
      <c r="B34" s="163" t="s">
        <v>307</v>
      </c>
      <c r="C34" s="94"/>
      <c r="D34" s="94"/>
    </row>
    <row r="35" spans="1:4" s="412" customFormat="1" ht="12" customHeight="1" thickBot="1" x14ac:dyDescent="0.25">
      <c r="A35" s="234" t="s">
        <v>24</v>
      </c>
      <c r="B35" s="145" t="s">
        <v>393</v>
      </c>
      <c r="C35" s="382"/>
      <c r="D35" s="382"/>
    </row>
    <row r="36" spans="1:4" s="412" customFormat="1" ht="12" customHeight="1" thickBot="1" x14ac:dyDescent="0.25">
      <c r="A36" s="234" t="s">
        <v>25</v>
      </c>
      <c r="B36" s="145" t="s">
        <v>425</v>
      </c>
      <c r="C36" s="403"/>
      <c r="D36" s="403"/>
    </row>
    <row r="37" spans="1:4" s="412" customFormat="1" ht="12" customHeight="1" thickBot="1" x14ac:dyDescent="0.25">
      <c r="A37" s="226" t="s">
        <v>26</v>
      </c>
      <c r="B37" s="145" t="s">
        <v>426</v>
      </c>
      <c r="C37" s="404">
        <f>+C8+C20+C25+C26+C31+C35+C36</f>
        <v>0</v>
      </c>
      <c r="D37" s="404">
        <f>+D8+D20+D25+D26+D31+D35+D36</f>
        <v>324</v>
      </c>
    </row>
    <row r="38" spans="1:4" s="412" customFormat="1" ht="12" customHeight="1" thickBot="1" x14ac:dyDescent="0.25">
      <c r="A38" s="271" t="s">
        <v>27</v>
      </c>
      <c r="B38" s="145" t="s">
        <v>427</v>
      </c>
      <c r="C38" s="404">
        <f>+C39+C40+C41</f>
        <v>74837</v>
      </c>
      <c r="D38" s="404">
        <f>+D39+D40+D41</f>
        <v>78254</v>
      </c>
    </row>
    <row r="39" spans="1:4" s="412" customFormat="1" ht="12" customHeight="1" x14ac:dyDescent="0.2">
      <c r="A39" s="499" t="s">
        <v>428</v>
      </c>
      <c r="B39" s="500" t="s">
        <v>246</v>
      </c>
      <c r="C39" s="87"/>
      <c r="D39" s="87">
        <v>3156</v>
      </c>
    </row>
    <row r="40" spans="1:4" s="412" customFormat="1" ht="12" customHeight="1" x14ac:dyDescent="0.2">
      <c r="A40" s="499" t="s">
        <v>429</v>
      </c>
      <c r="B40" s="501" t="s">
        <v>2</v>
      </c>
      <c r="C40" s="356"/>
      <c r="D40" s="356"/>
    </row>
    <row r="41" spans="1:4" s="506" customFormat="1" ht="12" customHeight="1" thickBot="1" x14ac:dyDescent="0.25">
      <c r="A41" s="498" t="s">
        <v>430</v>
      </c>
      <c r="B41" s="163" t="s">
        <v>431</v>
      </c>
      <c r="C41" s="94">
        <v>74837</v>
      </c>
      <c r="D41" s="94">
        <v>75098</v>
      </c>
    </row>
    <row r="42" spans="1:4" s="506" customFormat="1" ht="15" customHeight="1" thickBot="1" x14ac:dyDescent="0.25">
      <c r="A42" s="271" t="s">
        <v>28</v>
      </c>
      <c r="B42" s="272" t="s">
        <v>432</v>
      </c>
      <c r="C42" s="407">
        <f>+C37+C38</f>
        <v>74837</v>
      </c>
      <c r="D42" s="407">
        <f>+D37+D38</f>
        <v>78578</v>
      </c>
    </row>
    <row r="43" spans="1:4" s="506" customFormat="1" ht="15" customHeight="1" x14ac:dyDescent="0.2">
      <c r="A43" s="273"/>
      <c r="B43" s="274"/>
      <c r="C43" s="405"/>
      <c r="D43" s="405"/>
    </row>
    <row r="44" spans="1:4" ht="13.5" thickBot="1" x14ac:dyDescent="0.25">
      <c r="A44" s="275"/>
      <c r="B44" s="276"/>
      <c r="C44" s="406"/>
      <c r="D44" s="406"/>
    </row>
    <row r="45" spans="1:4" s="505" customFormat="1" ht="16.5" customHeight="1" thickBot="1" x14ac:dyDescent="0.25">
      <c r="A45" s="277"/>
      <c r="B45" s="278" t="s">
        <v>60</v>
      </c>
      <c r="C45" s="407"/>
      <c r="D45" s="407"/>
    </row>
    <row r="46" spans="1:4" s="507" customFormat="1" ht="12" customHeight="1" thickBot="1" x14ac:dyDescent="0.25">
      <c r="A46" s="234" t="s">
        <v>19</v>
      </c>
      <c r="B46" s="145" t="s">
        <v>433</v>
      </c>
      <c r="C46" s="355">
        <f>SUM(C47:C51)</f>
        <v>74837</v>
      </c>
      <c r="D46" s="355">
        <f>SUM(D47:D51)</f>
        <v>77230</v>
      </c>
    </row>
    <row r="47" spans="1:4" ht="12" customHeight="1" x14ac:dyDescent="0.2">
      <c r="A47" s="498" t="s">
        <v>100</v>
      </c>
      <c r="B47" s="9" t="s">
        <v>50</v>
      </c>
      <c r="C47" s="87">
        <v>50626</v>
      </c>
      <c r="D47" s="87">
        <v>51224</v>
      </c>
    </row>
    <row r="48" spans="1:4" ht="12" customHeight="1" x14ac:dyDescent="0.2">
      <c r="A48" s="498" t="s">
        <v>101</v>
      </c>
      <c r="B48" s="8" t="s">
        <v>187</v>
      </c>
      <c r="C48" s="90">
        <v>12292</v>
      </c>
      <c r="D48" s="90">
        <v>13197</v>
      </c>
    </row>
    <row r="49" spans="1:4" ht="12" customHeight="1" x14ac:dyDescent="0.2">
      <c r="A49" s="498" t="s">
        <v>102</v>
      </c>
      <c r="B49" s="8" t="s">
        <v>143</v>
      </c>
      <c r="C49" s="90">
        <v>11919</v>
      </c>
      <c r="D49" s="90">
        <v>12809</v>
      </c>
    </row>
    <row r="50" spans="1:4" ht="12" customHeight="1" x14ac:dyDescent="0.2">
      <c r="A50" s="498" t="s">
        <v>103</v>
      </c>
      <c r="B50" s="8" t="s">
        <v>188</v>
      </c>
      <c r="C50" s="90"/>
      <c r="D50" s="90"/>
    </row>
    <row r="51" spans="1:4" ht="12" customHeight="1" thickBot="1" x14ac:dyDescent="0.25">
      <c r="A51" s="498" t="s">
        <v>152</v>
      </c>
      <c r="B51" s="8" t="s">
        <v>189</v>
      </c>
      <c r="C51" s="90"/>
      <c r="D51" s="90"/>
    </row>
    <row r="52" spans="1:4" ht="12" customHeight="1" thickBot="1" x14ac:dyDescent="0.25">
      <c r="A52" s="234" t="s">
        <v>20</v>
      </c>
      <c r="B52" s="145" t="s">
        <v>434</v>
      </c>
      <c r="C52" s="355">
        <f>SUM(C53:C55)</f>
        <v>0</v>
      </c>
      <c r="D52" s="355">
        <f>SUM(D53:D55)</f>
        <v>1348</v>
      </c>
    </row>
    <row r="53" spans="1:4" s="507" customFormat="1" ht="12" customHeight="1" x14ac:dyDescent="0.2">
      <c r="A53" s="498" t="s">
        <v>106</v>
      </c>
      <c r="B53" s="9" t="s">
        <v>236</v>
      </c>
      <c r="C53" s="87"/>
      <c r="D53" s="87">
        <v>1348</v>
      </c>
    </row>
    <row r="54" spans="1:4" ht="12" customHeight="1" x14ac:dyDescent="0.2">
      <c r="A54" s="498" t="s">
        <v>107</v>
      </c>
      <c r="B54" s="8" t="s">
        <v>191</v>
      </c>
      <c r="C54" s="90"/>
      <c r="D54" s="90"/>
    </row>
    <row r="55" spans="1:4" ht="12" customHeight="1" x14ac:dyDescent="0.2">
      <c r="A55" s="498" t="s">
        <v>108</v>
      </c>
      <c r="B55" s="8" t="s">
        <v>61</v>
      </c>
      <c r="C55" s="90"/>
      <c r="D55" s="90"/>
    </row>
    <row r="56" spans="1:4" ht="12" customHeight="1" thickBot="1" x14ac:dyDescent="0.25">
      <c r="A56" s="498" t="s">
        <v>109</v>
      </c>
      <c r="B56" s="8" t="s">
        <v>545</v>
      </c>
      <c r="C56" s="90"/>
      <c r="D56" s="90"/>
    </row>
    <row r="57" spans="1:4" ht="15" customHeight="1" thickBot="1" x14ac:dyDescent="0.25">
      <c r="A57" s="234" t="s">
        <v>21</v>
      </c>
      <c r="B57" s="145" t="s">
        <v>13</v>
      </c>
      <c r="C57" s="382"/>
      <c r="D57" s="382"/>
    </row>
    <row r="58" spans="1:4" ht="13.5" thickBot="1" x14ac:dyDescent="0.25">
      <c r="A58" s="234" t="s">
        <v>22</v>
      </c>
      <c r="B58" s="279" t="s">
        <v>547</v>
      </c>
      <c r="C58" s="408">
        <f>+C46+C52+C57</f>
        <v>74837</v>
      </c>
      <c r="D58" s="408">
        <f>+D46+D52+D57</f>
        <v>78578</v>
      </c>
    </row>
    <row r="59" spans="1:4" ht="15" customHeight="1" thickBot="1" x14ac:dyDescent="0.25">
      <c r="C59" s="409"/>
      <c r="D59" s="409"/>
    </row>
    <row r="60" spans="1:4" ht="14.25" customHeight="1" thickBot="1" x14ac:dyDescent="0.25">
      <c r="A60" s="282" t="s">
        <v>540</v>
      </c>
      <c r="B60" s="283"/>
      <c r="C60" s="142">
        <v>19</v>
      </c>
      <c r="D60" s="142">
        <v>19</v>
      </c>
    </row>
    <row r="61" spans="1:4" ht="13.5" thickBot="1" x14ac:dyDescent="0.25">
      <c r="A61" s="282" t="s">
        <v>210</v>
      </c>
      <c r="B61" s="283"/>
      <c r="C61" s="142">
        <v>0</v>
      </c>
      <c r="D61" s="142">
        <v>0</v>
      </c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26"/>
  <sheetViews>
    <sheetView tabSelected="1" view="pageLayout" zoomScaleNormal="100" workbookViewId="0">
      <selection activeCell="C28" sqref="C28"/>
    </sheetView>
  </sheetViews>
  <sheetFormatPr defaultRowHeight="12.75" x14ac:dyDescent="0.2"/>
  <cols>
    <col min="1" max="1" width="5.5" style="53" customWidth="1"/>
    <col min="2" max="2" width="33.1640625" style="53" customWidth="1"/>
    <col min="3" max="3" width="12.33203125" style="53" customWidth="1"/>
    <col min="4" max="4" width="11.5" style="53" customWidth="1"/>
    <col min="5" max="5" width="11.33203125" style="53" customWidth="1"/>
    <col min="6" max="6" width="11" style="53" customWidth="1"/>
    <col min="7" max="7" width="14.33203125" style="53" customWidth="1"/>
    <col min="8" max="16384" width="9.33203125" style="53"/>
  </cols>
  <sheetData>
    <row r="1" spans="1:7" ht="43.5" customHeight="1" x14ac:dyDescent="0.25">
      <c r="A1" s="656" t="s">
        <v>3</v>
      </c>
      <c r="B1" s="656"/>
      <c r="C1" s="656"/>
      <c r="D1" s="656"/>
      <c r="E1" s="656"/>
      <c r="F1" s="656"/>
      <c r="G1" s="656"/>
    </row>
    <row r="3" spans="1:7" s="187" customFormat="1" ht="27" customHeight="1" x14ac:dyDescent="0.25">
      <c r="A3" s="185" t="s">
        <v>214</v>
      </c>
      <c r="B3" s="186"/>
      <c r="C3" s="655" t="s">
        <v>215</v>
      </c>
      <c r="D3" s="655"/>
      <c r="E3" s="655"/>
      <c r="F3" s="655"/>
      <c r="G3" s="655"/>
    </row>
    <row r="4" spans="1:7" s="187" customFormat="1" ht="15.75" x14ac:dyDescent="0.25">
      <c r="A4" s="186"/>
      <c r="B4" s="186"/>
      <c r="C4" s="186"/>
      <c r="D4" s="186"/>
      <c r="E4" s="186"/>
      <c r="F4" s="186"/>
      <c r="G4" s="186"/>
    </row>
    <row r="5" spans="1:7" s="187" customFormat="1" ht="24.75" customHeight="1" x14ac:dyDescent="0.25">
      <c r="A5" s="185" t="s">
        <v>216</v>
      </c>
      <c r="B5" s="186"/>
      <c r="C5" s="655" t="s">
        <v>215</v>
      </c>
      <c r="D5" s="655"/>
      <c r="E5" s="655"/>
      <c r="F5" s="655"/>
      <c r="G5" s="186"/>
    </row>
    <row r="6" spans="1:7" s="188" customFormat="1" x14ac:dyDescent="0.2">
      <c r="A6" s="244"/>
      <c r="B6" s="244"/>
      <c r="C6" s="244"/>
      <c r="D6" s="244"/>
      <c r="E6" s="244"/>
      <c r="F6" s="244"/>
      <c r="G6" s="244"/>
    </row>
    <row r="7" spans="1:7" s="189" customFormat="1" ht="15" customHeight="1" x14ac:dyDescent="0.25">
      <c r="A7" s="301" t="s">
        <v>217</v>
      </c>
      <c r="B7" s="300"/>
      <c r="C7" s="300"/>
      <c r="D7" s="286"/>
      <c r="E7" s="286"/>
      <c r="F7" s="286"/>
      <c r="G7" s="286"/>
    </row>
    <row r="8" spans="1:7" s="189" customFormat="1" ht="15" customHeight="1" thickBot="1" x14ac:dyDescent="0.3">
      <c r="A8" s="301" t="s">
        <v>218</v>
      </c>
      <c r="B8" s="286"/>
      <c r="C8" s="286"/>
      <c r="D8" s="286"/>
      <c r="E8" s="286"/>
      <c r="F8" s="286"/>
      <c r="G8" s="286"/>
    </row>
    <row r="9" spans="1:7" s="86" customFormat="1" ht="42" customHeight="1" thickBot="1" x14ac:dyDescent="0.25">
      <c r="A9" s="223" t="s">
        <v>17</v>
      </c>
      <c r="B9" s="224" t="s">
        <v>219</v>
      </c>
      <c r="C9" s="224" t="s">
        <v>220</v>
      </c>
      <c r="D9" s="224" t="s">
        <v>221</v>
      </c>
      <c r="E9" s="224" t="s">
        <v>222</v>
      </c>
      <c r="F9" s="224" t="s">
        <v>223</v>
      </c>
      <c r="G9" s="225" t="s">
        <v>54</v>
      </c>
    </row>
    <row r="10" spans="1:7" ht="24" customHeight="1" x14ac:dyDescent="0.2">
      <c r="A10" s="287" t="s">
        <v>19</v>
      </c>
      <c r="B10" s="232" t="s">
        <v>224</v>
      </c>
      <c r="C10" s="190"/>
      <c r="D10" s="190"/>
      <c r="E10" s="190"/>
      <c r="F10" s="190"/>
      <c r="G10" s="288">
        <f>SUM(C10:F10)</f>
        <v>0</v>
      </c>
    </row>
    <row r="11" spans="1:7" ht="24" customHeight="1" x14ac:dyDescent="0.2">
      <c r="A11" s="289" t="s">
        <v>20</v>
      </c>
      <c r="B11" s="233" t="s">
        <v>225</v>
      </c>
      <c r="C11" s="191"/>
      <c r="D11" s="191"/>
      <c r="E11" s="191"/>
      <c r="F11" s="191"/>
      <c r="G11" s="290">
        <f t="shared" ref="G11:G16" si="0">SUM(C11:F11)</f>
        <v>0</v>
      </c>
    </row>
    <row r="12" spans="1:7" ht="24" customHeight="1" x14ac:dyDescent="0.2">
      <c r="A12" s="289" t="s">
        <v>21</v>
      </c>
      <c r="B12" s="233" t="s">
        <v>226</v>
      </c>
      <c r="C12" s="191"/>
      <c r="D12" s="191"/>
      <c r="E12" s="191"/>
      <c r="F12" s="191"/>
      <c r="G12" s="290">
        <f t="shared" si="0"/>
        <v>0</v>
      </c>
    </row>
    <row r="13" spans="1:7" ht="24" customHeight="1" x14ac:dyDescent="0.2">
      <c r="A13" s="289" t="s">
        <v>22</v>
      </c>
      <c r="B13" s="233" t="s">
        <v>227</v>
      </c>
      <c r="C13" s="191"/>
      <c r="D13" s="191"/>
      <c r="E13" s="191"/>
      <c r="F13" s="191"/>
      <c r="G13" s="290">
        <f t="shared" si="0"/>
        <v>0</v>
      </c>
    </row>
    <row r="14" spans="1:7" ht="24" customHeight="1" x14ac:dyDescent="0.2">
      <c r="A14" s="289" t="s">
        <v>23</v>
      </c>
      <c r="B14" s="233" t="s">
        <v>228</v>
      </c>
      <c r="C14" s="191"/>
      <c r="D14" s="191"/>
      <c r="E14" s="191"/>
      <c r="F14" s="191"/>
      <c r="G14" s="290">
        <f t="shared" si="0"/>
        <v>0</v>
      </c>
    </row>
    <row r="15" spans="1:7" ht="24" customHeight="1" thickBot="1" x14ac:dyDescent="0.25">
      <c r="A15" s="291" t="s">
        <v>24</v>
      </c>
      <c r="B15" s="292" t="s">
        <v>229</v>
      </c>
      <c r="C15" s="192"/>
      <c r="D15" s="192"/>
      <c r="E15" s="192"/>
      <c r="F15" s="192"/>
      <c r="G15" s="293">
        <f t="shared" si="0"/>
        <v>0</v>
      </c>
    </row>
    <row r="16" spans="1:7" s="193" customFormat="1" ht="24" customHeight="1" thickBot="1" x14ac:dyDescent="0.25">
      <c r="A16" s="294" t="s">
        <v>25</v>
      </c>
      <c r="B16" s="295" t="s">
        <v>54</v>
      </c>
      <c r="C16" s="296">
        <f>SUM(C10:C15)</f>
        <v>0</v>
      </c>
      <c r="D16" s="296">
        <f>SUM(D10:D15)</f>
        <v>0</v>
      </c>
      <c r="E16" s="296">
        <f>SUM(E10:E15)</f>
        <v>0</v>
      </c>
      <c r="F16" s="296">
        <f>SUM(F10:F15)</f>
        <v>0</v>
      </c>
      <c r="G16" s="297">
        <f t="shared" si="0"/>
        <v>0</v>
      </c>
    </row>
    <row r="17" spans="1:7" s="188" customFormat="1" x14ac:dyDescent="0.2">
      <c r="A17" s="244"/>
      <c r="B17" s="244"/>
      <c r="C17" s="244"/>
      <c r="D17" s="244"/>
      <c r="E17" s="244"/>
      <c r="F17" s="244"/>
      <c r="G17" s="244"/>
    </row>
    <row r="18" spans="1:7" s="188" customFormat="1" x14ac:dyDescent="0.2">
      <c r="A18" s="244"/>
      <c r="B18" s="244"/>
      <c r="C18" s="244"/>
      <c r="D18" s="244"/>
      <c r="E18" s="244"/>
      <c r="F18" s="244"/>
      <c r="G18" s="244"/>
    </row>
    <row r="19" spans="1:7" s="188" customFormat="1" x14ac:dyDescent="0.2">
      <c r="A19" s="244"/>
      <c r="B19" s="244"/>
      <c r="C19" s="244"/>
      <c r="D19" s="244"/>
      <c r="E19" s="244"/>
      <c r="F19" s="244"/>
      <c r="G19" s="244"/>
    </row>
    <row r="20" spans="1:7" s="188" customFormat="1" ht="15.75" x14ac:dyDescent="0.25">
      <c r="A20" s="187" t="str">
        <f>+CONCATENATE("......................, ",LEFT(ÖSSZEFÜGGÉSEK!A5,4),". .......................... hó ..... nap")</f>
        <v>......................, 2015. .......................... hó ..... nap</v>
      </c>
      <c r="B20" s="244"/>
      <c r="C20" s="244"/>
      <c r="D20" s="244"/>
      <c r="E20" s="244"/>
      <c r="F20" s="244"/>
      <c r="G20" s="244"/>
    </row>
    <row r="21" spans="1:7" s="188" customFormat="1" x14ac:dyDescent="0.2">
      <c r="A21" s="244"/>
      <c r="B21" s="244"/>
      <c r="C21" s="244"/>
      <c r="D21" s="244"/>
      <c r="E21" s="244"/>
      <c r="F21" s="244"/>
      <c r="G21" s="244"/>
    </row>
    <row r="22" spans="1:7" x14ac:dyDescent="0.2">
      <c r="A22" s="244"/>
      <c r="B22" s="244"/>
      <c r="C22" s="244"/>
      <c r="D22" s="244"/>
      <c r="E22" s="244"/>
      <c r="F22" s="244"/>
      <c r="G22" s="244"/>
    </row>
    <row r="23" spans="1:7" x14ac:dyDescent="0.2">
      <c r="A23" s="244"/>
      <c r="B23" s="244"/>
      <c r="C23" s="188"/>
      <c r="D23" s="188"/>
      <c r="E23" s="188"/>
      <c r="F23" s="188"/>
      <c r="G23" s="244"/>
    </row>
    <row r="24" spans="1:7" ht="13.5" x14ac:dyDescent="0.25">
      <c r="A24" s="244"/>
      <c r="B24" s="244"/>
      <c r="C24" s="298"/>
      <c r="D24" s="299" t="s">
        <v>230</v>
      </c>
      <c r="E24" s="299"/>
      <c r="F24" s="298"/>
      <c r="G24" s="244"/>
    </row>
    <row r="25" spans="1:7" ht="13.5" x14ac:dyDescent="0.25">
      <c r="C25" s="194"/>
      <c r="D25" s="195"/>
      <c r="E25" s="195"/>
      <c r="F25" s="194"/>
    </row>
    <row r="26" spans="1:7" ht="13.5" x14ac:dyDescent="0.25">
      <c r="C26" s="194"/>
      <c r="D26" s="195"/>
      <c r="E26" s="195"/>
      <c r="F26" s="194"/>
    </row>
  </sheetData>
  <sheetProtection sheet="1"/>
  <mergeCells count="3">
    <mergeCell ref="C3:G3"/>
    <mergeCell ref="C5:F5"/>
    <mergeCell ref="A1:G1"/>
  </mergeCells>
  <phoneticPr fontId="30" type="noConversion"/>
  <printOptions horizontalCentered="1"/>
  <pageMargins left="0.78740157480314965" right="0.78740157480314965" top="1.1499999999999999" bottom="0.98425196850393704" header="0.78740157480314965" footer="0.78740157480314965"/>
  <pageSetup paperSize="9" scale="95" orientation="portrait" horizontalDpi="300" verticalDpi="300" r:id="rId1"/>
  <headerFooter alignWithMargins="0">
    <oddHeader>&amp;C&amp;"Times New Roman CE,Félkövér"&amp;12
&amp;R&amp;"Times New Roman CE,Félkövér dőlt"&amp;11 13. melléklet a 4/2016.(V.31.) önkormányzati rendelethez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G167"/>
  <sheetViews>
    <sheetView view="pageLayout" zoomScaleNormal="120" zoomScaleSheetLayoutView="100" workbookViewId="0">
      <selection activeCell="G27" sqref="G27"/>
    </sheetView>
  </sheetViews>
  <sheetFormatPr defaultRowHeight="15.75" x14ac:dyDescent="0.25"/>
  <cols>
    <col min="1" max="1" width="9" style="428" customWidth="1"/>
    <col min="2" max="2" width="75.83203125" style="428" customWidth="1"/>
    <col min="3" max="3" width="15.5" style="429" customWidth="1"/>
    <col min="4" max="5" width="15.5" style="428" customWidth="1"/>
    <col min="6" max="6" width="9" style="44" customWidth="1"/>
    <col min="7" max="16384" width="9.33203125" style="44"/>
  </cols>
  <sheetData>
    <row r="1" spans="1:5" ht="15.95" customHeight="1" x14ac:dyDescent="0.25">
      <c r="A1" s="609" t="s">
        <v>16</v>
      </c>
      <c r="B1" s="609"/>
      <c r="C1" s="609"/>
      <c r="D1" s="609"/>
      <c r="E1" s="609"/>
    </row>
    <row r="2" spans="1:5" ht="15.95" customHeight="1" thickBot="1" x14ac:dyDescent="0.3">
      <c r="A2" s="608" t="s">
        <v>156</v>
      </c>
      <c r="B2" s="608"/>
      <c r="D2" s="162"/>
      <c r="E2" s="345" t="s">
        <v>237</v>
      </c>
    </row>
    <row r="3" spans="1:5" ht="38.1" customHeight="1" thickBot="1" x14ac:dyDescent="0.3">
      <c r="A3" s="23" t="s">
        <v>71</v>
      </c>
      <c r="B3" s="24" t="s">
        <v>18</v>
      </c>
      <c r="C3" s="24" t="str">
        <f>+CONCATENATE(LEFT(ÖSSZEFÜGGÉSEK!A5,4)-2,". évi tény")</f>
        <v>2013. évi tény</v>
      </c>
      <c r="D3" s="451" t="str">
        <f>+CONCATENATE(LEFT(ÖSSZEFÜGGÉSEK!A5,4)-1,". évi várható")</f>
        <v>2014. évi várható</v>
      </c>
      <c r="E3" s="184" t="str">
        <f>+'1.1.sz.mell.össz.'!C3</f>
        <v>2015.évi eredeti előirányzat</v>
      </c>
    </row>
    <row r="4" spans="1:5" s="46" customFormat="1" ht="12" customHeight="1" thickBot="1" x14ac:dyDescent="0.25">
      <c r="A4" s="37" t="s">
        <v>513</v>
      </c>
      <c r="B4" s="38" t="s">
        <v>514</v>
      </c>
      <c r="C4" s="38" t="s">
        <v>515</v>
      </c>
      <c r="D4" s="38" t="s">
        <v>517</v>
      </c>
      <c r="E4" s="495" t="s">
        <v>516</v>
      </c>
    </row>
    <row r="5" spans="1:5" s="1" customFormat="1" ht="12" customHeight="1" thickBot="1" x14ac:dyDescent="0.25">
      <c r="A5" s="20" t="s">
        <v>19</v>
      </c>
      <c r="B5" s="21" t="s">
        <v>262</v>
      </c>
      <c r="C5" s="443">
        <f>+C6+C7+C8+C9+C10+C11</f>
        <v>110212</v>
      </c>
      <c r="D5" s="443">
        <f>+D6+D7+D8+D9+D10+D11</f>
        <v>149508</v>
      </c>
      <c r="E5" s="302">
        <f>+E6+E7+E8+E9+E10+E11</f>
        <v>119668</v>
      </c>
    </row>
    <row r="6" spans="1:5" s="1" customFormat="1" ht="12" customHeight="1" x14ac:dyDescent="0.2">
      <c r="A6" s="15" t="s">
        <v>100</v>
      </c>
      <c r="B6" s="462" t="s">
        <v>263</v>
      </c>
      <c r="C6" s="445">
        <v>109004</v>
      </c>
      <c r="D6" s="445">
        <v>100052</v>
      </c>
      <c r="E6" s="304">
        <v>92178</v>
      </c>
    </row>
    <row r="7" spans="1:5" s="1" customFormat="1" ht="12" customHeight="1" x14ac:dyDescent="0.2">
      <c r="A7" s="14" t="s">
        <v>101</v>
      </c>
      <c r="B7" s="463" t="s">
        <v>264</v>
      </c>
      <c r="C7" s="444"/>
      <c r="D7" s="444"/>
      <c r="E7" s="303"/>
    </row>
    <row r="8" spans="1:5" s="1" customFormat="1" ht="12" customHeight="1" x14ac:dyDescent="0.2">
      <c r="A8" s="14" t="s">
        <v>102</v>
      </c>
      <c r="B8" s="463" t="s">
        <v>265</v>
      </c>
      <c r="C8" s="444"/>
      <c r="D8" s="444">
        <v>27486</v>
      </c>
      <c r="E8" s="303">
        <v>25761</v>
      </c>
    </row>
    <row r="9" spans="1:5" s="1" customFormat="1" ht="12" customHeight="1" x14ac:dyDescent="0.2">
      <c r="A9" s="14" t="s">
        <v>103</v>
      </c>
      <c r="B9" s="463" t="s">
        <v>266</v>
      </c>
      <c r="C9" s="444"/>
      <c r="D9" s="444">
        <v>1743</v>
      </c>
      <c r="E9" s="303">
        <v>1729</v>
      </c>
    </row>
    <row r="10" spans="1:5" s="1" customFormat="1" ht="12" customHeight="1" x14ac:dyDescent="0.2">
      <c r="A10" s="14" t="s">
        <v>152</v>
      </c>
      <c r="B10" s="331" t="s">
        <v>449</v>
      </c>
      <c r="C10" s="444">
        <v>1208</v>
      </c>
      <c r="D10" s="444">
        <v>20227</v>
      </c>
      <c r="E10" s="303"/>
    </row>
    <row r="11" spans="1:5" s="1" customFormat="1" ht="12" customHeight="1" thickBot="1" x14ac:dyDescent="0.25">
      <c r="A11" s="16" t="s">
        <v>104</v>
      </c>
      <c r="B11" s="332" t="s">
        <v>450</v>
      </c>
      <c r="C11" s="444"/>
      <c r="D11" s="444"/>
      <c r="E11" s="303"/>
    </row>
    <row r="12" spans="1:5" s="1" customFormat="1" ht="12" customHeight="1" thickBot="1" x14ac:dyDescent="0.25">
      <c r="A12" s="20" t="s">
        <v>20</v>
      </c>
      <c r="B12" s="330" t="s">
        <v>267</v>
      </c>
      <c r="C12" s="443">
        <f>+C13+C14+C15+C16+C17</f>
        <v>100435</v>
      </c>
      <c r="D12" s="443">
        <f>+D13+D14+D15+D16+D17</f>
        <v>85816</v>
      </c>
      <c r="E12" s="302">
        <f>+E13+E14+E15+E16+E17</f>
        <v>39050</v>
      </c>
    </row>
    <row r="13" spans="1:5" s="1" customFormat="1" ht="12" customHeight="1" x14ac:dyDescent="0.2">
      <c r="A13" s="15" t="s">
        <v>106</v>
      </c>
      <c r="B13" s="462" t="s">
        <v>268</v>
      </c>
      <c r="C13" s="445"/>
      <c r="D13" s="445"/>
      <c r="E13" s="304"/>
    </row>
    <row r="14" spans="1:5" s="1" customFormat="1" ht="12" customHeight="1" x14ac:dyDescent="0.2">
      <c r="A14" s="14" t="s">
        <v>107</v>
      </c>
      <c r="B14" s="463" t="s">
        <v>269</v>
      </c>
      <c r="C14" s="444"/>
      <c r="D14" s="444"/>
      <c r="E14" s="303"/>
    </row>
    <row r="15" spans="1:5" s="1" customFormat="1" ht="12" customHeight="1" x14ac:dyDescent="0.2">
      <c r="A15" s="14" t="s">
        <v>108</v>
      </c>
      <c r="B15" s="463" t="s">
        <v>439</v>
      </c>
      <c r="C15" s="444"/>
      <c r="D15" s="444"/>
      <c r="E15" s="303"/>
    </row>
    <row r="16" spans="1:5" s="1" customFormat="1" ht="12" customHeight="1" x14ac:dyDescent="0.2">
      <c r="A16" s="14" t="s">
        <v>109</v>
      </c>
      <c r="B16" s="463" t="s">
        <v>440</v>
      </c>
      <c r="C16" s="444"/>
      <c r="D16" s="444"/>
      <c r="E16" s="303"/>
    </row>
    <row r="17" spans="1:5" s="1" customFormat="1" ht="12" customHeight="1" x14ac:dyDescent="0.2">
      <c r="A17" s="14" t="s">
        <v>110</v>
      </c>
      <c r="B17" s="463" t="s">
        <v>270</v>
      </c>
      <c r="C17" s="444">
        <v>100435</v>
      </c>
      <c r="D17" s="444">
        <v>85816</v>
      </c>
      <c r="E17" s="303">
        <v>39050</v>
      </c>
    </row>
    <row r="18" spans="1:5" s="1" customFormat="1" ht="12" customHeight="1" thickBot="1" x14ac:dyDescent="0.25">
      <c r="A18" s="16" t="s">
        <v>119</v>
      </c>
      <c r="B18" s="332" t="s">
        <v>271</v>
      </c>
      <c r="C18" s="446"/>
      <c r="D18" s="446"/>
      <c r="E18" s="305"/>
    </row>
    <row r="19" spans="1:5" s="1" customFormat="1" ht="12" customHeight="1" thickBot="1" x14ac:dyDescent="0.25">
      <c r="A19" s="20" t="s">
        <v>21</v>
      </c>
      <c r="B19" s="21" t="s">
        <v>272</v>
      </c>
      <c r="C19" s="443">
        <f>+C20+C21+C22+C23+C24</f>
        <v>58789</v>
      </c>
      <c r="D19" s="443">
        <f>+D20+D21+D22+D23+D24</f>
        <v>14631</v>
      </c>
      <c r="E19" s="302">
        <f>+E20+E21+E22+E23+E24</f>
        <v>0</v>
      </c>
    </row>
    <row r="20" spans="1:5" s="1" customFormat="1" ht="12" customHeight="1" x14ac:dyDescent="0.2">
      <c r="A20" s="15" t="s">
        <v>89</v>
      </c>
      <c r="B20" s="462" t="s">
        <v>273</v>
      </c>
      <c r="C20" s="445"/>
      <c r="D20" s="445">
        <v>11272</v>
      </c>
      <c r="E20" s="304"/>
    </row>
    <row r="21" spans="1:5" s="1" customFormat="1" ht="12" customHeight="1" x14ac:dyDescent="0.2">
      <c r="A21" s="14" t="s">
        <v>90</v>
      </c>
      <c r="B21" s="463" t="s">
        <v>274</v>
      </c>
      <c r="C21" s="444"/>
      <c r="D21" s="444"/>
      <c r="E21" s="303"/>
    </row>
    <row r="22" spans="1:5" s="1" customFormat="1" ht="12" customHeight="1" x14ac:dyDescent="0.2">
      <c r="A22" s="14" t="s">
        <v>91</v>
      </c>
      <c r="B22" s="463" t="s">
        <v>441</v>
      </c>
      <c r="C22" s="444"/>
      <c r="D22" s="444"/>
      <c r="E22" s="303"/>
    </row>
    <row r="23" spans="1:5" s="1" customFormat="1" ht="12" customHeight="1" x14ac:dyDescent="0.2">
      <c r="A23" s="14" t="s">
        <v>92</v>
      </c>
      <c r="B23" s="463" t="s">
        <v>442</v>
      </c>
      <c r="C23" s="444"/>
      <c r="D23" s="444"/>
      <c r="E23" s="303"/>
    </row>
    <row r="24" spans="1:5" s="1" customFormat="1" ht="12" customHeight="1" x14ac:dyDescent="0.2">
      <c r="A24" s="14" t="s">
        <v>175</v>
      </c>
      <c r="B24" s="463" t="s">
        <v>275</v>
      </c>
      <c r="C24" s="444">
        <v>58789</v>
      </c>
      <c r="D24" s="444">
        <v>3359</v>
      </c>
      <c r="E24" s="303"/>
    </row>
    <row r="25" spans="1:5" s="1" customFormat="1" ht="12" customHeight="1" thickBot="1" x14ac:dyDescent="0.25">
      <c r="A25" s="16" t="s">
        <v>176</v>
      </c>
      <c r="B25" s="464" t="s">
        <v>276</v>
      </c>
      <c r="C25" s="446"/>
      <c r="D25" s="446"/>
      <c r="E25" s="305"/>
    </row>
    <row r="26" spans="1:5" s="1" customFormat="1" ht="12" customHeight="1" thickBot="1" x14ac:dyDescent="0.25">
      <c r="A26" s="20" t="s">
        <v>177</v>
      </c>
      <c r="B26" s="21" t="s">
        <v>277</v>
      </c>
      <c r="C26" s="450">
        <f>+C27+C31+C32+C33</f>
        <v>7427</v>
      </c>
      <c r="D26" s="450">
        <f>+D27+D31+D32+D33</f>
        <v>14795</v>
      </c>
      <c r="E26" s="492">
        <f>+E27+E31+E32+E33</f>
        <v>14500</v>
      </c>
    </row>
    <row r="27" spans="1:5" s="1" customFormat="1" ht="12" customHeight="1" x14ac:dyDescent="0.2">
      <c r="A27" s="15" t="s">
        <v>278</v>
      </c>
      <c r="B27" s="462" t="s">
        <v>456</v>
      </c>
      <c r="C27" s="494">
        <f>+C28+C29+C30</f>
        <v>4489</v>
      </c>
      <c r="D27" s="494">
        <f>+D28+D29+D30</f>
        <v>9573</v>
      </c>
      <c r="E27" s="493">
        <f>+E28+E29+E30</f>
        <v>9000</v>
      </c>
    </row>
    <row r="28" spans="1:5" s="1" customFormat="1" ht="12" customHeight="1" x14ac:dyDescent="0.2">
      <c r="A28" s="14" t="s">
        <v>279</v>
      </c>
      <c r="B28" s="463" t="s">
        <v>284</v>
      </c>
      <c r="C28" s="444">
        <v>2800</v>
      </c>
      <c r="D28" s="444">
        <v>2686</v>
      </c>
      <c r="E28" s="303">
        <v>3000</v>
      </c>
    </row>
    <row r="29" spans="1:5" s="1" customFormat="1" ht="12" customHeight="1" x14ac:dyDescent="0.2">
      <c r="A29" s="14" t="s">
        <v>280</v>
      </c>
      <c r="B29" s="463" t="s">
        <v>285</v>
      </c>
      <c r="C29" s="444"/>
      <c r="D29" s="444"/>
      <c r="E29" s="303"/>
    </row>
    <row r="30" spans="1:5" s="1" customFormat="1" ht="12" customHeight="1" x14ac:dyDescent="0.2">
      <c r="A30" s="14" t="s">
        <v>454</v>
      </c>
      <c r="B30" s="537" t="s">
        <v>455</v>
      </c>
      <c r="C30" s="444">
        <v>1689</v>
      </c>
      <c r="D30" s="444">
        <v>6887</v>
      </c>
      <c r="E30" s="303">
        <v>6000</v>
      </c>
    </row>
    <row r="31" spans="1:5" s="1" customFormat="1" ht="12" customHeight="1" x14ac:dyDescent="0.2">
      <c r="A31" s="14" t="s">
        <v>281</v>
      </c>
      <c r="B31" s="463" t="s">
        <v>286</v>
      </c>
      <c r="C31" s="444">
        <v>2547</v>
      </c>
      <c r="D31" s="444">
        <v>5027</v>
      </c>
      <c r="E31" s="303">
        <v>5500</v>
      </c>
    </row>
    <row r="32" spans="1:5" s="1" customFormat="1" ht="12" customHeight="1" x14ac:dyDescent="0.2">
      <c r="A32" s="14" t="s">
        <v>282</v>
      </c>
      <c r="B32" s="463" t="s">
        <v>287</v>
      </c>
      <c r="C32" s="444"/>
      <c r="D32" s="444"/>
      <c r="E32" s="303"/>
    </row>
    <row r="33" spans="1:5" s="1" customFormat="1" ht="12" customHeight="1" thickBot="1" x14ac:dyDescent="0.25">
      <c r="A33" s="16" t="s">
        <v>283</v>
      </c>
      <c r="B33" s="464" t="s">
        <v>288</v>
      </c>
      <c r="C33" s="446">
        <v>391</v>
      </c>
      <c r="D33" s="446">
        <v>195</v>
      </c>
      <c r="E33" s="305"/>
    </row>
    <row r="34" spans="1:5" s="1" customFormat="1" ht="12" customHeight="1" thickBot="1" x14ac:dyDescent="0.25">
      <c r="A34" s="20" t="s">
        <v>23</v>
      </c>
      <c r="B34" s="21" t="s">
        <v>451</v>
      </c>
      <c r="C34" s="443">
        <f>SUM(C35:C45)</f>
        <v>12391</v>
      </c>
      <c r="D34" s="443">
        <f>SUM(D35:D45)</f>
        <v>17634</v>
      </c>
      <c r="E34" s="302">
        <f>SUM(E35:E45)</f>
        <v>8686</v>
      </c>
    </row>
    <row r="35" spans="1:5" s="1" customFormat="1" ht="12" customHeight="1" x14ac:dyDescent="0.2">
      <c r="A35" s="15" t="s">
        <v>93</v>
      </c>
      <c r="B35" s="462" t="s">
        <v>291</v>
      </c>
      <c r="C35" s="445">
        <v>1415</v>
      </c>
      <c r="D35" s="445">
        <v>2004</v>
      </c>
      <c r="E35" s="304">
        <v>1181</v>
      </c>
    </row>
    <row r="36" spans="1:5" s="1" customFormat="1" ht="12" customHeight="1" x14ac:dyDescent="0.2">
      <c r="A36" s="14" t="s">
        <v>94</v>
      </c>
      <c r="B36" s="463" t="s">
        <v>292</v>
      </c>
      <c r="C36" s="444">
        <v>931</v>
      </c>
      <c r="D36" s="444">
        <v>4500</v>
      </c>
      <c r="E36" s="303">
        <v>3219</v>
      </c>
    </row>
    <row r="37" spans="1:5" s="1" customFormat="1" ht="12" customHeight="1" x14ac:dyDescent="0.2">
      <c r="A37" s="14" t="s">
        <v>95</v>
      </c>
      <c r="B37" s="463" t="s">
        <v>293</v>
      </c>
      <c r="C37" s="444">
        <v>308</v>
      </c>
      <c r="D37" s="444">
        <v>41</v>
      </c>
      <c r="E37" s="303"/>
    </row>
    <row r="38" spans="1:5" s="1" customFormat="1" ht="12" customHeight="1" x14ac:dyDescent="0.2">
      <c r="A38" s="14" t="s">
        <v>179</v>
      </c>
      <c r="B38" s="463" t="s">
        <v>294</v>
      </c>
      <c r="C38" s="444">
        <v>3115</v>
      </c>
      <c r="D38" s="444">
        <v>247</v>
      </c>
      <c r="E38" s="303">
        <v>194</v>
      </c>
    </row>
    <row r="39" spans="1:5" s="1" customFormat="1" ht="12" customHeight="1" x14ac:dyDescent="0.2">
      <c r="A39" s="14" t="s">
        <v>180</v>
      </c>
      <c r="B39" s="463" t="s">
        <v>295</v>
      </c>
      <c r="C39" s="444">
        <v>3627</v>
      </c>
      <c r="D39" s="444">
        <v>3109</v>
      </c>
      <c r="E39" s="303">
        <v>2245</v>
      </c>
    </row>
    <row r="40" spans="1:5" s="1" customFormat="1" ht="12" customHeight="1" x14ac:dyDescent="0.2">
      <c r="A40" s="14" t="s">
        <v>181</v>
      </c>
      <c r="B40" s="463" t="s">
        <v>296</v>
      </c>
      <c r="C40" s="444">
        <v>2396</v>
      </c>
      <c r="D40" s="444">
        <v>2409</v>
      </c>
      <c r="E40" s="303">
        <v>1847</v>
      </c>
    </row>
    <row r="41" spans="1:5" s="1" customFormat="1" ht="12" customHeight="1" x14ac:dyDescent="0.2">
      <c r="A41" s="14" t="s">
        <v>182</v>
      </c>
      <c r="B41" s="463" t="s">
        <v>297</v>
      </c>
      <c r="C41" s="444"/>
      <c r="D41" s="444"/>
      <c r="E41" s="303"/>
    </row>
    <row r="42" spans="1:5" s="1" customFormat="1" ht="12" customHeight="1" x14ac:dyDescent="0.2">
      <c r="A42" s="14" t="s">
        <v>183</v>
      </c>
      <c r="B42" s="463" t="s">
        <v>298</v>
      </c>
      <c r="C42" s="444">
        <v>331</v>
      </c>
      <c r="D42" s="444">
        <v>102</v>
      </c>
      <c r="E42" s="303"/>
    </row>
    <row r="43" spans="1:5" s="1" customFormat="1" ht="12" customHeight="1" x14ac:dyDescent="0.2">
      <c r="A43" s="14" t="s">
        <v>289</v>
      </c>
      <c r="B43" s="463" t="s">
        <v>299</v>
      </c>
      <c r="C43" s="447"/>
      <c r="D43" s="447"/>
      <c r="E43" s="306"/>
    </row>
    <row r="44" spans="1:5" s="1" customFormat="1" ht="12" customHeight="1" x14ac:dyDescent="0.2">
      <c r="A44" s="16" t="s">
        <v>290</v>
      </c>
      <c r="B44" s="464" t="s">
        <v>453</v>
      </c>
      <c r="C44" s="448"/>
      <c r="D44" s="448"/>
      <c r="E44" s="307"/>
    </row>
    <row r="45" spans="1:5" s="1" customFormat="1" ht="12" customHeight="1" thickBot="1" x14ac:dyDescent="0.25">
      <c r="A45" s="16" t="s">
        <v>452</v>
      </c>
      <c r="B45" s="332" t="s">
        <v>300</v>
      </c>
      <c r="C45" s="448">
        <v>268</v>
      </c>
      <c r="D45" s="448">
        <v>5222</v>
      </c>
      <c r="E45" s="307"/>
    </row>
    <row r="46" spans="1:5" s="1" customFormat="1" ht="12" customHeight="1" thickBot="1" x14ac:dyDescent="0.25">
      <c r="A46" s="20" t="s">
        <v>24</v>
      </c>
      <c r="B46" s="21" t="s">
        <v>301</v>
      </c>
      <c r="C46" s="443">
        <f>SUM(C47:C51)</f>
        <v>1062</v>
      </c>
      <c r="D46" s="443">
        <f>SUM(D47:D51)</f>
        <v>791</v>
      </c>
      <c r="E46" s="302">
        <f>SUM(E47:E51)</f>
        <v>28133</v>
      </c>
    </row>
    <row r="47" spans="1:5" s="1" customFormat="1" ht="12" customHeight="1" x14ac:dyDescent="0.2">
      <c r="A47" s="15" t="s">
        <v>96</v>
      </c>
      <c r="B47" s="462" t="s">
        <v>305</v>
      </c>
      <c r="C47" s="510"/>
      <c r="D47" s="510"/>
      <c r="E47" s="329"/>
    </row>
    <row r="48" spans="1:5" s="1" customFormat="1" ht="12" customHeight="1" x14ac:dyDescent="0.2">
      <c r="A48" s="14" t="s">
        <v>97</v>
      </c>
      <c r="B48" s="463" t="s">
        <v>306</v>
      </c>
      <c r="C48" s="447">
        <v>1062</v>
      </c>
      <c r="D48" s="447">
        <v>791</v>
      </c>
      <c r="E48" s="306">
        <v>28133</v>
      </c>
    </row>
    <row r="49" spans="1:5" s="1" customFormat="1" ht="12" customHeight="1" x14ac:dyDescent="0.2">
      <c r="A49" s="14" t="s">
        <v>302</v>
      </c>
      <c r="B49" s="463" t="s">
        <v>307</v>
      </c>
      <c r="C49" s="447"/>
      <c r="D49" s="447"/>
      <c r="E49" s="306"/>
    </row>
    <row r="50" spans="1:5" s="1" customFormat="1" ht="12" customHeight="1" x14ac:dyDescent="0.2">
      <c r="A50" s="14" t="s">
        <v>303</v>
      </c>
      <c r="B50" s="463" t="s">
        <v>308</v>
      </c>
      <c r="C50" s="447"/>
      <c r="D50" s="447"/>
      <c r="E50" s="306"/>
    </row>
    <row r="51" spans="1:5" s="1" customFormat="1" ht="12" customHeight="1" thickBot="1" x14ac:dyDescent="0.25">
      <c r="A51" s="16" t="s">
        <v>304</v>
      </c>
      <c r="B51" s="332" t="s">
        <v>309</v>
      </c>
      <c r="C51" s="448"/>
      <c r="D51" s="448"/>
      <c r="E51" s="307"/>
    </row>
    <row r="52" spans="1:5" s="1" customFormat="1" ht="12" customHeight="1" thickBot="1" x14ac:dyDescent="0.25">
      <c r="A52" s="20" t="s">
        <v>184</v>
      </c>
      <c r="B52" s="21" t="s">
        <v>310</v>
      </c>
      <c r="C52" s="443">
        <f>SUM(C53:C55)</f>
        <v>0</v>
      </c>
      <c r="D52" s="443">
        <f>SUM(D53:D55)</f>
        <v>20</v>
      </c>
      <c r="E52" s="302">
        <f>SUM(E53:E55)</f>
        <v>0</v>
      </c>
    </row>
    <row r="53" spans="1:5" s="1" customFormat="1" ht="12" customHeight="1" x14ac:dyDescent="0.2">
      <c r="A53" s="15" t="s">
        <v>98</v>
      </c>
      <c r="B53" s="462" t="s">
        <v>311</v>
      </c>
      <c r="C53" s="445"/>
      <c r="D53" s="445"/>
      <c r="E53" s="304"/>
    </row>
    <row r="54" spans="1:5" s="1" customFormat="1" ht="12" customHeight="1" x14ac:dyDescent="0.2">
      <c r="A54" s="14" t="s">
        <v>99</v>
      </c>
      <c r="B54" s="463" t="s">
        <v>443</v>
      </c>
      <c r="C54" s="444"/>
      <c r="D54" s="444"/>
      <c r="E54" s="303"/>
    </row>
    <row r="55" spans="1:5" s="1" customFormat="1" ht="12" customHeight="1" x14ac:dyDescent="0.2">
      <c r="A55" s="14" t="s">
        <v>314</v>
      </c>
      <c r="B55" s="463" t="s">
        <v>312</v>
      </c>
      <c r="C55" s="444"/>
      <c r="D55" s="444">
        <v>20</v>
      </c>
      <c r="E55" s="303"/>
    </row>
    <row r="56" spans="1:5" s="1" customFormat="1" ht="12" customHeight="1" thickBot="1" x14ac:dyDescent="0.25">
      <c r="A56" s="16" t="s">
        <v>315</v>
      </c>
      <c r="B56" s="332" t="s">
        <v>313</v>
      </c>
      <c r="C56" s="446"/>
      <c r="D56" s="446"/>
      <c r="E56" s="305"/>
    </row>
    <row r="57" spans="1:5" s="1" customFormat="1" ht="12" customHeight="1" thickBot="1" x14ac:dyDescent="0.25">
      <c r="A57" s="20" t="s">
        <v>26</v>
      </c>
      <c r="B57" s="330" t="s">
        <v>316</v>
      </c>
      <c r="C57" s="443">
        <f>SUM(C58:C60)</f>
        <v>0</v>
      </c>
      <c r="D57" s="443">
        <f>SUM(D58:D60)</f>
        <v>1458</v>
      </c>
      <c r="E57" s="302">
        <f>SUM(E58:E60)</f>
        <v>0</v>
      </c>
    </row>
    <row r="58" spans="1:5" s="1" customFormat="1" ht="12" customHeight="1" x14ac:dyDescent="0.2">
      <c r="A58" s="15" t="s">
        <v>185</v>
      </c>
      <c r="B58" s="462" t="s">
        <v>318</v>
      </c>
      <c r="C58" s="447"/>
      <c r="D58" s="447"/>
      <c r="E58" s="306"/>
    </row>
    <row r="59" spans="1:5" s="1" customFormat="1" ht="12" customHeight="1" x14ac:dyDescent="0.2">
      <c r="A59" s="14" t="s">
        <v>186</v>
      </c>
      <c r="B59" s="463" t="s">
        <v>444</v>
      </c>
      <c r="C59" s="447"/>
      <c r="D59" s="447"/>
      <c r="E59" s="306"/>
    </row>
    <row r="60" spans="1:5" s="1" customFormat="1" ht="12" customHeight="1" x14ac:dyDescent="0.2">
      <c r="A60" s="14" t="s">
        <v>238</v>
      </c>
      <c r="B60" s="463" t="s">
        <v>319</v>
      </c>
      <c r="C60" s="447"/>
      <c r="D60" s="447">
        <v>1458</v>
      </c>
      <c r="E60" s="306"/>
    </row>
    <row r="61" spans="1:5" s="1" customFormat="1" ht="12" customHeight="1" thickBot="1" x14ac:dyDescent="0.25">
      <c r="A61" s="16" t="s">
        <v>317</v>
      </c>
      <c r="B61" s="332" t="s">
        <v>320</v>
      </c>
      <c r="C61" s="447"/>
      <c r="D61" s="447"/>
      <c r="E61" s="306"/>
    </row>
    <row r="62" spans="1:5" s="1" customFormat="1" ht="12" customHeight="1" thickBot="1" x14ac:dyDescent="0.25">
      <c r="A62" s="544" t="s">
        <v>496</v>
      </c>
      <c r="B62" s="21" t="s">
        <v>321</v>
      </c>
      <c r="C62" s="450">
        <f>+C5+C12+C19+C26+C34+C46+C52+C57</f>
        <v>290316</v>
      </c>
      <c r="D62" s="450">
        <f>+D5+D12+D19+D26+D34+D46+D52+D57</f>
        <v>284653</v>
      </c>
      <c r="E62" s="492">
        <f>+E5+E12+E19+E26+E34+E46+E52+E57</f>
        <v>210037</v>
      </c>
    </row>
    <row r="63" spans="1:5" s="1" customFormat="1" ht="12" customHeight="1" thickBot="1" x14ac:dyDescent="0.25">
      <c r="A63" s="511" t="s">
        <v>322</v>
      </c>
      <c r="B63" s="330" t="s">
        <v>560</v>
      </c>
      <c r="C63" s="443">
        <f>SUM(C64:C66)</f>
        <v>58760</v>
      </c>
      <c r="D63" s="443">
        <f>SUM(D64:D66)</f>
        <v>102173</v>
      </c>
      <c r="E63" s="302">
        <f>SUM(E64:E66)</f>
        <v>0</v>
      </c>
    </row>
    <row r="64" spans="1:5" s="1" customFormat="1" ht="12" customHeight="1" x14ac:dyDescent="0.2">
      <c r="A64" s="15" t="s">
        <v>354</v>
      </c>
      <c r="B64" s="462" t="s">
        <v>324</v>
      </c>
      <c r="C64" s="447"/>
      <c r="D64" s="447"/>
      <c r="E64" s="306"/>
    </row>
    <row r="65" spans="1:7" s="1" customFormat="1" ht="12" customHeight="1" x14ac:dyDescent="0.2">
      <c r="A65" s="14" t="s">
        <v>363</v>
      </c>
      <c r="B65" s="463" t="s">
        <v>325</v>
      </c>
      <c r="C65" s="447"/>
      <c r="D65" s="447">
        <v>90094</v>
      </c>
      <c r="E65" s="306"/>
    </row>
    <row r="66" spans="1:7" s="1" customFormat="1" ht="12" customHeight="1" thickBot="1" x14ac:dyDescent="0.25">
      <c r="A66" s="16" t="s">
        <v>364</v>
      </c>
      <c r="B66" s="538" t="s">
        <v>481</v>
      </c>
      <c r="C66" s="447">
        <v>58760</v>
      </c>
      <c r="D66" s="447">
        <v>12079</v>
      </c>
      <c r="E66" s="306"/>
    </row>
    <row r="67" spans="1:7" s="1" customFormat="1" ht="12" customHeight="1" thickBot="1" x14ac:dyDescent="0.25">
      <c r="A67" s="511" t="s">
        <v>327</v>
      </c>
      <c r="B67" s="330" t="s">
        <v>328</v>
      </c>
      <c r="C67" s="443">
        <f>SUM(C68:C71)</f>
        <v>0</v>
      </c>
      <c r="D67" s="443">
        <f>SUM(D68:D71)</f>
        <v>0</v>
      </c>
      <c r="E67" s="302">
        <f>SUM(E68:E71)</f>
        <v>0</v>
      </c>
    </row>
    <row r="68" spans="1:7" s="1" customFormat="1" ht="12" customHeight="1" x14ac:dyDescent="0.2">
      <c r="A68" s="15" t="s">
        <v>153</v>
      </c>
      <c r="B68" s="462" t="s">
        <v>329</v>
      </c>
      <c r="C68" s="447"/>
      <c r="D68" s="447"/>
      <c r="E68" s="306"/>
    </row>
    <row r="69" spans="1:7" s="1" customFormat="1" ht="17.25" customHeight="1" x14ac:dyDescent="0.25">
      <c r="A69" s="14" t="s">
        <v>154</v>
      </c>
      <c r="B69" s="463" t="s">
        <v>330</v>
      </c>
      <c r="C69" s="447"/>
      <c r="D69" s="447"/>
      <c r="E69" s="306"/>
      <c r="G69" s="47"/>
    </row>
    <row r="70" spans="1:7" s="1" customFormat="1" ht="12" customHeight="1" x14ac:dyDescent="0.2">
      <c r="A70" s="14" t="s">
        <v>355</v>
      </c>
      <c r="B70" s="463" t="s">
        <v>331</v>
      </c>
      <c r="C70" s="447"/>
      <c r="D70" s="447"/>
      <c r="E70" s="306"/>
    </row>
    <row r="71" spans="1:7" s="1" customFormat="1" ht="12" customHeight="1" thickBot="1" x14ac:dyDescent="0.25">
      <c r="A71" s="16" t="s">
        <v>356</v>
      </c>
      <c r="B71" s="332" t="s">
        <v>332</v>
      </c>
      <c r="C71" s="447"/>
      <c r="D71" s="447"/>
      <c r="E71" s="306"/>
    </row>
    <row r="72" spans="1:7" s="1" customFormat="1" ht="12" customHeight="1" thickBot="1" x14ac:dyDescent="0.25">
      <c r="A72" s="511" t="s">
        <v>333</v>
      </c>
      <c r="B72" s="330" t="s">
        <v>334</v>
      </c>
      <c r="C72" s="443">
        <f>SUM(C73:C74)</f>
        <v>0</v>
      </c>
      <c r="D72" s="443">
        <f>SUM(D73:D74)</f>
        <v>2884</v>
      </c>
      <c r="E72" s="302">
        <f>SUM(E73:E74)</f>
        <v>0</v>
      </c>
    </row>
    <row r="73" spans="1:7" s="1" customFormat="1" ht="12" customHeight="1" x14ac:dyDescent="0.2">
      <c r="A73" s="15" t="s">
        <v>357</v>
      </c>
      <c r="B73" s="462" t="s">
        <v>335</v>
      </c>
      <c r="C73" s="447"/>
      <c r="D73" s="447">
        <v>2884</v>
      </c>
      <c r="E73" s="306"/>
    </row>
    <row r="74" spans="1:7" s="1" customFormat="1" ht="12" customHeight="1" thickBot="1" x14ac:dyDescent="0.25">
      <c r="A74" s="16" t="s">
        <v>358</v>
      </c>
      <c r="B74" s="332" t="s">
        <v>336</v>
      </c>
      <c r="C74" s="447"/>
      <c r="D74" s="447"/>
      <c r="E74" s="306"/>
    </row>
    <row r="75" spans="1:7" s="1" customFormat="1" ht="12" customHeight="1" thickBot="1" x14ac:dyDescent="0.25">
      <c r="A75" s="511" t="s">
        <v>337</v>
      </c>
      <c r="B75" s="330" t="s">
        <v>338</v>
      </c>
      <c r="C75" s="443">
        <f>SUM(C76:C78)</f>
        <v>0</v>
      </c>
      <c r="D75" s="443">
        <f>SUM(D76:D78)</f>
        <v>4387</v>
      </c>
      <c r="E75" s="302">
        <f>SUM(E76:E78)</f>
        <v>0</v>
      </c>
    </row>
    <row r="76" spans="1:7" s="1" customFormat="1" ht="12" customHeight="1" x14ac:dyDescent="0.2">
      <c r="A76" s="15" t="s">
        <v>359</v>
      </c>
      <c r="B76" s="462" t="s">
        <v>339</v>
      </c>
      <c r="C76" s="447"/>
      <c r="D76" s="447">
        <v>4387</v>
      </c>
      <c r="E76" s="306"/>
    </row>
    <row r="77" spans="1:7" s="1" customFormat="1" ht="12" customHeight="1" x14ac:dyDescent="0.2">
      <c r="A77" s="14" t="s">
        <v>360</v>
      </c>
      <c r="B77" s="463" t="s">
        <v>340</v>
      </c>
      <c r="C77" s="447"/>
      <c r="D77" s="447"/>
      <c r="E77" s="306"/>
    </row>
    <row r="78" spans="1:7" s="1" customFormat="1" ht="12" customHeight="1" thickBot="1" x14ac:dyDescent="0.25">
      <c r="A78" s="16" t="s">
        <v>361</v>
      </c>
      <c r="B78" s="332" t="s">
        <v>341</v>
      </c>
      <c r="C78" s="447"/>
      <c r="D78" s="447"/>
      <c r="E78" s="306"/>
    </row>
    <row r="79" spans="1:7" s="1" customFormat="1" ht="12" customHeight="1" thickBot="1" x14ac:dyDescent="0.25">
      <c r="A79" s="511" t="s">
        <v>342</v>
      </c>
      <c r="B79" s="330" t="s">
        <v>362</v>
      </c>
      <c r="C79" s="443">
        <f>SUM(C80:C83)</f>
        <v>0</v>
      </c>
      <c r="D79" s="443">
        <f>SUM(D80:D83)</f>
        <v>0</v>
      </c>
      <c r="E79" s="302">
        <f>SUM(E80:E83)</f>
        <v>0</v>
      </c>
    </row>
    <row r="80" spans="1:7" s="1" customFormat="1" ht="12" customHeight="1" x14ac:dyDescent="0.2">
      <c r="A80" s="466" t="s">
        <v>343</v>
      </c>
      <c r="B80" s="462" t="s">
        <v>344</v>
      </c>
      <c r="C80" s="447"/>
      <c r="D80" s="447"/>
      <c r="E80" s="306"/>
    </row>
    <row r="81" spans="1:6" s="1" customFormat="1" ht="12" customHeight="1" x14ac:dyDescent="0.2">
      <c r="A81" s="467" t="s">
        <v>345</v>
      </c>
      <c r="B81" s="463" t="s">
        <v>346</v>
      </c>
      <c r="C81" s="447"/>
      <c r="D81" s="447"/>
      <c r="E81" s="306"/>
    </row>
    <row r="82" spans="1:6" s="1" customFormat="1" ht="12" customHeight="1" x14ac:dyDescent="0.2">
      <c r="A82" s="467" t="s">
        <v>347</v>
      </c>
      <c r="B82" s="463" t="s">
        <v>348</v>
      </c>
      <c r="C82" s="447"/>
      <c r="D82" s="447"/>
      <c r="E82" s="306"/>
    </row>
    <row r="83" spans="1:6" s="1" customFormat="1" ht="12" customHeight="1" thickBot="1" x14ac:dyDescent="0.25">
      <c r="A83" s="468" t="s">
        <v>349</v>
      </c>
      <c r="B83" s="332" t="s">
        <v>350</v>
      </c>
      <c r="C83" s="447"/>
      <c r="D83" s="447"/>
      <c r="E83" s="306"/>
    </row>
    <row r="84" spans="1:6" s="1" customFormat="1" ht="12" customHeight="1" thickBot="1" x14ac:dyDescent="0.25">
      <c r="A84" s="511" t="s">
        <v>351</v>
      </c>
      <c r="B84" s="330" t="s">
        <v>495</v>
      </c>
      <c r="C84" s="513"/>
      <c r="D84" s="513"/>
      <c r="E84" s="514"/>
    </row>
    <row r="85" spans="1:6" s="1" customFormat="1" ht="12" customHeight="1" thickBot="1" x14ac:dyDescent="0.25">
      <c r="A85" s="511" t="s">
        <v>353</v>
      </c>
      <c r="B85" s="330" t="s">
        <v>352</v>
      </c>
      <c r="C85" s="513">
        <v>-8293</v>
      </c>
      <c r="D85" s="513"/>
      <c r="E85" s="514"/>
    </row>
    <row r="86" spans="1:6" s="1" customFormat="1" ht="12" customHeight="1" thickBot="1" x14ac:dyDescent="0.25">
      <c r="A86" s="511" t="s">
        <v>365</v>
      </c>
      <c r="B86" s="469" t="s">
        <v>498</v>
      </c>
      <c r="C86" s="450">
        <f>+C63+C67+C72+C75+C79+C85+C84</f>
        <v>50467</v>
      </c>
      <c r="D86" s="450">
        <f>+D63+D67+D72+D75+D79+D85+D84</f>
        <v>109444</v>
      </c>
      <c r="E86" s="492">
        <f>+E63+E67+E72+E75+E79+E85+E84</f>
        <v>0</v>
      </c>
    </row>
    <row r="87" spans="1:6" s="1" customFormat="1" ht="12" customHeight="1" thickBot="1" x14ac:dyDescent="0.25">
      <c r="A87" s="512" t="s">
        <v>497</v>
      </c>
      <c r="B87" s="470" t="s">
        <v>499</v>
      </c>
      <c r="C87" s="450">
        <f>+C62+C86</f>
        <v>340783</v>
      </c>
      <c r="D87" s="450">
        <f>+D62+D86</f>
        <v>394097</v>
      </c>
      <c r="E87" s="492">
        <f>+E62+E86</f>
        <v>210037</v>
      </c>
    </row>
    <row r="88" spans="1:6" s="1" customFormat="1" ht="12" customHeight="1" x14ac:dyDescent="0.2">
      <c r="A88" s="413"/>
      <c r="B88" s="414"/>
      <c r="C88" s="415"/>
      <c r="D88" s="416"/>
      <c r="E88" s="417"/>
    </row>
    <row r="89" spans="1:6" s="1" customFormat="1" ht="12" customHeight="1" x14ac:dyDescent="0.2">
      <c r="A89" s="609" t="s">
        <v>48</v>
      </c>
      <c r="B89" s="609"/>
      <c r="C89" s="609"/>
      <c r="D89" s="609"/>
      <c r="E89" s="609"/>
    </row>
    <row r="90" spans="1:6" s="1" customFormat="1" ht="12" customHeight="1" thickBot="1" x14ac:dyDescent="0.25">
      <c r="A90" s="610" t="s">
        <v>157</v>
      </c>
      <c r="B90" s="610"/>
      <c r="C90" s="429"/>
      <c r="D90" s="162"/>
      <c r="E90" s="345" t="s">
        <v>237</v>
      </c>
    </row>
    <row r="91" spans="1:6" s="1" customFormat="1" ht="24" customHeight="1" thickBot="1" x14ac:dyDescent="0.25">
      <c r="A91" s="23" t="s">
        <v>17</v>
      </c>
      <c r="B91" s="24" t="s">
        <v>49</v>
      </c>
      <c r="C91" s="24" t="str">
        <f>+C3</f>
        <v>2013. évi tény</v>
      </c>
      <c r="D91" s="24" t="str">
        <f>+D3</f>
        <v>2014. évi várható</v>
      </c>
      <c r="E91" s="184" t="str">
        <f>+E3</f>
        <v>2015.évi eredeti előirányzat</v>
      </c>
      <c r="F91" s="170"/>
    </row>
    <row r="92" spans="1:6" s="1" customFormat="1" ht="12" customHeight="1" thickBot="1" x14ac:dyDescent="0.25">
      <c r="A92" s="37" t="s">
        <v>513</v>
      </c>
      <c r="B92" s="38" t="s">
        <v>514</v>
      </c>
      <c r="C92" s="38" t="s">
        <v>515</v>
      </c>
      <c r="D92" s="38" t="s">
        <v>517</v>
      </c>
      <c r="E92" s="495" t="s">
        <v>516</v>
      </c>
      <c r="F92" s="170"/>
    </row>
    <row r="93" spans="1:6" s="1" customFormat="1" ht="15" customHeight="1" thickBot="1" x14ac:dyDescent="0.25">
      <c r="A93" s="22" t="s">
        <v>19</v>
      </c>
      <c r="B93" s="31" t="s">
        <v>457</v>
      </c>
      <c r="C93" s="442">
        <f>C94+C95+C96+C97+C98+C111</f>
        <v>177477</v>
      </c>
      <c r="D93" s="442">
        <f>D94+D95+D96+D97+D98+D111</f>
        <v>268074</v>
      </c>
      <c r="E93" s="548">
        <f>E94+E95+E96+E97+E98+E111</f>
        <v>206648</v>
      </c>
      <c r="F93" s="170"/>
    </row>
    <row r="94" spans="1:6" s="1" customFormat="1" ht="12.95" customHeight="1" x14ac:dyDescent="0.2">
      <c r="A94" s="17" t="s">
        <v>100</v>
      </c>
      <c r="B94" s="10" t="s">
        <v>50</v>
      </c>
      <c r="C94" s="555">
        <v>49111</v>
      </c>
      <c r="D94" s="555">
        <v>126787</v>
      </c>
      <c r="E94" s="549">
        <v>94743</v>
      </c>
    </row>
    <row r="95" spans="1:6" ht="16.5" customHeight="1" x14ac:dyDescent="0.25">
      <c r="A95" s="14" t="s">
        <v>101</v>
      </c>
      <c r="B95" s="8" t="s">
        <v>187</v>
      </c>
      <c r="C95" s="444">
        <v>9446</v>
      </c>
      <c r="D95" s="444">
        <v>27568</v>
      </c>
      <c r="E95" s="303">
        <v>22458</v>
      </c>
    </row>
    <row r="96" spans="1:6" x14ac:dyDescent="0.25">
      <c r="A96" s="14" t="s">
        <v>102</v>
      </c>
      <c r="B96" s="8" t="s">
        <v>143</v>
      </c>
      <c r="C96" s="446">
        <v>82558</v>
      </c>
      <c r="D96" s="446">
        <v>81929</v>
      </c>
      <c r="E96" s="305">
        <v>66878</v>
      </c>
    </row>
    <row r="97" spans="1:5" s="46" customFormat="1" ht="12" customHeight="1" x14ac:dyDescent="0.2">
      <c r="A97" s="14" t="s">
        <v>103</v>
      </c>
      <c r="B97" s="11" t="s">
        <v>188</v>
      </c>
      <c r="C97" s="446">
        <v>22933</v>
      </c>
      <c r="D97" s="446">
        <v>18200</v>
      </c>
      <c r="E97" s="305">
        <v>10122</v>
      </c>
    </row>
    <row r="98" spans="1:5" ht="12" customHeight="1" x14ac:dyDescent="0.25">
      <c r="A98" s="14" t="s">
        <v>114</v>
      </c>
      <c r="B98" s="19" t="s">
        <v>189</v>
      </c>
      <c r="C98" s="446">
        <v>13429</v>
      </c>
      <c r="D98" s="446">
        <v>13590</v>
      </c>
      <c r="E98" s="305">
        <v>12447</v>
      </c>
    </row>
    <row r="99" spans="1:5" ht="12" customHeight="1" x14ac:dyDescent="0.25">
      <c r="A99" s="14" t="s">
        <v>104</v>
      </c>
      <c r="B99" s="8" t="s">
        <v>462</v>
      </c>
      <c r="C99" s="446">
        <v>0</v>
      </c>
      <c r="D99" s="446"/>
      <c r="E99" s="305"/>
    </row>
    <row r="100" spans="1:5" ht="12" customHeight="1" x14ac:dyDescent="0.25">
      <c r="A100" s="14" t="s">
        <v>105</v>
      </c>
      <c r="B100" s="166" t="s">
        <v>461</v>
      </c>
      <c r="C100" s="446"/>
      <c r="D100" s="446"/>
      <c r="E100" s="305"/>
    </row>
    <row r="101" spans="1:5" ht="12" customHeight="1" x14ac:dyDescent="0.25">
      <c r="A101" s="14" t="s">
        <v>115</v>
      </c>
      <c r="B101" s="166" t="s">
        <v>460</v>
      </c>
      <c r="C101" s="446"/>
      <c r="D101" s="446">
        <v>5700</v>
      </c>
      <c r="E101" s="305"/>
    </row>
    <row r="102" spans="1:5" ht="12" customHeight="1" x14ac:dyDescent="0.25">
      <c r="A102" s="14" t="s">
        <v>116</v>
      </c>
      <c r="B102" s="164" t="s">
        <v>368</v>
      </c>
      <c r="C102" s="446"/>
      <c r="D102" s="446"/>
      <c r="E102" s="305"/>
    </row>
    <row r="103" spans="1:5" ht="12" customHeight="1" x14ac:dyDescent="0.25">
      <c r="A103" s="14" t="s">
        <v>117</v>
      </c>
      <c r="B103" s="165" t="s">
        <v>369</v>
      </c>
      <c r="C103" s="446"/>
      <c r="D103" s="446"/>
      <c r="E103" s="305"/>
    </row>
    <row r="104" spans="1:5" ht="12" customHeight="1" x14ac:dyDescent="0.25">
      <c r="A104" s="14" t="s">
        <v>118</v>
      </c>
      <c r="B104" s="165" t="s">
        <v>370</v>
      </c>
      <c r="C104" s="446"/>
      <c r="D104" s="446"/>
      <c r="E104" s="305"/>
    </row>
    <row r="105" spans="1:5" ht="12" customHeight="1" x14ac:dyDescent="0.25">
      <c r="A105" s="14" t="s">
        <v>120</v>
      </c>
      <c r="B105" s="164" t="s">
        <v>371</v>
      </c>
      <c r="C105" s="446"/>
      <c r="D105" s="446">
        <v>3928</v>
      </c>
      <c r="E105" s="305">
        <v>9997</v>
      </c>
    </row>
    <row r="106" spans="1:5" ht="12" customHeight="1" x14ac:dyDescent="0.25">
      <c r="A106" s="14" t="s">
        <v>190</v>
      </c>
      <c r="B106" s="164" t="s">
        <v>372</v>
      </c>
      <c r="C106" s="446"/>
      <c r="D106" s="446"/>
      <c r="E106" s="305"/>
    </row>
    <row r="107" spans="1:5" ht="12" customHeight="1" x14ac:dyDescent="0.25">
      <c r="A107" s="14" t="s">
        <v>366</v>
      </c>
      <c r="B107" s="165" t="s">
        <v>373</v>
      </c>
      <c r="C107" s="446"/>
      <c r="D107" s="446">
        <v>158</v>
      </c>
      <c r="E107" s="305"/>
    </row>
    <row r="108" spans="1:5" ht="12" customHeight="1" x14ac:dyDescent="0.25">
      <c r="A108" s="13" t="s">
        <v>367</v>
      </c>
      <c r="B108" s="166" t="s">
        <v>374</v>
      </c>
      <c r="C108" s="446"/>
      <c r="D108" s="446"/>
      <c r="E108" s="305"/>
    </row>
    <row r="109" spans="1:5" ht="12" customHeight="1" x14ac:dyDescent="0.25">
      <c r="A109" s="14" t="s">
        <v>458</v>
      </c>
      <c r="B109" s="166" t="s">
        <v>375</v>
      </c>
      <c r="C109" s="446"/>
      <c r="D109" s="446"/>
      <c r="E109" s="305"/>
    </row>
    <row r="110" spans="1:5" ht="12" customHeight="1" x14ac:dyDescent="0.25">
      <c r="A110" s="16" t="s">
        <v>459</v>
      </c>
      <c r="B110" s="166" t="s">
        <v>376</v>
      </c>
      <c r="C110" s="446"/>
      <c r="D110" s="446">
        <v>3804</v>
      </c>
      <c r="E110" s="305">
        <v>2450</v>
      </c>
    </row>
    <row r="111" spans="1:5" ht="12" customHeight="1" x14ac:dyDescent="0.25">
      <c r="A111" s="14" t="s">
        <v>463</v>
      </c>
      <c r="B111" s="11" t="s">
        <v>51</v>
      </c>
      <c r="C111" s="444"/>
      <c r="D111" s="444"/>
      <c r="E111" s="303"/>
    </row>
    <row r="112" spans="1:5" ht="12" customHeight="1" x14ac:dyDescent="0.25">
      <c r="A112" s="14" t="s">
        <v>464</v>
      </c>
      <c r="B112" s="8" t="s">
        <v>466</v>
      </c>
      <c r="C112" s="444"/>
      <c r="D112" s="444"/>
      <c r="E112" s="303"/>
    </row>
    <row r="113" spans="1:5" ht="12" customHeight="1" thickBot="1" x14ac:dyDescent="0.3">
      <c r="A113" s="18" t="s">
        <v>465</v>
      </c>
      <c r="B113" s="542" t="s">
        <v>467</v>
      </c>
      <c r="C113" s="556"/>
      <c r="D113" s="556"/>
      <c r="E113" s="550"/>
    </row>
    <row r="114" spans="1:5" ht="12" customHeight="1" thickBot="1" x14ac:dyDescent="0.3">
      <c r="A114" s="539" t="s">
        <v>20</v>
      </c>
      <c r="B114" s="540" t="s">
        <v>377</v>
      </c>
      <c r="C114" s="557">
        <f>+C115+C117+C119</f>
        <v>87508</v>
      </c>
      <c r="D114" s="557">
        <f>+D115+D117+D119</f>
        <v>16224</v>
      </c>
      <c r="E114" s="551">
        <f>+E115+E117+E119</f>
        <v>3389</v>
      </c>
    </row>
    <row r="115" spans="1:5" ht="12" customHeight="1" x14ac:dyDescent="0.25">
      <c r="A115" s="15" t="s">
        <v>106</v>
      </c>
      <c r="B115" s="8" t="s">
        <v>236</v>
      </c>
      <c r="C115" s="445">
        <v>41449</v>
      </c>
      <c r="D115" s="445">
        <v>5452</v>
      </c>
      <c r="E115" s="304"/>
    </row>
    <row r="116" spans="1:5" x14ac:dyDescent="0.25">
      <c r="A116" s="15" t="s">
        <v>107</v>
      </c>
      <c r="B116" s="12" t="s">
        <v>381</v>
      </c>
      <c r="C116" s="445"/>
      <c r="D116" s="445"/>
      <c r="E116" s="304"/>
    </row>
    <row r="117" spans="1:5" ht="12" customHeight="1" x14ac:dyDescent="0.25">
      <c r="A117" s="15" t="s">
        <v>108</v>
      </c>
      <c r="B117" s="12" t="s">
        <v>191</v>
      </c>
      <c r="C117" s="444">
        <v>45498</v>
      </c>
      <c r="D117" s="444">
        <v>10756</v>
      </c>
      <c r="E117" s="303">
        <v>3389</v>
      </c>
    </row>
    <row r="118" spans="1:5" ht="12" customHeight="1" x14ac:dyDescent="0.25">
      <c r="A118" s="15" t="s">
        <v>109</v>
      </c>
      <c r="B118" s="12" t="s">
        <v>382</v>
      </c>
      <c r="C118" s="444"/>
      <c r="D118" s="444"/>
      <c r="E118" s="303"/>
    </row>
    <row r="119" spans="1:5" ht="12" customHeight="1" x14ac:dyDescent="0.25">
      <c r="A119" s="15" t="s">
        <v>110</v>
      </c>
      <c r="B119" s="332" t="s">
        <v>239</v>
      </c>
      <c r="C119" s="444">
        <v>561</v>
      </c>
      <c r="D119" s="444">
        <v>16</v>
      </c>
      <c r="E119" s="303"/>
    </row>
    <row r="120" spans="1:5" ht="12" customHeight="1" x14ac:dyDescent="0.25">
      <c r="A120" s="15" t="s">
        <v>119</v>
      </c>
      <c r="B120" s="331" t="s">
        <v>445</v>
      </c>
      <c r="C120" s="444"/>
      <c r="D120" s="444"/>
      <c r="E120" s="303"/>
    </row>
    <row r="121" spans="1:5" ht="12" customHeight="1" x14ac:dyDescent="0.25">
      <c r="A121" s="15" t="s">
        <v>121</v>
      </c>
      <c r="B121" s="458" t="s">
        <v>387</v>
      </c>
      <c r="C121" s="444"/>
      <c r="D121" s="444"/>
      <c r="E121" s="303"/>
    </row>
    <row r="122" spans="1:5" ht="12" customHeight="1" x14ac:dyDescent="0.25">
      <c r="A122" s="15" t="s">
        <v>192</v>
      </c>
      <c r="B122" s="165" t="s">
        <v>370</v>
      </c>
      <c r="C122" s="444"/>
      <c r="D122" s="444"/>
      <c r="E122" s="303"/>
    </row>
    <row r="123" spans="1:5" ht="12" customHeight="1" x14ac:dyDescent="0.25">
      <c r="A123" s="15" t="s">
        <v>193</v>
      </c>
      <c r="B123" s="165" t="s">
        <v>386</v>
      </c>
      <c r="C123" s="444"/>
      <c r="D123" s="444"/>
      <c r="E123" s="303"/>
    </row>
    <row r="124" spans="1:5" ht="12" customHeight="1" x14ac:dyDescent="0.25">
      <c r="A124" s="15" t="s">
        <v>194</v>
      </c>
      <c r="B124" s="165" t="s">
        <v>385</v>
      </c>
      <c r="C124" s="444"/>
      <c r="D124" s="444"/>
      <c r="E124" s="303"/>
    </row>
    <row r="125" spans="1:5" ht="12" customHeight="1" x14ac:dyDescent="0.25">
      <c r="A125" s="15" t="s">
        <v>378</v>
      </c>
      <c r="B125" s="165" t="s">
        <v>373</v>
      </c>
      <c r="C125" s="444"/>
      <c r="D125" s="444"/>
      <c r="E125" s="303"/>
    </row>
    <row r="126" spans="1:5" ht="12" customHeight="1" x14ac:dyDescent="0.25">
      <c r="A126" s="15" t="s">
        <v>379</v>
      </c>
      <c r="B126" s="165" t="s">
        <v>384</v>
      </c>
      <c r="C126" s="444"/>
      <c r="D126" s="444"/>
      <c r="E126" s="303"/>
    </row>
    <row r="127" spans="1:5" ht="12" customHeight="1" thickBot="1" x14ac:dyDescent="0.3">
      <c r="A127" s="13" t="s">
        <v>380</v>
      </c>
      <c r="B127" s="165" t="s">
        <v>383</v>
      </c>
      <c r="C127" s="446"/>
      <c r="D127" s="446">
        <v>16</v>
      </c>
      <c r="E127" s="305"/>
    </row>
    <row r="128" spans="1:5" ht="12" customHeight="1" thickBot="1" x14ac:dyDescent="0.3">
      <c r="A128" s="20" t="s">
        <v>21</v>
      </c>
      <c r="B128" s="145" t="s">
        <v>468</v>
      </c>
      <c r="C128" s="443">
        <f>+C93+C114</f>
        <v>264985</v>
      </c>
      <c r="D128" s="443">
        <f>+D93+D114</f>
        <v>284298</v>
      </c>
      <c r="E128" s="302">
        <f>+E93+E114</f>
        <v>210037</v>
      </c>
    </row>
    <row r="129" spans="1:5" ht="12" customHeight="1" thickBot="1" x14ac:dyDescent="0.3">
      <c r="A129" s="20" t="s">
        <v>22</v>
      </c>
      <c r="B129" s="145" t="s">
        <v>469</v>
      </c>
      <c r="C129" s="443">
        <f>+C130+C131+C132</f>
        <v>75253</v>
      </c>
      <c r="D129" s="443">
        <f>+D130+D131+D132</f>
        <v>104613</v>
      </c>
      <c r="E129" s="302">
        <f>+E130+E131+E132</f>
        <v>0</v>
      </c>
    </row>
    <row r="130" spans="1:5" ht="12" customHeight="1" x14ac:dyDescent="0.25">
      <c r="A130" s="15" t="s">
        <v>278</v>
      </c>
      <c r="B130" s="12" t="s">
        <v>476</v>
      </c>
      <c r="C130" s="444"/>
      <c r="D130" s="444">
        <v>1738</v>
      </c>
      <c r="E130" s="303"/>
    </row>
    <row r="131" spans="1:5" ht="12" customHeight="1" x14ac:dyDescent="0.25">
      <c r="A131" s="15" t="s">
        <v>281</v>
      </c>
      <c r="B131" s="12" t="s">
        <v>477</v>
      </c>
      <c r="C131" s="444"/>
      <c r="D131" s="444">
        <v>89996</v>
      </c>
      <c r="E131" s="303"/>
    </row>
    <row r="132" spans="1:5" ht="12" customHeight="1" thickBot="1" x14ac:dyDescent="0.3">
      <c r="A132" s="13" t="s">
        <v>282</v>
      </c>
      <c r="B132" s="12" t="s">
        <v>478</v>
      </c>
      <c r="C132" s="444">
        <v>75253</v>
      </c>
      <c r="D132" s="444">
        <v>12879</v>
      </c>
      <c r="E132" s="303"/>
    </row>
    <row r="133" spans="1:5" ht="12" customHeight="1" thickBot="1" x14ac:dyDescent="0.3">
      <c r="A133" s="20" t="s">
        <v>23</v>
      </c>
      <c r="B133" s="145" t="s">
        <v>470</v>
      </c>
      <c r="C133" s="443">
        <f>SUM(C134:C139)</f>
        <v>0</v>
      </c>
      <c r="D133" s="443">
        <f>SUM(D134:D139)</f>
        <v>0</v>
      </c>
      <c r="E133" s="302">
        <f>SUM(E134:E139)</f>
        <v>0</v>
      </c>
    </row>
    <row r="134" spans="1:5" ht="12" customHeight="1" x14ac:dyDescent="0.25">
      <c r="A134" s="15" t="s">
        <v>93</v>
      </c>
      <c r="B134" s="9" t="s">
        <v>479</v>
      </c>
      <c r="C134" s="444"/>
      <c r="D134" s="444"/>
      <c r="E134" s="303"/>
    </row>
    <row r="135" spans="1:5" ht="12" customHeight="1" x14ac:dyDescent="0.25">
      <c r="A135" s="15" t="s">
        <v>94</v>
      </c>
      <c r="B135" s="9" t="s">
        <v>471</v>
      </c>
      <c r="C135" s="444"/>
      <c r="D135" s="444"/>
      <c r="E135" s="303"/>
    </row>
    <row r="136" spans="1:5" ht="12" customHeight="1" x14ac:dyDescent="0.25">
      <c r="A136" s="15" t="s">
        <v>95</v>
      </c>
      <c r="B136" s="9" t="s">
        <v>472</v>
      </c>
      <c r="C136" s="444"/>
      <c r="D136" s="444"/>
      <c r="E136" s="303"/>
    </row>
    <row r="137" spans="1:5" ht="12" customHeight="1" x14ac:dyDescent="0.25">
      <c r="A137" s="15" t="s">
        <v>179</v>
      </c>
      <c r="B137" s="9" t="s">
        <v>473</v>
      </c>
      <c r="C137" s="444"/>
      <c r="D137" s="444"/>
      <c r="E137" s="303"/>
    </row>
    <row r="138" spans="1:5" ht="12" customHeight="1" x14ac:dyDescent="0.25">
      <c r="A138" s="15" t="s">
        <v>180</v>
      </c>
      <c r="B138" s="9" t="s">
        <v>474</v>
      </c>
      <c r="C138" s="444"/>
      <c r="D138" s="444"/>
      <c r="E138" s="303"/>
    </row>
    <row r="139" spans="1:5" ht="12" customHeight="1" thickBot="1" x14ac:dyDescent="0.3">
      <c r="A139" s="13" t="s">
        <v>181</v>
      </c>
      <c r="B139" s="9" t="s">
        <v>475</v>
      </c>
      <c r="C139" s="444"/>
      <c r="D139" s="444"/>
      <c r="E139" s="303"/>
    </row>
    <row r="140" spans="1:5" ht="12" customHeight="1" thickBot="1" x14ac:dyDescent="0.3">
      <c r="A140" s="20" t="s">
        <v>24</v>
      </c>
      <c r="B140" s="145" t="s">
        <v>483</v>
      </c>
      <c r="C140" s="450">
        <f>+C141+C142+C143+C144</f>
        <v>0</v>
      </c>
      <c r="D140" s="450">
        <f>+D141+D142+D143+D144</f>
        <v>0</v>
      </c>
      <c r="E140" s="492">
        <f>+E141+E142+E143+E144</f>
        <v>0</v>
      </c>
    </row>
    <row r="141" spans="1:5" ht="12" customHeight="1" x14ac:dyDescent="0.25">
      <c r="A141" s="15" t="s">
        <v>96</v>
      </c>
      <c r="B141" s="9" t="s">
        <v>388</v>
      </c>
      <c r="C141" s="444"/>
      <c r="D141" s="444"/>
      <c r="E141" s="303"/>
    </row>
    <row r="142" spans="1:5" ht="12" customHeight="1" x14ac:dyDescent="0.25">
      <c r="A142" s="15" t="s">
        <v>97</v>
      </c>
      <c r="B142" s="9" t="s">
        <v>389</v>
      </c>
      <c r="C142" s="444"/>
      <c r="D142" s="444"/>
      <c r="E142" s="303"/>
    </row>
    <row r="143" spans="1:5" ht="12" customHeight="1" x14ac:dyDescent="0.25">
      <c r="A143" s="15" t="s">
        <v>302</v>
      </c>
      <c r="B143" s="9" t="s">
        <v>484</v>
      </c>
      <c r="C143" s="444"/>
      <c r="D143" s="444"/>
      <c r="E143" s="303"/>
    </row>
    <row r="144" spans="1:5" ht="12" customHeight="1" thickBot="1" x14ac:dyDescent="0.3">
      <c r="A144" s="13" t="s">
        <v>303</v>
      </c>
      <c r="B144" s="7" t="s">
        <v>408</v>
      </c>
      <c r="C144" s="444"/>
      <c r="D144" s="444"/>
      <c r="E144" s="303"/>
    </row>
    <row r="145" spans="1:6" ht="12" customHeight="1" thickBot="1" x14ac:dyDescent="0.3">
      <c r="A145" s="20" t="s">
        <v>25</v>
      </c>
      <c r="B145" s="145" t="s">
        <v>485</v>
      </c>
      <c r="C145" s="558">
        <f>SUM(C146:C150)</f>
        <v>0</v>
      </c>
      <c r="D145" s="558">
        <f>SUM(D146:D150)</f>
        <v>0</v>
      </c>
      <c r="E145" s="552">
        <f>SUM(E146:E150)</f>
        <v>0</v>
      </c>
    </row>
    <row r="146" spans="1:6" ht="12" customHeight="1" x14ac:dyDescent="0.25">
      <c r="A146" s="15" t="s">
        <v>98</v>
      </c>
      <c r="B146" s="9" t="s">
        <v>480</v>
      </c>
      <c r="C146" s="444"/>
      <c r="D146" s="444"/>
      <c r="E146" s="303"/>
    </row>
    <row r="147" spans="1:6" ht="12" customHeight="1" x14ac:dyDescent="0.25">
      <c r="A147" s="15" t="s">
        <v>99</v>
      </c>
      <c r="B147" s="9" t="s">
        <v>487</v>
      </c>
      <c r="C147" s="444"/>
      <c r="D147" s="444"/>
      <c r="E147" s="303"/>
    </row>
    <row r="148" spans="1:6" ht="12" customHeight="1" x14ac:dyDescent="0.25">
      <c r="A148" s="15" t="s">
        <v>314</v>
      </c>
      <c r="B148" s="9" t="s">
        <v>482</v>
      </c>
      <c r="C148" s="444"/>
      <c r="D148" s="444"/>
      <c r="E148" s="303"/>
    </row>
    <row r="149" spans="1:6" ht="12" customHeight="1" x14ac:dyDescent="0.25">
      <c r="A149" s="15" t="s">
        <v>315</v>
      </c>
      <c r="B149" s="9" t="s">
        <v>488</v>
      </c>
      <c r="C149" s="444"/>
      <c r="D149" s="444"/>
      <c r="E149" s="303"/>
    </row>
    <row r="150" spans="1:6" ht="12" customHeight="1" thickBot="1" x14ac:dyDescent="0.3">
      <c r="A150" s="15" t="s">
        <v>486</v>
      </c>
      <c r="B150" s="9" t="s">
        <v>489</v>
      </c>
      <c r="C150" s="444"/>
      <c r="D150" s="444"/>
      <c r="E150" s="303"/>
    </row>
    <row r="151" spans="1:6" ht="12" customHeight="1" thickBot="1" x14ac:dyDescent="0.3">
      <c r="A151" s="20" t="s">
        <v>26</v>
      </c>
      <c r="B151" s="145" t="s">
        <v>490</v>
      </c>
      <c r="C151" s="559">
        <v>21082</v>
      </c>
      <c r="D151" s="559"/>
      <c r="E151" s="553"/>
    </row>
    <row r="152" spans="1:6" ht="12" customHeight="1" thickBot="1" x14ac:dyDescent="0.3">
      <c r="A152" s="20" t="s">
        <v>27</v>
      </c>
      <c r="B152" s="145" t="s">
        <v>491</v>
      </c>
      <c r="C152" s="559"/>
      <c r="D152" s="559"/>
      <c r="E152" s="553"/>
    </row>
    <row r="153" spans="1:6" ht="15" customHeight="1" thickBot="1" x14ac:dyDescent="0.3">
      <c r="A153" s="20" t="s">
        <v>28</v>
      </c>
      <c r="B153" s="145" t="s">
        <v>493</v>
      </c>
      <c r="C153" s="560">
        <f>+C129+C133+C140+C145+C151+C152</f>
        <v>96335</v>
      </c>
      <c r="D153" s="560">
        <f>+D129+D133+D140+D145+D151+D152</f>
        <v>104613</v>
      </c>
      <c r="E153" s="554">
        <f>+E129+E133+E140+E145+E151+E152</f>
        <v>0</v>
      </c>
      <c r="F153" s="146"/>
    </row>
    <row r="154" spans="1:6" s="1" customFormat="1" ht="12.95" customHeight="1" thickBot="1" x14ac:dyDescent="0.25">
      <c r="A154" s="333" t="s">
        <v>29</v>
      </c>
      <c r="B154" s="425" t="s">
        <v>492</v>
      </c>
      <c r="C154" s="560">
        <f>+C128+C153</f>
        <v>361320</v>
      </c>
      <c r="D154" s="560">
        <f>+D128+D153</f>
        <v>388911</v>
      </c>
      <c r="E154" s="554">
        <f>+E128+E153</f>
        <v>210037</v>
      </c>
    </row>
    <row r="155" spans="1:6" x14ac:dyDescent="0.25">
      <c r="C155" s="428"/>
    </row>
    <row r="156" spans="1:6" x14ac:dyDescent="0.25">
      <c r="C156" s="428"/>
    </row>
    <row r="157" spans="1:6" x14ac:dyDescent="0.25">
      <c r="C157" s="428"/>
    </row>
    <row r="158" spans="1:6" ht="16.5" customHeight="1" x14ac:dyDescent="0.25">
      <c r="C158" s="428"/>
    </row>
    <row r="159" spans="1:6" x14ac:dyDescent="0.25">
      <c r="C159" s="428"/>
    </row>
    <row r="160" spans="1:6" x14ac:dyDescent="0.25">
      <c r="C160" s="428"/>
    </row>
    <row r="161" spans="3:3" x14ac:dyDescent="0.25">
      <c r="C161" s="428"/>
    </row>
    <row r="162" spans="3:3" x14ac:dyDescent="0.25">
      <c r="C162" s="428"/>
    </row>
    <row r="163" spans="3:3" x14ac:dyDescent="0.25">
      <c r="C163" s="428"/>
    </row>
    <row r="164" spans="3:3" x14ac:dyDescent="0.25">
      <c r="C164" s="428"/>
    </row>
    <row r="165" spans="3:3" x14ac:dyDescent="0.25">
      <c r="C165" s="428"/>
    </row>
    <row r="166" spans="3:3" x14ac:dyDescent="0.25">
      <c r="C166" s="428"/>
    </row>
    <row r="167" spans="3:3" x14ac:dyDescent="0.25">
      <c r="C167" s="428"/>
    </row>
  </sheetData>
  <sheetProtection sheet="1"/>
  <mergeCells count="4">
    <mergeCell ref="A1:E1"/>
    <mergeCell ref="A89:E89"/>
    <mergeCell ref="A90:B90"/>
    <mergeCell ref="A2:B2"/>
  </mergeCells>
  <phoneticPr fontId="30" type="noConversion"/>
  <printOptions horizontalCentered="1"/>
  <pageMargins left="0.78740157480314965" right="0.78740157480314965" top="1.4566929133858268" bottom="0.87" header="0.78740157480314965" footer="0.57999999999999996"/>
  <pageSetup paperSize="9" scale="62" fitToWidth="3" fitToHeight="2" orientation="portrait" r:id="rId1"/>
  <headerFooter alignWithMargins="0">
    <oddHeader>&amp;C&amp;"Times New Roman CE,Félkövér"&amp;12&amp;UTájékoztató kimutatások, mérlegek&amp;U
Kölesd Községi Önkormányzat
2015. ÉVI KÖLTSÉGVETÉSÉNEK MÉRLEGE&amp;R&amp;"Times New Roman CE,Félkövér dőlt"&amp;11 1. számú tájékoztató tábla</oddHeader>
  </headerFooter>
  <rowBreaks count="1" manualBreakCount="1">
    <brk id="88" max="4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18"/>
  <sheetViews>
    <sheetView zoomScaleNormal="100" workbookViewId="0">
      <selection activeCell="C25" sqref="C25"/>
    </sheetView>
  </sheetViews>
  <sheetFormatPr defaultRowHeight="12.75" x14ac:dyDescent="0.2"/>
  <cols>
    <col min="1" max="1" width="6.83203125" style="218" customWidth="1"/>
    <col min="2" max="2" width="49.6640625" style="60" customWidth="1"/>
    <col min="3" max="8" width="12.83203125" style="60" customWidth="1"/>
    <col min="9" max="9" width="14.33203125" style="60" customWidth="1"/>
    <col min="10" max="10" width="3.33203125" style="60" customWidth="1"/>
    <col min="11" max="16384" width="9.33203125" style="60"/>
  </cols>
  <sheetData>
    <row r="1" spans="1:10" ht="27.75" customHeight="1" x14ac:dyDescent="0.2">
      <c r="A1" s="658" t="s">
        <v>4</v>
      </c>
      <c r="B1" s="658"/>
      <c r="C1" s="658"/>
      <c r="D1" s="658"/>
      <c r="E1" s="658"/>
      <c r="F1" s="658"/>
      <c r="G1" s="658"/>
      <c r="H1" s="658"/>
      <c r="I1" s="658"/>
    </row>
    <row r="2" spans="1:10" ht="20.25" customHeight="1" thickBot="1" x14ac:dyDescent="0.3">
      <c r="I2" s="531" t="s">
        <v>64</v>
      </c>
    </row>
    <row r="3" spans="1:10" s="532" customFormat="1" ht="26.25" customHeight="1" x14ac:dyDescent="0.2">
      <c r="A3" s="666" t="s">
        <v>71</v>
      </c>
      <c r="B3" s="661" t="s">
        <v>87</v>
      </c>
      <c r="C3" s="666" t="s">
        <v>88</v>
      </c>
      <c r="D3" s="666" t="str">
        <f>+CONCATENATE(LEFT(ÖSSZEFÜGGÉSEK!A5,4)," előtti kifizetés")</f>
        <v>2015 előtti kifizetés</v>
      </c>
      <c r="E3" s="663" t="s">
        <v>70</v>
      </c>
      <c r="F3" s="664"/>
      <c r="G3" s="664"/>
      <c r="H3" s="665"/>
      <c r="I3" s="661" t="s">
        <v>52</v>
      </c>
    </row>
    <row r="4" spans="1:10" s="533" customFormat="1" ht="32.25" customHeight="1" thickBot="1" x14ac:dyDescent="0.25">
      <c r="A4" s="667"/>
      <c r="B4" s="662"/>
      <c r="C4" s="662"/>
      <c r="D4" s="667"/>
      <c r="E4" s="308" t="str">
        <f>+CONCATENATE(LEFT(ÖSSZEFÜGGÉSEK!A5,4),".")</f>
        <v>2015.</v>
      </c>
      <c r="F4" s="308" t="str">
        <f>+CONCATENATE(LEFT(ÖSSZEFÜGGÉSEK!A5,4)+1,".")</f>
        <v>2016.</v>
      </c>
      <c r="G4" s="308" t="str">
        <f>+CONCATENATE(LEFT(ÖSSZEFÜGGÉSEK!A5,4)+2,".")</f>
        <v>2017.</v>
      </c>
      <c r="H4" s="309" t="str">
        <f>+CONCATENATE(LEFT(ÖSSZEFÜGGÉSEK!A5,4)+2,".",CHAR(10)," után")</f>
        <v>2017.
 után</v>
      </c>
      <c r="I4" s="662"/>
    </row>
    <row r="5" spans="1:10" s="534" customFormat="1" ht="12.95" customHeight="1" thickBot="1" x14ac:dyDescent="0.25">
      <c r="A5" s="310" t="s">
        <v>513</v>
      </c>
      <c r="B5" s="311" t="s">
        <v>514</v>
      </c>
      <c r="C5" s="312" t="s">
        <v>515</v>
      </c>
      <c r="D5" s="311" t="s">
        <v>517</v>
      </c>
      <c r="E5" s="310" t="s">
        <v>516</v>
      </c>
      <c r="F5" s="312" t="s">
        <v>518</v>
      </c>
      <c r="G5" s="312" t="s">
        <v>519</v>
      </c>
      <c r="H5" s="313" t="s">
        <v>520</v>
      </c>
      <c r="I5" s="314" t="s">
        <v>521</v>
      </c>
    </row>
    <row r="6" spans="1:10" ht="24.75" customHeight="1" thickBot="1" x14ac:dyDescent="0.25">
      <c r="A6" s="315" t="s">
        <v>19</v>
      </c>
      <c r="B6" s="316" t="s">
        <v>5</v>
      </c>
      <c r="C6" s="526"/>
      <c r="D6" s="69">
        <f>+D7+D8</f>
        <v>0</v>
      </c>
      <c r="E6" s="70">
        <f>+E7+E8</f>
        <v>0</v>
      </c>
      <c r="F6" s="71">
        <f>+F7+F8</f>
        <v>0</v>
      </c>
      <c r="G6" s="71">
        <f>+G7+G8</f>
        <v>0</v>
      </c>
      <c r="H6" s="72">
        <f>+H7+H8</f>
        <v>0</v>
      </c>
      <c r="I6" s="69">
        <f t="shared" ref="I6:I17" si="0">SUM(D6:H6)</f>
        <v>0</v>
      </c>
    </row>
    <row r="7" spans="1:10" ht="20.100000000000001" customHeight="1" x14ac:dyDescent="0.2">
      <c r="A7" s="317" t="s">
        <v>20</v>
      </c>
      <c r="B7" s="73" t="s">
        <v>72</v>
      </c>
      <c r="C7" s="527"/>
      <c r="D7" s="74"/>
      <c r="E7" s="75"/>
      <c r="F7" s="28"/>
      <c r="G7" s="28"/>
      <c r="H7" s="25"/>
      <c r="I7" s="318">
        <f t="shared" si="0"/>
        <v>0</v>
      </c>
      <c r="J7" s="657" t="s">
        <v>546</v>
      </c>
    </row>
    <row r="8" spans="1:10" ht="20.100000000000001" customHeight="1" thickBot="1" x14ac:dyDescent="0.25">
      <c r="A8" s="317" t="s">
        <v>21</v>
      </c>
      <c r="B8" s="73" t="s">
        <v>72</v>
      </c>
      <c r="C8" s="527"/>
      <c r="D8" s="74"/>
      <c r="E8" s="75"/>
      <c r="F8" s="28"/>
      <c r="G8" s="28"/>
      <c r="H8" s="25"/>
      <c r="I8" s="318">
        <f t="shared" si="0"/>
        <v>0</v>
      </c>
      <c r="J8" s="657"/>
    </row>
    <row r="9" spans="1:10" ht="26.1" customHeight="1" thickBot="1" x14ac:dyDescent="0.25">
      <c r="A9" s="315" t="s">
        <v>22</v>
      </c>
      <c r="B9" s="316" t="s">
        <v>6</v>
      </c>
      <c r="C9" s="528"/>
      <c r="D9" s="69">
        <f>+D10+D11</f>
        <v>0</v>
      </c>
      <c r="E9" s="70">
        <f>+E10+E11</f>
        <v>0</v>
      </c>
      <c r="F9" s="71">
        <f>+F10+F11</f>
        <v>0</v>
      </c>
      <c r="G9" s="71">
        <f>+G10+G11</f>
        <v>0</v>
      </c>
      <c r="H9" s="72">
        <f>+H10+H11</f>
        <v>0</v>
      </c>
      <c r="I9" s="69">
        <f t="shared" si="0"/>
        <v>0</v>
      </c>
      <c r="J9" s="657"/>
    </row>
    <row r="10" spans="1:10" ht="20.100000000000001" customHeight="1" x14ac:dyDescent="0.2">
      <c r="A10" s="317" t="s">
        <v>23</v>
      </c>
      <c r="B10" s="73" t="s">
        <v>72</v>
      </c>
      <c r="C10" s="527"/>
      <c r="D10" s="74"/>
      <c r="E10" s="75"/>
      <c r="F10" s="28"/>
      <c r="G10" s="28"/>
      <c r="H10" s="25"/>
      <c r="I10" s="318">
        <f t="shared" si="0"/>
        <v>0</v>
      </c>
      <c r="J10" s="657"/>
    </row>
    <row r="11" spans="1:10" ht="20.100000000000001" customHeight="1" thickBot="1" x14ac:dyDescent="0.25">
      <c r="A11" s="317" t="s">
        <v>24</v>
      </c>
      <c r="B11" s="73" t="s">
        <v>72</v>
      </c>
      <c r="C11" s="527"/>
      <c r="D11" s="74"/>
      <c r="E11" s="75"/>
      <c r="F11" s="28"/>
      <c r="G11" s="28"/>
      <c r="H11" s="25"/>
      <c r="I11" s="318">
        <f t="shared" si="0"/>
        <v>0</v>
      </c>
      <c r="J11" s="657"/>
    </row>
    <row r="12" spans="1:10" ht="20.100000000000001" customHeight="1" thickBot="1" x14ac:dyDescent="0.25">
      <c r="A12" s="315" t="s">
        <v>25</v>
      </c>
      <c r="B12" s="316" t="s">
        <v>211</v>
      </c>
      <c r="C12" s="528"/>
      <c r="D12" s="69">
        <f>+D13</f>
        <v>0</v>
      </c>
      <c r="E12" s="70">
        <f>+E13</f>
        <v>0</v>
      </c>
      <c r="F12" s="71">
        <f>+F13</f>
        <v>0</v>
      </c>
      <c r="G12" s="71">
        <f>+G13</f>
        <v>0</v>
      </c>
      <c r="H12" s="72">
        <f>+H13</f>
        <v>0</v>
      </c>
      <c r="I12" s="69">
        <f t="shared" si="0"/>
        <v>0</v>
      </c>
      <c r="J12" s="657"/>
    </row>
    <row r="13" spans="1:10" ht="20.100000000000001" customHeight="1" thickBot="1" x14ac:dyDescent="0.25">
      <c r="A13" s="317" t="s">
        <v>26</v>
      </c>
      <c r="B13" s="73" t="s">
        <v>72</v>
      </c>
      <c r="C13" s="527"/>
      <c r="D13" s="74"/>
      <c r="E13" s="75"/>
      <c r="F13" s="28"/>
      <c r="G13" s="28"/>
      <c r="H13" s="25"/>
      <c r="I13" s="318">
        <f t="shared" si="0"/>
        <v>0</v>
      </c>
      <c r="J13" s="657"/>
    </row>
    <row r="14" spans="1:10" ht="20.100000000000001" customHeight="1" thickBot="1" x14ac:dyDescent="0.25">
      <c r="A14" s="315" t="s">
        <v>27</v>
      </c>
      <c r="B14" s="316" t="s">
        <v>212</v>
      </c>
      <c r="C14" s="528"/>
      <c r="D14" s="69">
        <f>+D15</f>
        <v>0</v>
      </c>
      <c r="E14" s="70">
        <f>+E15</f>
        <v>0</v>
      </c>
      <c r="F14" s="71">
        <f>+F15</f>
        <v>0</v>
      </c>
      <c r="G14" s="71">
        <f>+G15</f>
        <v>0</v>
      </c>
      <c r="H14" s="72">
        <f>+H15</f>
        <v>0</v>
      </c>
      <c r="I14" s="69">
        <f t="shared" si="0"/>
        <v>0</v>
      </c>
      <c r="J14" s="657"/>
    </row>
    <row r="15" spans="1:10" ht="20.100000000000001" customHeight="1" thickBot="1" x14ac:dyDescent="0.25">
      <c r="A15" s="319" t="s">
        <v>28</v>
      </c>
      <c r="B15" s="76" t="s">
        <v>72</v>
      </c>
      <c r="C15" s="529"/>
      <c r="D15" s="77"/>
      <c r="E15" s="78"/>
      <c r="F15" s="29"/>
      <c r="G15" s="29"/>
      <c r="H15" s="27"/>
      <c r="I15" s="320">
        <f t="shared" si="0"/>
        <v>0</v>
      </c>
      <c r="J15" s="657"/>
    </row>
    <row r="16" spans="1:10" ht="20.100000000000001" customHeight="1" thickBot="1" x14ac:dyDescent="0.25">
      <c r="A16" s="315" t="s">
        <v>29</v>
      </c>
      <c r="B16" s="321" t="s">
        <v>213</v>
      </c>
      <c r="C16" s="528"/>
      <c r="D16" s="69">
        <f>+D17</f>
        <v>0</v>
      </c>
      <c r="E16" s="70">
        <f>+E17</f>
        <v>0</v>
      </c>
      <c r="F16" s="71">
        <f>+F17</f>
        <v>0</v>
      </c>
      <c r="G16" s="71">
        <f>+G17</f>
        <v>0</v>
      </c>
      <c r="H16" s="72">
        <f>+H17</f>
        <v>0</v>
      </c>
      <c r="I16" s="69">
        <f t="shared" si="0"/>
        <v>0</v>
      </c>
      <c r="J16" s="657"/>
    </row>
    <row r="17" spans="1:10" ht="20.100000000000001" customHeight="1" thickBot="1" x14ac:dyDescent="0.25">
      <c r="A17" s="322" t="s">
        <v>30</v>
      </c>
      <c r="B17" s="79" t="s">
        <v>72</v>
      </c>
      <c r="C17" s="530"/>
      <c r="D17" s="80"/>
      <c r="E17" s="81"/>
      <c r="F17" s="82"/>
      <c r="G17" s="82"/>
      <c r="H17" s="26"/>
      <c r="I17" s="323">
        <f t="shared" si="0"/>
        <v>0</v>
      </c>
      <c r="J17" s="657"/>
    </row>
    <row r="18" spans="1:10" ht="20.100000000000001" customHeight="1" thickBot="1" x14ac:dyDescent="0.25">
      <c r="A18" s="659" t="s">
        <v>149</v>
      </c>
      <c r="B18" s="660"/>
      <c r="C18" s="141"/>
      <c r="D18" s="69">
        <f t="shared" ref="D18:I18" si="1">+D6+D9+D12+D14+D16</f>
        <v>0</v>
      </c>
      <c r="E18" s="70">
        <f t="shared" si="1"/>
        <v>0</v>
      </c>
      <c r="F18" s="71">
        <f t="shared" si="1"/>
        <v>0</v>
      </c>
      <c r="G18" s="71">
        <f t="shared" si="1"/>
        <v>0</v>
      </c>
      <c r="H18" s="72">
        <f t="shared" si="1"/>
        <v>0</v>
      </c>
      <c r="I18" s="69">
        <f t="shared" si="1"/>
        <v>0</v>
      </c>
      <c r="J18" s="657"/>
    </row>
  </sheetData>
  <sheetProtection sheet="1"/>
  <mergeCells count="9">
    <mergeCell ref="J7:J18"/>
    <mergeCell ref="A1:I1"/>
    <mergeCell ref="A18:B18"/>
    <mergeCell ref="I3:I4"/>
    <mergeCell ref="E3:H3"/>
    <mergeCell ref="A3:A4"/>
    <mergeCell ref="B3:B4"/>
    <mergeCell ref="C3:C4"/>
    <mergeCell ref="D3:D4"/>
  </mergeCells>
  <phoneticPr fontId="0" type="noConversion"/>
  <printOptions horizontalCentered="1"/>
  <pageMargins left="0.78740157480314965" right="0.78740157480314965" top="1.03" bottom="0.98425196850393704" header="0.78740157480314965" footer="0.78740157480314965"/>
  <pageSetup paperSize="9" scale="95" orientation="landscape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31"/>
  <sheetViews>
    <sheetView zoomScaleNormal="100" workbookViewId="0">
      <selection activeCell="M17" sqref="M17"/>
    </sheetView>
  </sheetViews>
  <sheetFormatPr defaultRowHeight="12.75" x14ac:dyDescent="0.2"/>
  <cols>
    <col min="1" max="1" width="5.83203125" style="96" customWidth="1"/>
    <col min="2" max="2" width="54.83203125" style="3" customWidth="1"/>
    <col min="3" max="4" width="17.6640625" style="3" customWidth="1"/>
    <col min="5" max="16384" width="9.33203125" style="3"/>
  </cols>
  <sheetData>
    <row r="1" spans="1:4" ht="31.5" customHeight="1" x14ac:dyDescent="0.25">
      <c r="B1" s="669" t="s">
        <v>7</v>
      </c>
      <c r="C1" s="669"/>
      <c r="D1" s="669"/>
    </row>
    <row r="2" spans="1:4" s="84" customFormat="1" ht="16.5" thickBot="1" x14ac:dyDescent="0.3">
      <c r="A2" s="83"/>
      <c r="B2" s="418"/>
      <c r="D2" s="50" t="s">
        <v>64</v>
      </c>
    </row>
    <row r="3" spans="1:4" s="86" customFormat="1" ht="48" customHeight="1" thickBot="1" x14ac:dyDescent="0.25">
      <c r="A3" s="85" t="s">
        <v>17</v>
      </c>
      <c r="B3" s="224" t="s">
        <v>18</v>
      </c>
      <c r="C3" s="224" t="s">
        <v>73</v>
      </c>
      <c r="D3" s="225" t="s">
        <v>74</v>
      </c>
    </row>
    <row r="4" spans="1:4" s="86" customFormat="1" ht="14.1" customHeight="1" thickBot="1" x14ac:dyDescent="0.25">
      <c r="A4" s="41" t="s">
        <v>513</v>
      </c>
      <c r="B4" s="227" t="s">
        <v>514</v>
      </c>
      <c r="C4" s="227" t="s">
        <v>515</v>
      </c>
      <c r="D4" s="228" t="s">
        <v>517</v>
      </c>
    </row>
    <row r="5" spans="1:4" ht="18" customHeight="1" x14ac:dyDescent="0.2">
      <c r="A5" s="155" t="s">
        <v>19</v>
      </c>
      <c r="B5" s="229" t="s">
        <v>171</v>
      </c>
      <c r="C5" s="153"/>
      <c r="D5" s="87"/>
    </row>
    <row r="6" spans="1:4" ht="18" customHeight="1" x14ac:dyDescent="0.2">
      <c r="A6" s="88" t="s">
        <v>20</v>
      </c>
      <c r="B6" s="230" t="s">
        <v>172</v>
      </c>
      <c r="C6" s="154"/>
      <c r="D6" s="90"/>
    </row>
    <row r="7" spans="1:4" ht="18" customHeight="1" x14ac:dyDescent="0.2">
      <c r="A7" s="88" t="s">
        <v>21</v>
      </c>
      <c r="B7" s="230" t="s">
        <v>122</v>
      </c>
      <c r="C7" s="154"/>
      <c r="D7" s="90"/>
    </row>
    <row r="8" spans="1:4" ht="18" customHeight="1" x14ac:dyDescent="0.2">
      <c r="A8" s="88" t="s">
        <v>22</v>
      </c>
      <c r="B8" s="230" t="s">
        <v>123</v>
      </c>
      <c r="C8" s="154"/>
      <c r="D8" s="90"/>
    </row>
    <row r="9" spans="1:4" ht="18" customHeight="1" x14ac:dyDescent="0.2">
      <c r="A9" s="88" t="s">
        <v>23</v>
      </c>
      <c r="B9" s="230" t="s">
        <v>164</v>
      </c>
      <c r="C9" s="154"/>
      <c r="D9" s="90"/>
    </row>
    <row r="10" spans="1:4" ht="18" customHeight="1" x14ac:dyDescent="0.2">
      <c r="A10" s="88" t="s">
        <v>24</v>
      </c>
      <c r="B10" s="230" t="s">
        <v>165</v>
      </c>
      <c r="C10" s="154"/>
      <c r="D10" s="90"/>
    </row>
    <row r="11" spans="1:4" ht="18" customHeight="1" x14ac:dyDescent="0.2">
      <c r="A11" s="88" t="s">
        <v>25</v>
      </c>
      <c r="B11" s="231" t="s">
        <v>166</v>
      </c>
      <c r="C11" s="154"/>
      <c r="D11" s="90"/>
    </row>
    <row r="12" spans="1:4" ht="18" customHeight="1" x14ac:dyDescent="0.2">
      <c r="A12" s="88" t="s">
        <v>27</v>
      </c>
      <c r="B12" s="231" t="s">
        <v>167</v>
      </c>
      <c r="C12" s="154"/>
      <c r="D12" s="90"/>
    </row>
    <row r="13" spans="1:4" ht="18" customHeight="1" x14ac:dyDescent="0.2">
      <c r="A13" s="88" t="s">
        <v>28</v>
      </c>
      <c r="B13" s="231" t="s">
        <v>168</v>
      </c>
      <c r="C13" s="154"/>
      <c r="D13" s="90"/>
    </row>
    <row r="14" spans="1:4" ht="18" customHeight="1" x14ac:dyDescent="0.2">
      <c r="A14" s="88" t="s">
        <v>29</v>
      </c>
      <c r="B14" s="231" t="s">
        <v>169</v>
      </c>
      <c r="C14" s="154"/>
      <c r="D14" s="90"/>
    </row>
    <row r="15" spans="1:4" ht="22.5" customHeight="1" x14ac:dyDescent="0.2">
      <c r="A15" s="88" t="s">
        <v>30</v>
      </c>
      <c r="B15" s="231" t="s">
        <v>170</v>
      </c>
      <c r="C15" s="154"/>
      <c r="D15" s="90"/>
    </row>
    <row r="16" spans="1:4" ht="18" customHeight="1" x14ac:dyDescent="0.2">
      <c r="A16" s="88" t="s">
        <v>31</v>
      </c>
      <c r="B16" s="230" t="s">
        <v>124</v>
      </c>
      <c r="C16" s="154"/>
      <c r="D16" s="90"/>
    </row>
    <row r="17" spans="1:4" ht="18" customHeight="1" x14ac:dyDescent="0.2">
      <c r="A17" s="88" t="s">
        <v>32</v>
      </c>
      <c r="B17" s="230" t="s">
        <v>9</v>
      </c>
      <c r="C17" s="154"/>
      <c r="D17" s="90"/>
    </row>
    <row r="18" spans="1:4" ht="18" customHeight="1" x14ac:dyDescent="0.2">
      <c r="A18" s="88" t="s">
        <v>33</v>
      </c>
      <c r="B18" s="230" t="s">
        <v>8</v>
      </c>
      <c r="C18" s="154"/>
      <c r="D18" s="90"/>
    </row>
    <row r="19" spans="1:4" ht="18" customHeight="1" x14ac:dyDescent="0.2">
      <c r="A19" s="88" t="s">
        <v>34</v>
      </c>
      <c r="B19" s="230" t="s">
        <v>125</v>
      </c>
      <c r="C19" s="154"/>
      <c r="D19" s="90"/>
    </row>
    <row r="20" spans="1:4" ht="18" customHeight="1" x14ac:dyDescent="0.2">
      <c r="A20" s="88" t="s">
        <v>35</v>
      </c>
      <c r="B20" s="230" t="s">
        <v>126</v>
      </c>
      <c r="C20" s="154"/>
      <c r="D20" s="90"/>
    </row>
    <row r="21" spans="1:4" ht="18" customHeight="1" x14ac:dyDescent="0.2">
      <c r="A21" s="88" t="s">
        <v>36</v>
      </c>
      <c r="B21" s="144"/>
      <c r="C21" s="89"/>
      <c r="D21" s="90"/>
    </row>
    <row r="22" spans="1:4" ht="18" customHeight="1" x14ac:dyDescent="0.2">
      <c r="A22" s="88" t="s">
        <v>37</v>
      </c>
      <c r="B22" s="91"/>
      <c r="C22" s="89"/>
      <c r="D22" s="90"/>
    </row>
    <row r="23" spans="1:4" ht="18" customHeight="1" x14ac:dyDescent="0.2">
      <c r="A23" s="88" t="s">
        <v>38</v>
      </c>
      <c r="B23" s="91"/>
      <c r="C23" s="89"/>
      <c r="D23" s="90"/>
    </row>
    <row r="24" spans="1:4" ht="18" customHeight="1" x14ac:dyDescent="0.2">
      <c r="A24" s="88" t="s">
        <v>39</v>
      </c>
      <c r="B24" s="91"/>
      <c r="C24" s="89"/>
      <c r="D24" s="90"/>
    </row>
    <row r="25" spans="1:4" ht="18" customHeight="1" x14ac:dyDescent="0.2">
      <c r="A25" s="88" t="s">
        <v>40</v>
      </c>
      <c r="B25" s="91"/>
      <c r="C25" s="89"/>
      <c r="D25" s="90"/>
    </row>
    <row r="26" spans="1:4" ht="18" customHeight="1" x14ac:dyDescent="0.2">
      <c r="A26" s="88" t="s">
        <v>41</v>
      </c>
      <c r="B26" s="91"/>
      <c r="C26" s="89"/>
      <c r="D26" s="90"/>
    </row>
    <row r="27" spans="1:4" ht="18" customHeight="1" x14ac:dyDescent="0.2">
      <c r="A27" s="88" t="s">
        <v>42</v>
      </c>
      <c r="B27" s="91"/>
      <c r="C27" s="89"/>
      <c r="D27" s="90"/>
    </row>
    <row r="28" spans="1:4" ht="18" customHeight="1" x14ac:dyDescent="0.2">
      <c r="A28" s="88" t="s">
        <v>43</v>
      </c>
      <c r="B28" s="91"/>
      <c r="C28" s="89"/>
      <c r="D28" s="90"/>
    </row>
    <row r="29" spans="1:4" ht="18" customHeight="1" thickBot="1" x14ac:dyDescent="0.25">
      <c r="A29" s="156" t="s">
        <v>44</v>
      </c>
      <c r="B29" s="92"/>
      <c r="C29" s="93"/>
      <c r="D29" s="94"/>
    </row>
    <row r="30" spans="1:4" ht="18" customHeight="1" thickBot="1" x14ac:dyDescent="0.25">
      <c r="A30" s="42" t="s">
        <v>45</v>
      </c>
      <c r="B30" s="235" t="s">
        <v>54</v>
      </c>
      <c r="C30" s="236">
        <f>+C5+C6+C7+C8+C9+C16+C17+C18+C19+C20+C21+C22+C23+C24+C25+C26+C27+C28+C29</f>
        <v>0</v>
      </c>
      <c r="D30" s="237">
        <f>+D5+D6+D7+D8+D9+D16+D17+D18+D19+D20+D21+D22+D23+D24+D25+D26+D27+D28+D29</f>
        <v>0</v>
      </c>
    </row>
    <row r="31" spans="1:4" ht="8.25" customHeight="1" x14ac:dyDescent="0.2">
      <c r="A31" s="95"/>
      <c r="B31" s="668"/>
      <c r="C31" s="668"/>
      <c r="D31" s="668"/>
    </row>
  </sheetData>
  <sheetProtection sheet="1"/>
  <mergeCells count="2">
    <mergeCell ref="B31:D31"/>
    <mergeCell ref="B1:D1"/>
  </mergeCells>
  <phoneticPr fontId="30" type="noConversion"/>
  <printOptions horizontalCentered="1"/>
  <pageMargins left="0.78740157480314965" right="0.78740157480314965" top="1.06" bottom="0.98425196850393704" header="0.78740157480314965" footer="0.78740157480314965"/>
  <pageSetup paperSize="9" scale="95" orientation="portrait" horizontalDpi="300" verticalDpi="300" r:id="rId1"/>
  <headerFooter alignWithMargins="0">
    <oddHeader>&amp;R&amp;"Times New Roman CE,Dőlt"&amp;11 &amp;"Times New Roman CE,Félkövér dőlt"3. tájékoztató tábla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25">
    <tabColor rgb="FFFF0000"/>
  </sheetPr>
  <dimension ref="A1:O81"/>
  <sheetViews>
    <sheetView zoomScaleNormal="100" workbookViewId="0">
      <selection activeCell="K32" sqref="K32"/>
    </sheetView>
  </sheetViews>
  <sheetFormatPr defaultRowHeight="15.75" x14ac:dyDescent="0.25"/>
  <cols>
    <col min="1" max="1" width="4.83203125" style="114" customWidth="1"/>
    <col min="2" max="2" width="31.1640625" style="132" customWidth="1"/>
    <col min="3" max="4" width="9" style="132" customWidth="1"/>
    <col min="5" max="5" width="9.5" style="132" customWidth="1"/>
    <col min="6" max="6" width="8.83203125" style="132" customWidth="1"/>
    <col min="7" max="7" width="8.6640625" style="132" customWidth="1"/>
    <col min="8" max="8" width="8.83203125" style="132" customWidth="1"/>
    <col min="9" max="9" width="8.1640625" style="132" customWidth="1"/>
    <col min="10" max="14" width="9.5" style="132" customWidth="1"/>
    <col min="15" max="15" width="12.6640625" style="114" customWidth="1"/>
    <col min="16" max="16384" width="9.33203125" style="132"/>
  </cols>
  <sheetData>
    <row r="1" spans="1:15" ht="31.5" customHeight="1" x14ac:dyDescent="0.25">
      <c r="A1" s="673" t="str">
        <f>+CONCATENATE("Előirányzat-felhasználási terv",CHAR(10),LEFT(ÖSSZEFÜGGÉSEK!A5,4),". évre")</f>
        <v>Előirányzat-felhasználási terv
2015. évre</v>
      </c>
      <c r="B1" s="674"/>
      <c r="C1" s="674"/>
      <c r="D1" s="674"/>
      <c r="E1" s="674"/>
      <c r="F1" s="674"/>
      <c r="G1" s="674"/>
      <c r="H1" s="674"/>
      <c r="I1" s="674"/>
      <c r="J1" s="674"/>
      <c r="K1" s="674"/>
      <c r="L1" s="674"/>
      <c r="M1" s="674"/>
      <c r="N1" s="674"/>
      <c r="O1" s="674"/>
    </row>
    <row r="2" spans="1:15" ht="16.5" thickBot="1" x14ac:dyDescent="0.3">
      <c r="O2" s="4" t="s">
        <v>56</v>
      </c>
    </row>
    <row r="3" spans="1:15" s="114" customFormat="1" ht="26.1" customHeight="1" thickBot="1" x14ac:dyDescent="0.3">
      <c r="A3" s="111" t="s">
        <v>17</v>
      </c>
      <c r="B3" s="112" t="s">
        <v>65</v>
      </c>
      <c r="C3" s="112" t="s">
        <v>75</v>
      </c>
      <c r="D3" s="112" t="s">
        <v>76</v>
      </c>
      <c r="E3" s="112" t="s">
        <v>77</v>
      </c>
      <c r="F3" s="112" t="s">
        <v>78</v>
      </c>
      <c r="G3" s="112" t="s">
        <v>79</v>
      </c>
      <c r="H3" s="112" t="s">
        <v>80</v>
      </c>
      <c r="I3" s="112" t="s">
        <v>81</v>
      </c>
      <c r="J3" s="112" t="s">
        <v>82</v>
      </c>
      <c r="K3" s="112" t="s">
        <v>83</v>
      </c>
      <c r="L3" s="112" t="s">
        <v>84</v>
      </c>
      <c r="M3" s="112" t="s">
        <v>85</v>
      </c>
      <c r="N3" s="112" t="s">
        <v>86</v>
      </c>
      <c r="O3" s="113" t="s">
        <v>54</v>
      </c>
    </row>
    <row r="4" spans="1:15" s="116" customFormat="1" ht="15" customHeight="1" thickBot="1" x14ac:dyDescent="0.25">
      <c r="A4" s="115" t="s">
        <v>19</v>
      </c>
      <c r="B4" s="670" t="s">
        <v>59</v>
      </c>
      <c r="C4" s="671"/>
      <c r="D4" s="671"/>
      <c r="E4" s="671"/>
      <c r="F4" s="671"/>
      <c r="G4" s="671"/>
      <c r="H4" s="671"/>
      <c r="I4" s="671"/>
      <c r="J4" s="671"/>
      <c r="K4" s="671"/>
      <c r="L4" s="671"/>
      <c r="M4" s="671"/>
      <c r="N4" s="671"/>
      <c r="O4" s="672"/>
    </row>
    <row r="5" spans="1:15" s="116" customFormat="1" ht="22.5" x14ac:dyDescent="0.2">
      <c r="A5" s="117" t="s">
        <v>20</v>
      </c>
      <c r="B5" s="535" t="s">
        <v>391</v>
      </c>
      <c r="C5" s="118">
        <v>14360</v>
      </c>
      <c r="D5" s="118">
        <v>9573</v>
      </c>
      <c r="E5" s="118">
        <v>9573</v>
      </c>
      <c r="F5" s="118">
        <v>9573</v>
      </c>
      <c r="G5" s="118">
        <v>9574</v>
      </c>
      <c r="H5" s="118">
        <v>9573</v>
      </c>
      <c r="I5" s="118">
        <v>9574</v>
      </c>
      <c r="J5" s="118">
        <v>9573</v>
      </c>
      <c r="K5" s="118">
        <v>9574</v>
      </c>
      <c r="L5" s="118">
        <v>9574</v>
      </c>
      <c r="M5" s="118">
        <v>9573</v>
      </c>
      <c r="N5" s="118">
        <v>9574</v>
      </c>
      <c r="O5" s="119">
        <f t="shared" ref="O5:O25" si="0">SUM(C5:N5)</f>
        <v>119668</v>
      </c>
    </row>
    <row r="6" spans="1:15" s="123" customFormat="1" ht="22.5" x14ac:dyDescent="0.2">
      <c r="A6" s="120" t="s">
        <v>21</v>
      </c>
      <c r="B6" s="326" t="s">
        <v>436</v>
      </c>
      <c r="C6" s="121">
        <v>3897</v>
      </c>
      <c r="D6" s="121">
        <v>4248</v>
      </c>
      <c r="E6" s="121">
        <v>4248</v>
      </c>
      <c r="F6" s="121">
        <v>4687</v>
      </c>
      <c r="G6" s="121">
        <v>3898</v>
      </c>
      <c r="H6" s="121">
        <v>2582</v>
      </c>
      <c r="I6" s="121">
        <v>2581</v>
      </c>
      <c r="J6" s="121">
        <v>2582</v>
      </c>
      <c r="K6" s="121">
        <v>2582</v>
      </c>
      <c r="L6" s="121">
        <v>2582</v>
      </c>
      <c r="M6" s="121">
        <v>2581</v>
      </c>
      <c r="N6" s="121">
        <v>2582</v>
      </c>
      <c r="O6" s="122">
        <f t="shared" si="0"/>
        <v>39050</v>
      </c>
    </row>
    <row r="7" spans="1:15" s="123" customFormat="1" ht="22.5" x14ac:dyDescent="0.2">
      <c r="A7" s="120" t="s">
        <v>22</v>
      </c>
      <c r="B7" s="325" t="s">
        <v>437</v>
      </c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5">
        <f t="shared" si="0"/>
        <v>0</v>
      </c>
    </row>
    <row r="8" spans="1:15" s="123" customFormat="1" ht="14.1" customHeight="1" x14ac:dyDescent="0.2">
      <c r="A8" s="120" t="s">
        <v>23</v>
      </c>
      <c r="B8" s="324" t="s">
        <v>178</v>
      </c>
      <c r="C8" s="121"/>
      <c r="D8" s="121">
        <v>100</v>
      </c>
      <c r="E8" s="121">
        <v>5500</v>
      </c>
      <c r="F8" s="121">
        <v>800</v>
      </c>
      <c r="G8" s="121">
        <v>250</v>
      </c>
      <c r="H8" s="121"/>
      <c r="I8" s="121"/>
      <c r="J8" s="121">
        <v>150</v>
      </c>
      <c r="K8" s="121">
        <v>5600</v>
      </c>
      <c r="L8" s="121">
        <v>1300</v>
      </c>
      <c r="M8" s="121"/>
      <c r="N8" s="121">
        <v>800</v>
      </c>
      <c r="O8" s="122">
        <f t="shared" si="0"/>
        <v>14500</v>
      </c>
    </row>
    <row r="9" spans="1:15" s="123" customFormat="1" ht="14.1" customHeight="1" x14ac:dyDescent="0.2">
      <c r="A9" s="120" t="s">
        <v>24</v>
      </c>
      <c r="B9" s="324" t="s">
        <v>438</v>
      </c>
      <c r="C9" s="121">
        <v>787</v>
      </c>
      <c r="D9" s="121">
        <v>787</v>
      </c>
      <c r="E9" s="121">
        <v>788</v>
      </c>
      <c r="F9" s="121">
        <v>787</v>
      </c>
      <c r="G9" s="121">
        <v>788</v>
      </c>
      <c r="H9" s="121">
        <v>600</v>
      </c>
      <c r="I9" s="121">
        <v>500</v>
      </c>
      <c r="J9" s="121">
        <v>500</v>
      </c>
      <c r="K9" s="121">
        <v>787</v>
      </c>
      <c r="L9" s="121">
        <v>788</v>
      </c>
      <c r="M9" s="121">
        <v>787</v>
      </c>
      <c r="N9" s="121">
        <v>787</v>
      </c>
      <c r="O9" s="122">
        <f t="shared" si="0"/>
        <v>8686</v>
      </c>
    </row>
    <row r="10" spans="1:15" s="123" customFormat="1" ht="14.1" customHeight="1" x14ac:dyDescent="0.2">
      <c r="A10" s="120" t="s">
        <v>25</v>
      </c>
      <c r="B10" s="324" t="s">
        <v>10</v>
      </c>
      <c r="C10" s="121"/>
      <c r="D10" s="121"/>
      <c r="E10" s="121"/>
      <c r="F10" s="121">
        <v>9000</v>
      </c>
      <c r="G10" s="121"/>
      <c r="H10" s="121">
        <v>9000</v>
      </c>
      <c r="I10" s="121"/>
      <c r="J10" s="121"/>
      <c r="K10" s="121">
        <v>5133</v>
      </c>
      <c r="L10" s="121"/>
      <c r="M10" s="121">
        <v>5000</v>
      </c>
      <c r="N10" s="121"/>
      <c r="O10" s="122">
        <f t="shared" si="0"/>
        <v>28133</v>
      </c>
    </row>
    <row r="11" spans="1:15" s="123" customFormat="1" ht="14.1" customHeight="1" x14ac:dyDescent="0.2">
      <c r="A11" s="120" t="s">
        <v>26</v>
      </c>
      <c r="B11" s="324" t="s">
        <v>393</v>
      </c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2">
        <f t="shared" si="0"/>
        <v>0</v>
      </c>
    </row>
    <row r="12" spans="1:15" s="123" customFormat="1" ht="22.5" x14ac:dyDescent="0.2">
      <c r="A12" s="120" t="s">
        <v>27</v>
      </c>
      <c r="B12" s="326" t="s">
        <v>425</v>
      </c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2">
        <f t="shared" si="0"/>
        <v>0</v>
      </c>
    </row>
    <row r="13" spans="1:15" s="123" customFormat="1" ht="14.1" customHeight="1" thickBot="1" x14ac:dyDescent="0.25">
      <c r="A13" s="120" t="s">
        <v>28</v>
      </c>
      <c r="B13" s="324" t="s">
        <v>11</v>
      </c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2">
        <f t="shared" si="0"/>
        <v>0</v>
      </c>
    </row>
    <row r="14" spans="1:15" s="116" customFormat="1" ht="15.95" customHeight="1" thickBot="1" x14ac:dyDescent="0.25">
      <c r="A14" s="115" t="s">
        <v>29</v>
      </c>
      <c r="B14" s="43" t="s">
        <v>111</v>
      </c>
      <c r="C14" s="126">
        <f t="shared" ref="C14:N14" si="1">SUM(C5:C13)</f>
        <v>19044</v>
      </c>
      <c r="D14" s="126">
        <f t="shared" si="1"/>
        <v>14708</v>
      </c>
      <c r="E14" s="126">
        <f t="shared" si="1"/>
        <v>20109</v>
      </c>
      <c r="F14" s="126">
        <f t="shared" si="1"/>
        <v>24847</v>
      </c>
      <c r="G14" s="126">
        <f t="shared" si="1"/>
        <v>14510</v>
      </c>
      <c r="H14" s="126">
        <f t="shared" si="1"/>
        <v>21755</v>
      </c>
      <c r="I14" s="126">
        <f t="shared" si="1"/>
        <v>12655</v>
      </c>
      <c r="J14" s="126">
        <f t="shared" si="1"/>
        <v>12805</v>
      </c>
      <c r="K14" s="126">
        <f t="shared" si="1"/>
        <v>23676</v>
      </c>
      <c r="L14" s="126">
        <f t="shared" si="1"/>
        <v>14244</v>
      </c>
      <c r="M14" s="126">
        <f t="shared" si="1"/>
        <v>17941</v>
      </c>
      <c r="N14" s="126">
        <f t="shared" si="1"/>
        <v>13743</v>
      </c>
      <c r="O14" s="127">
        <f>SUM(C14:N14)</f>
        <v>210037</v>
      </c>
    </row>
    <row r="15" spans="1:15" s="116" customFormat="1" ht="15" customHeight="1" thickBot="1" x14ac:dyDescent="0.25">
      <c r="A15" s="115" t="s">
        <v>30</v>
      </c>
      <c r="B15" s="670" t="s">
        <v>60</v>
      </c>
      <c r="C15" s="671"/>
      <c r="D15" s="671"/>
      <c r="E15" s="671"/>
      <c r="F15" s="671"/>
      <c r="G15" s="671"/>
      <c r="H15" s="671"/>
      <c r="I15" s="671"/>
      <c r="J15" s="671"/>
      <c r="K15" s="671"/>
      <c r="L15" s="671"/>
      <c r="M15" s="671"/>
      <c r="N15" s="671"/>
      <c r="O15" s="672"/>
    </row>
    <row r="16" spans="1:15" s="123" customFormat="1" ht="14.1" customHeight="1" x14ac:dyDescent="0.2">
      <c r="A16" s="128" t="s">
        <v>31</v>
      </c>
      <c r="B16" s="327" t="s">
        <v>66</v>
      </c>
      <c r="C16" s="124">
        <v>9177</v>
      </c>
      <c r="D16" s="124">
        <v>9177</v>
      </c>
      <c r="E16" s="124">
        <v>9166</v>
      </c>
      <c r="F16" s="124">
        <v>9167</v>
      </c>
      <c r="G16" s="124">
        <v>8279</v>
      </c>
      <c r="H16" s="124">
        <v>7111</v>
      </c>
      <c r="I16" s="124">
        <v>7111</v>
      </c>
      <c r="J16" s="124">
        <v>7111</v>
      </c>
      <c r="K16" s="124">
        <v>7111</v>
      </c>
      <c r="L16" s="124">
        <v>7111</v>
      </c>
      <c r="M16" s="124">
        <v>7111</v>
      </c>
      <c r="N16" s="124">
        <v>7111</v>
      </c>
      <c r="O16" s="125">
        <f t="shared" si="0"/>
        <v>94743</v>
      </c>
    </row>
    <row r="17" spans="1:15" s="123" customFormat="1" ht="27" customHeight="1" x14ac:dyDescent="0.2">
      <c r="A17" s="120" t="s">
        <v>32</v>
      </c>
      <c r="B17" s="326" t="s">
        <v>187</v>
      </c>
      <c r="C17" s="121">
        <v>2044</v>
      </c>
      <c r="D17" s="121">
        <v>2045</v>
      </c>
      <c r="E17" s="121">
        <v>2044</v>
      </c>
      <c r="F17" s="121">
        <v>2045</v>
      </c>
      <c r="G17" s="121">
        <v>1921</v>
      </c>
      <c r="H17" s="121">
        <v>1766</v>
      </c>
      <c r="I17" s="121">
        <v>1766</v>
      </c>
      <c r="J17" s="121">
        <v>1766</v>
      </c>
      <c r="K17" s="121">
        <v>1765</v>
      </c>
      <c r="L17" s="121">
        <v>1765</v>
      </c>
      <c r="M17" s="121">
        <v>1765</v>
      </c>
      <c r="N17" s="121">
        <v>1766</v>
      </c>
      <c r="O17" s="122">
        <f t="shared" si="0"/>
        <v>22458</v>
      </c>
    </row>
    <row r="18" spans="1:15" s="123" customFormat="1" ht="14.1" customHeight="1" x14ac:dyDescent="0.2">
      <c r="A18" s="120" t="s">
        <v>33</v>
      </c>
      <c r="B18" s="324" t="s">
        <v>143</v>
      </c>
      <c r="C18" s="121">
        <v>5574</v>
      </c>
      <c r="D18" s="121">
        <v>5573</v>
      </c>
      <c r="E18" s="121">
        <v>5574</v>
      </c>
      <c r="F18" s="121">
        <v>5573</v>
      </c>
      <c r="G18" s="121">
        <v>5573</v>
      </c>
      <c r="H18" s="121">
        <v>5573</v>
      </c>
      <c r="I18" s="121">
        <v>5573</v>
      </c>
      <c r="J18" s="121">
        <v>5573</v>
      </c>
      <c r="K18" s="121">
        <v>5573</v>
      </c>
      <c r="L18" s="121">
        <v>5573</v>
      </c>
      <c r="M18" s="121">
        <v>5573</v>
      </c>
      <c r="N18" s="121">
        <v>5573</v>
      </c>
      <c r="O18" s="122">
        <f t="shared" si="0"/>
        <v>66878</v>
      </c>
    </row>
    <row r="19" spans="1:15" s="123" customFormat="1" ht="14.1" customHeight="1" x14ac:dyDescent="0.2">
      <c r="A19" s="120" t="s">
        <v>34</v>
      </c>
      <c r="B19" s="324" t="s">
        <v>188</v>
      </c>
      <c r="C19" s="121">
        <v>843</v>
      </c>
      <c r="D19" s="121">
        <v>844</v>
      </c>
      <c r="E19" s="121">
        <v>843</v>
      </c>
      <c r="F19" s="121">
        <v>844</v>
      </c>
      <c r="G19" s="121">
        <v>843</v>
      </c>
      <c r="H19" s="121">
        <v>844</v>
      </c>
      <c r="I19" s="121">
        <v>843</v>
      </c>
      <c r="J19" s="121">
        <v>844</v>
      </c>
      <c r="K19" s="121">
        <v>844</v>
      </c>
      <c r="L19" s="121">
        <v>843</v>
      </c>
      <c r="M19" s="121">
        <v>843</v>
      </c>
      <c r="N19" s="121">
        <v>844</v>
      </c>
      <c r="O19" s="122">
        <f t="shared" si="0"/>
        <v>10122</v>
      </c>
    </row>
    <row r="20" spans="1:15" s="123" customFormat="1" ht="14.1" customHeight="1" x14ac:dyDescent="0.2">
      <c r="A20" s="120" t="s">
        <v>35</v>
      </c>
      <c r="B20" s="324" t="s">
        <v>12</v>
      </c>
      <c r="C20" s="121">
        <v>1037</v>
      </c>
      <c r="D20" s="121">
        <v>1038</v>
      </c>
      <c r="E20" s="121">
        <v>1036</v>
      </c>
      <c r="F20" s="121">
        <v>1036</v>
      </c>
      <c r="G20" s="121">
        <v>1037</v>
      </c>
      <c r="H20" s="121">
        <v>1036</v>
      </c>
      <c r="I20" s="121">
        <v>1037</v>
      </c>
      <c r="J20" s="121">
        <v>1036</v>
      </c>
      <c r="K20" s="121">
        <v>1037</v>
      </c>
      <c r="L20" s="121">
        <v>1036</v>
      </c>
      <c r="M20" s="121">
        <v>1037</v>
      </c>
      <c r="N20" s="121">
        <v>1044</v>
      </c>
      <c r="O20" s="122">
        <f t="shared" si="0"/>
        <v>12447</v>
      </c>
    </row>
    <row r="21" spans="1:15" s="123" customFormat="1" ht="14.1" customHeight="1" x14ac:dyDescent="0.2">
      <c r="A21" s="120" t="s">
        <v>36</v>
      </c>
      <c r="B21" s="324" t="s">
        <v>236</v>
      </c>
      <c r="C21" s="121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2">
        <f t="shared" si="0"/>
        <v>0</v>
      </c>
    </row>
    <row r="22" spans="1:15" s="123" customFormat="1" x14ac:dyDescent="0.2">
      <c r="A22" s="120" t="s">
        <v>37</v>
      </c>
      <c r="B22" s="326" t="s">
        <v>191</v>
      </c>
      <c r="C22" s="121"/>
      <c r="D22" s="121"/>
      <c r="E22" s="121"/>
      <c r="F22" s="121">
        <v>3389</v>
      </c>
      <c r="G22" s="121"/>
      <c r="H22" s="121"/>
      <c r="I22" s="121"/>
      <c r="J22" s="121"/>
      <c r="K22" s="121"/>
      <c r="L22" s="121"/>
      <c r="M22" s="121"/>
      <c r="N22" s="121"/>
      <c r="O22" s="122">
        <f t="shared" si="0"/>
        <v>3389</v>
      </c>
    </row>
    <row r="23" spans="1:15" s="123" customFormat="1" ht="14.1" customHeight="1" x14ac:dyDescent="0.2">
      <c r="A23" s="120" t="s">
        <v>38</v>
      </c>
      <c r="B23" s="324" t="s">
        <v>239</v>
      </c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2">
        <f t="shared" si="0"/>
        <v>0</v>
      </c>
    </row>
    <row r="24" spans="1:15" s="123" customFormat="1" ht="14.1" customHeight="1" thickBot="1" x14ac:dyDescent="0.25">
      <c r="A24" s="120" t="s">
        <v>39</v>
      </c>
      <c r="B24" s="324" t="s">
        <v>13</v>
      </c>
      <c r="C24" s="121"/>
      <c r="D24" s="121"/>
      <c r="E24" s="121"/>
      <c r="F24" s="121"/>
      <c r="G24" s="121"/>
      <c r="H24" s="121"/>
      <c r="I24" s="121"/>
      <c r="J24" s="121"/>
      <c r="K24" s="121"/>
      <c r="L24" s="121"/>
      <c r="M24" s="121"/>
      <c r="N24" s="121"/>
      <c r="O24" s="122">
        <f t="shared" si="0"/>
        <v>0</v>
      </c>
    </row>
    <row r="25" spans="1:15" s="116" customFormat="1" ht="15.95" customHeight="1" thickBot="1" x14ac:dyDescent="0.25">
      <c r="A25" s="129" t="s">
        <v>40</v>
      </c>
      <c r="B25" s="43" t="s">
        <v>112</v>
      </c>
      <c r="C25" s="126">
        <f t="shared" ref="C25:N25" si="2">SUM(C16:C24)</f>
        <v>18675</v>
      </c>
      <c r="D25" s="126">
        <f t="shared" si="2"/>
        <v>18677</v>
      </c>
      <c r="E25" s="126">
        <f t="shared" si="2"/>
        <v>18663</v>
      </c>
      <c r="F25" s="126">
        <f t="shared" si="2"/>
        <v>22054</v>
      </c>
      <c r="G25" s="126">
        <f t="shared" si="2"/>
        <v>17653</v>
      </c>
      <c r="H25" s="126">
        <f t="shared" si="2"/>
        <v>16330</v>
      </c>
      <c r="I25" s="126">
        <f t="shared" si="2"/>
        <v>16330</v>
      </c>
      <c r="J25" s="126">
        <f t="shared" si="2"/>
        <v>16330</v>
      </c>
      <c r="K25" s="126">
        <f t="shared" si="2"/>
        <v>16330</v>
      </c>
      <c r="L25" s="126">
        <f t="shared" si="2"/>
        <v>16328</v>
      </c>
      <c r="M25" s="126">
        <f t="shared" si="2"/>
        <v>16329</v>
      </c>
      <c r="N25" s="126">
        <f t="shared" si="2"/>
        <v>16338</v>
      </c>
      <c r="O25" s="127">
        <f t="shared" si="0"/>
        <v>210037</v>
      </c>
    </row>
    <row r="26" spans="1:15" ht="16.5" thickBot="1" x14ac:dyDescent="0.3">
      <c r="A26" s="129" t="s">
        <v>41</v>
      </c>
      <c r="B26" s="328" t="s">
        <v>113</v>
      </c>
      <c r="C26" s="130">
        <f t="shared" ref="C26:O26" si="3">C14-C25</f>
        <v>369</v>
      </c>
      <c r="D26" s="130">
        <f t="shared" si="3"/>
        <v>-3969</v>
      </c>
      <c r="E26" s="130">
        <f t="shared" si="3"/>
        <v>1446</v>
      </c>
      <c r="F26" s="130">
        <f t="shared" si="3"/>
        <v>2793</v>
      </c>
      <c r="G26" s="130">
        <f t="shared" si="3"/>
        <v>-3143</v>
      </c>
      <c r="H26" s="130">
        <f t="shared" si="3"/>
        <v>5425</v>
      </c>
      <c r="I26" s="130">
        <f t="shared" si="3"/>
        <v>-3675</v>
      </c>
      <c r="J26" s="130">
        <f t="shared" si="3"/>
        <v>-3525</v>
      </c>
      <c r="K26" s="130">
        <f t="shared" si="3"/>
        <v>7346</v>
      </c>
      <c r="L26" s="130">
        <f t="shared" si="3"/>
        <v>-2084</v>
      </c>
      <c r="M26" s="130">
        <f t="shared" si="3"/>
        <v>1612</v>
      </c>
      <c r="N26" s="130">
        <f t="shared" si="3"/>
        <v>-2595</v>
      </c>
      <c r="O26" s="131">
        <f t="shared" si="3"/>
        <v>0</v>
      </c>
    </row>
    <row r="27" spans="1:15" x14ac:dyDescent="0.25">
      <c r="A27" s="133"/>
    </row>
    <row r="28" spans="1:15" x14ac:dyDescent="0.25">
      <c r="B28" s="134"/>
      <c r="C28" s="135"/>
      <c r="D28" s="135"/>
      <c r="O28" s="132"/>
    </row>
    <row r="29" spans="1:15" x14ac:dyDescent="0.25">
      <c r="O29" s="132"/>
    </row>
    <row r="30" spans="1:15" x14ac:dyDescent="0.25">
      <c r="O30" s="132"/>
    </row>
    <row r="31" spans="1:15" x14ac:dyDescent="0.25">
      <c r="O31" s="132"/>
    </row>
    <row r="32" spans="1:15" x14ac:dyDescent="0.25">
      <c r="O32" s="132"/>
    </row>
    <row r="33" spans="15:15" x14ac:dyDescent="0.25">
      <c r="O33" s="132"/>
    </row>
    <row r="34" spans="15:15" x14ac:dyDescent="0.25">
      <c r="O34" s="132"/>
    </row>
    <row r="35" spans="15:15" x14ac:dyDescent="0.25">
      <c r="O35" s="132"/>
    </row>
    <row r="36" spans="15:15" x14ac:dyDescent="0.25">
      <c r="O36" s="132"/>
    </row>
    <row r="37" spans="15:15" x14ac:dyDescent="0.25">
      <c r="O37" s="132"/>
    </row>
    <row r="38" spans="15:15" x14ac:dyDescent="0.25">
      <c r="O38" s="132"/>
    </row>
    <row r="39" spans="15:15" x14ac:dyDescent="0.25">
      <c r="O39" s="132"/>
    </row>
    <row r="40" spans="15:15" x14ac:dyDescent="0.25">
      <c r="O40" s="132"/>
    </row>
    <row r="41" spans="15:15" x14ac:dyDescent="0.25">
      <c r="O41" s="132"/>
    </row>
    <row r="42" spans="15:15" x14ac:dyDescent="0.25">
      <c r="O42" s="132"/>
    </row>
    <row r="43" spans="15:15" x14ac:dyDescent="0.25">
      <c r="O43" s="132"/>
    </row>
    <row r="44" spans="15:15" x14ac:dyDescent="0.25">
      <c r="O44" s="132"/>
    </row>
    <row r="45" spans="15:15" x14ac:dyDescent="0.25">
      <c r="O45" s="132"/>
    </row>
    <row r="46" spans="15:15" x14ac:dyDescent="0.25">
      <c r="O46" s="132"/>
    </row>
    <row r="47" spans="15:15" x14ac:dyDescent="0.25">
      <c r="O47" s="132"/>
    </row>
    <row r="48" spans="15:15" x14ac:dyDescent="0.25">
      <c r="O48" s="132"/>
    </row>
    <row r="49" spans="15:15" x14ac:dyDescent="0.25">
      <c r="O49" s="132"/>
    </row>
    <row r="50" spans="15:15" x14ac:dyDescent="0.25">
      <c r="O50" s="132"/>
    </row>
    <row r="51" spans="15:15" x14ac:dyDescent="0.25">
      <c r="O51" s="132"/>
    </row>
    <row r="52" spans="15:15" x14ac:dyDescent="0.25">
      <c r="O52" s="132"/>
    </row>
    <row r="53" spans="15:15" x14ac:dyDescent="0.25">
      <c r="O53" s="132"/>
    </row>
    <row r="54" spans="15:15" x14ac:dyDescent="0.25">
      <c r="O54" s="132"/>
    </row>
    <row r="55" spans="15:15" x14ac:dyDescent="0.25">
      <c r="O55" s="132"/>
    </row>
    <row r="56" spans="15:15" x14ac:dyDescent="0.25">
      <c r="O56" s="132"/>
    </row>
    <row r="57" spans="15:15" x14ac:dyDescent="0.25">
      <c r="O57" s="132"/>
    </row>
    <row r="58" spans="15:15" x14ac:dyDescent="0.25">
      <c r="O58" s="132"/>
    </row>
    <row r="59" spans="15:15" x14ac:dyDescent="0.25">
      <c r="O59" s="132"/>
    </row>
    <row r="60" spans="15:15" x14ac:dyDescent="0.25">
      <c r="O60" s="132"/>
    </row>
    <row r="61" spans="15:15" x14ac:dyDescent="0.25">
      <c r="O61" s="132"/>
    </row>
    <row r="62" spans="15:15" x14ac:dyDescent="0.25">
      <c r="O62" s="132"/>
    </row>
    <row r="63" spans="15:15" x14ac:dyDescent="0.25">
      <c r="O63" s="132"/>
    </row>
    <row r="64" spans="15:15" x14ac:dyDescent="0.25">
      <c r="O64" s="132"/>
    </row>
    <row r="65" spans="15:15" x14ac:dyDescent="0.25">
      <c r="O65" s="132"/>
    </row>
    <row r="66" spans="15:15" x14ac:dyDescent="0.25">
      <c r="O66" s="132"/>
    </row>
    <row r="67" spans="15:15" x14ac:dyDescent="0.25">
      <c r="O67" s="132"/>
    </row>
    <row r="68" spans="15:15" x14ac:dyDescent="0.25">
      <c r="O68" s="132"/>
    </row>
    <row r="69" spans="15:15" x14ac:dyDescent="0.25">
      <c r="O69" s="132"/>
    </row>
    <row r="70" spans="15:15" x14ac:dyDescent="0.25">
      <c r="O70" s="132"/>
    </row>
    <row r="71" spans="15:15" x14ac:dyDescent="0.25">
      <c r="O71" s="132"/>
    </row>
    <row r="72" spans="15:15" x14ac:dyDescent="0.25">
      <c r="O72" s="132"/>
    </row>
    <row r="73" spans="15:15" x14ac:dyDescent="0.25">
      <c r="O73" s="132"/>
    </row>
    <row r="74" spans="15:15" x14ac:dyDescent="0.25">
      <c r="O74" s="132"/>
    </row>
    <row r="75" spans="15:15" x14ac:dyDescent="0.25">
      <c r="O75" s="132"/>
    </row>
    <row r="76" spans="15:15" x14ac:dyDescent="0.25">
      <c r="O76" s="132"/>
    </row>
    <row r="77" spans="15:15" x14ac:dyDescent="0.25">
      <c r="O77" s="132"/>
    </row>
    <row r="78" spans="15:15" x14ac:dyDescent="0.25">
      <c r="O78" s="132"/>
    </row>
    <row r="79" spans="15:15" x14ac:dyDescent="0.25">
      <c r="O79" s="132"/>
    </row>
    <row r="80" spans="15:15" x14ac:dyDescent="0.25">
      <c r="O80" s="132"/>
    </row>
    <row r="81" spans="15:15" x14ac:dyDescent="0.25">
      <c r="O81" s="132"/>
    </row>
  </sheetData>
  <sheetProtection sheet="1"/>
  <mergeCells count="3">
    <mergeCell ref="B4:O4"/>
    <mergeCell ref="B15:O15"/>
    <mergeCell ref="A1:O1"/>
  </mergeCells>
  <phoneticPr fontId="0" type="noConversion"/>
  <printOptions horizontalCentered="1"/>
  <pageMargins left="0.78740157480314965" right="0.78740157480314965" top="1.0687500000000001" bottom="0.98425196850393704" header="0.78740157480314965" footer="0.78740157480314965"/>
  <pageSetup paperSize="9" scale="90" orientation="landscape" r:id="rId1"/>
  <headerFooter alignWithMargins="0">
    <oddHeader>&amp;R&amp;"Times New Roman CE,Félkövér dőlt"&amp;11 4. tájékoztató tábla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3">
    <tabColor rgb="FF92D050"/>
    <pageSetUpPr fitToPage="1"/>
  </sheetPr>
  <dimension ref="A1:C25"/>
  <sheetViews>
    <sheetView zoomScaleNormal="100" workbookViewId="0">
      <selection activeCell="C34" sqref="C34"/>
    </sheetView>
  </sheetViews>
  <sheetFormatPr defaultRowHeight="12.75" x14ac:dyDescent="0.2"/>
  <cols>
    <col min="1" max="1" width="75.83203125" style="53" customWidth="1"/>
    <col min="2" max="3" width="22.1640625" style="53" customWidth="1"/>
    <col min="4" max="16384" width="9.33203125" style="53"/>
  </cols>
  <sheetData>
    <row r="1" spans="1:3" ht="47.25" customHeight="1" x14ac:dyDescent="0.2">
      <c r="A1" s="675" t="str">
        <f>+CONCATENATE("A ",LEFT(ÖSSZEFÜGGÉSEK!A5,4),". évi általános működés és ágazati feladatok támogatásának alakulása jogcímenként")</f>
        <v>A 2015. évi általános működés és ágazati feladatok támogatásának alakulása jogcímenként</v>
      </c>
      <c r="B1" s="675"/>
    </row>
    <row r="2" spans="1:3" ht="22.5" customHeight="1" thickBot="1" x14ac:dyDescent="0.25">
      <c r="A2" s="420"/>
      <c r="B2" s="421" t="s">
        <v>14</v>
      </c>
    </row>
    <row r="3" spans="1:3" s="54" customFormat="1" ht="24" customHeight="1" thickBot="1" x14ac:dyDescent="0.25">
      <c r="A3" s="598" t="s">
        <v>53</v>
      </c>
      <c r="B3" s="676" t="str">
        <f>+CONCATENATE(LEFT(ÖSSZEFÜGGÉSEK!A5,4),". évi támogatás összesen")</f>
        <v>2015. évi támogatás összesen</v>
      </c>
      <c r="C3" s="677"/>
    </row>
    <row r="4" spans="1:3" s="55" customFormat="1" ht="13.5" thickBot="1" x14ac:dyDescent="0.25">
      <c r="A4" s="599" t="s">
        <v>513</v>
      </c>
      <c r="B4" s="599" t="s">
        <v>593</v>
      </c>
      <c r="C4" s="605" t="s">
        <v>586</v>
      </c>
    </row>
    <row r="5" spans="1:3" x14ac:dyDescent="0.2">
      <c r="A5" s="136" t="s">
        <v>571</v>
      </c>
      <c r="B5" s="600">
        <v>74837200</v>
      </c>
      <c r="C5" s="602">
        <v>72959400</v>
      </c>
    </row>
    <row r="6" spans="1:3" ht="12.75" customHeight="1" x14ac:dyDescent="0.2">
      <c r="A6" s="137" t="s">
        <v>572</v>
      </c>
      <c r="B6" s="600">
        <v>14479238</v>
      </c>
      <c r="C6" s="602">
        <v>14479238</v>
      </c>
    </row>
    <row r="7" spans="1:3" x14ac:dyDescent="0.2">
      <c r="A7" s="137" t="s">
        <v>574</v>
      </c>
      <c r="B7" s="600">
        <v>5000000</v>
      </c>
      <c r="C7" s="602">
        <v>5000000</v>
      </c>
    </row>
    <row r="8" spans="1:3" x14ac:dyDescent="0.2">
      <c r="A8" s="137" t="s">
        <v>573</v>
      </c>
      <c r="B8" s="600">
        <v>7650</v>
      </c>
      <c r="C8" s="602">
        <v>7650</v>
      </c>
    </row>
    <row r="9" spans="1:3" x14ac:dyDescent="0.2">
      <c r="A9" s="137" t="s">
        <v>575</v>
      </c>
      <c r="B9" s="600">
        <v>-2145680</v>
      </c>
      <c r="C9" s="602">
        <v>-2145680</v>
      </c>
    </row>
    <row r="10" spans="1:3" x14ac:dyDescent="0.2">
      <c r="A10" s="137" t="s">
        <v>576</v>
      </c>
      <c r="B10" s="600">
        <v>7532050</v>
      </c>
      <c r="C10" s="602">
        <v>7532050</v>
      </c>
    </row>
    <row r="11" spans="1:3" x14ac:dyDescent="0.2">
      <c r="A11" s="137" t="s">
        <v>577</v>
      </c>
      <c r="B11" s="600">
        <v>2500000</v>
      </c>
      <c r="C11" s="602">
        <v>2500000</v>
      </c>
    </row>
    <row r="12" spans="1:3" x14ac:dyDescent="0.2">
      <c r="A12" s="137" t="s">
        <v>578</v>
      </c>
      <c r="B12" s="600">
        <v>4828000</v>
      </c>
      <c r="C12" s="602">
        <v>5128694</v>
      </c>
    </row>
    <row r="13" spans="1:3" x14ac:dyDescent="0.2">
      <c r="A13" s="137" t="s">
        <v>579</v>
      </c>
      <c r="B13" s="600">
        <v>10900740</v>
      </c>
      <c r="C13" s="603">
        <v>13498196</v>
      </c>
    </row>
    <row r="14" spans="1:3" ht="12.75" customHeight="1" x14ac:dyDescent="0.2">
      <c r="A14" s="137" t="s">
        <v>580</v>
      </c>
      <c r="B14" s="600">
        <v>1729380</v>
      </c>
      <c r="C14" s="603">
        <v>1729380</v>
      </c>
    </row>
    <row r="15" spans="1:3" x14ac:dyDescent="0.2">
      <c r="A15" s="137" t="s">
        <v>594</v>
      </c>
      <c r="B15" s="600"/>
      <c r="C15" s="603">
        <v>30342300</v>
      </c>
    </row>
    <row r="16" spans="1:3" x14ac:dyDescent="0.2">
      <c r="A16" s="137" t="s">
        <v>595</v>
      </c>
      <c r="B16" s="600"/>
      <c r="C16" s="603">
        <v>268200</v>
      </c>
    </row>
    <row r="17" spans="1:3" x14ac:dyDescent="0.2">
      <c r="A17" s="137" t="s">
        <v>596</v>
      </c>
      <c r="B17" s="600"/>
      <c r="C17" s="603">
        <v>3695192</v>
      </c>
    </row>
    <row r="18" spans="1:3" x14ac:dyDescent="0.2">
      <c r="A18" s="137" t="s">
        <v>597</v>
      </c>
      <c r="B18" s="600"/>
      <c r="C18" s="603">
        <v>359040</v>
      </c>
    </row>
    <row r="19" spans="1:3" x14ac:dyDescent="0.2">
      <c r="A19" s="137" t="s">
        <v>604</v>
      </c>
      <c r="B19" s="600"/>
      <c r="C19" s="603">
        <v>268986</v>
      </c>
    </row>
    <row r="20" spans="1:3" x14ac:dyDescent="0.2">
      <c r="A20" s="137" t="s">
        <v>605</v>
      </c>
      <c r="B20" s="600"/>
      <c r="C20" s="603">
        <v>2115820</v>
      </c>
    </row>
    <row r="21" spans="1:3" x14ac:dyDescent="0.2">
      <c r="A21" s="137" t="s">
        <v>606</v>
      </c>
      <c r="B21" s="600"/>
      <c r="C21" s="603">
        <v>2879646</v>
      </c>
    </row>
    <row r="22" spans="1:3" x14ac:dyDescent="0.2">
      <c r="A22" s="137" t="s">
        <v>607</v>
      </c>
      <c r="B22" s="600"/>
      <c r="C22" s="606">
        <v>164084</v>
      </c>
    </row>
    <row r="23" spans="1:3" x14ac:dyDescent="0.2">
      <c r="A23" s="137" t="s">
        <v>608</v>
      </c>
      <c r="B23" s="600"/>
      <c r="C23" s="606">
        <v>315755</v>
      </c>
    </row>
    <row r="24" spans="1:3" ht="13.5" thickBot="1" x14ac:dyDescent="0.25">
      <c r="A24" s="138"/>
      <c r="B24" s="600"/>
      <c r="C24" s="604"/>
    </row>
    <row r="25" spans="1:3" s="56" customFormat="1" ht="19.5" customHeight="1" thickBot="1" x14ac:dyDescent="0.25">
      <c r="A25" s="40" t="s">
        <v>54</v>
      </c>
      <c r="B25" s="601">
        <f>SUM(B5:B24)</f>
        <v>119668578</v>
      </c>
      <c r="C25" s="601">
        <f>SUM(C5:C24)</f>
        <v>161097951</v>
      </c>
    </row>
  </sheetData>
  <mergeCells count="2">
    <mergeCell ref="A1:B1"/>
    <mergeCell ref="B3:C3"/>
  </mergeCells>
  <phoneticPr fontId="0" type="noConversion"/>
  <printOptions horizontalCentered="1"/>
  <pageMargins left="0.78740157480314965" right="0.78740157480314965" top="0.98425196850393704" bottom="0.98425196850393704" header="0.78740157480314965" footer="0.78740157480314965"/>
  <pageSetup paperSize="9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39"/>
  <sheetViews>
    <sheetView topLeftCell="A7" zoomScaleNormal="100" workbookViewId="0">
      <selection activeCell="H18" sqref="H18"/>
    </sheetView>
  </sheetViews>
  <sheetFormatPr defaultRowHeight="12.75" x14ac:dyDescent="0.2"/>
  <cols>
    <col min="1" max="1" width="6.6640625" customWidth="1"/>
    <col min="2" max="2" width="43.33203125" customWidth="1"/>
    <col min="3" max="3" width="31.1640625" customWidth="1"/>
    <col min="4" max="4" width="14.83203125" customWidth="1"/>
  </cols>
  <sheetData>
    <row r="1" spans="1:4" ht="45" customHeight="1" x14ac:dyDescent="0.25">
      <c r="A1" s="681" t="str">
        <f>+CONCATENATE("K I M U T A T Á S",CHAR(10),"a ",LEFT(ÖSSZEFÜGGÉSEK!A5,4),". évben céljelleggel juttatott támogatásokról")</f>
        <v>K I M U T A T Á S
a 2015. évben céljelleggel juttatott támogatásokról</v>
      </c>
      <c r="B1" s="681"/>
      <c r="C1" s="681"/>
      <c r="D1" s="681"/>
    </row>
    <row r="2" spans="1:4" ht="17.25" customHeight="1" x14ac:dyDescent="0.25">
      <c r="A2" s="419"/>
      <c r="B2" s="419"/>
      <c r="C2" s="419"/>
      <c r="D2" s="419"/>
    </row>
    <row r="3" spans="1:4" ht="13.5" thickBot="1" x14ac:dyDescent="0.25">
      <c r="A3" s="238"/>
      <c r="B3" s="238"/>
      <c r="C3" s="678" t="s">
        <v>56</v>
      </c>
      <c r="D3" s="678"/>
    </row>
    <row r="4" spans="1:4" ht="42.75" customHeight="1" thickBot="1" x14ac:dyDescent="0.25">
      <c r="A4" s="422" t="s">
        <v>71</v>
      </c>
      <c r="B4" s="423" t="s">
        <v>127</v>
      </c>
      <c r="C4" s="423" t="s">
        <v>128</v>
      </c>
      <c r="D4" s="424" t="s">
        <v>15</v>
      </c>
    </row>
    <row r="5" spans="1:4" ht="15.95" customHeight="1" x14ac:dyDescent="0.2">
      <c r="A5" s="239" t="s">
        <v>19</v>
      </c>
      <c r="B5" s="32" t="s">
        <v>568</v>
      </c>
      <c r="C5" s="32"/>
      <c r="D5" s="33">
        <v>2000</v>
      </c>
    </row>
    <row r="6" spans="1:4" ht="15.95" customHeight="1" x14ac:dyDescent="0.2">
      <c r="A6" s="240" t="s">
        <v>20</v>
      </c>
      <c r="B6" s="34" t="s">
        <v>569</v>
      </c>
      <c r="C6" s="34"/>
      <c r="D6" s="35">
        <v>300</v>
      </c>
    </row>
    <row r="7" spans="1:4" ht="15.95" customHeight="1" x14ac:dyDescent="0.2">
      <c r="A7" s="240" t="s">
        <v>21</v>
      </c>
      <c r="B7" s="34" t="s">
        <v>570</v>
      </c>
      <c r="C7" s="34"/>
      <c r="D7" s="35">
        <v>150</v>
      </c>
    </row>
    <row r="8" spans="1:4" ht="15.95" customHeight="1" x14ac:dyDescent="0.2">
      <c r="A8" s="240" t="s">
        <v>22</v>
      </c>
      <c r="B8" s="34"/>
      <c r="C8" s="34"/>
      <c r="D8" s="35"/>
    </row>
    <row r="9" spans="1:4" ht="15.95" customHeight="1" x14ac:dyDescent="0.2">
      <c r="A9" s="240" t="s">
        <v>23</v>
      </c>
      <c r="B9" s="34"/>
      <c r="C9" s="34"/>
      <c r="D9" s="35"/>
    </row>
    <row r="10" spans="1:4" ht="15.95" customHeight="1" x14ac:dyDescent="0.2">
      <c r="A10" s="240" t="s">
        <v>24</v>
      </c>
      <c r="B10" s="34"/>
      <c r="C10" s="34"/>
      <c r="D10" s="35"/>
    </row>
    <row r="11" spans="1:4" ht="15.95" customHeight="1" x14ac:dyDescent="0.2">
      <c r="A11" s="240" t="s">
        <v>25</v>
      </c>
      <c r="B11" s="34"/>
      <c r="C11" s="34"/>
      <c r="D11" s="35"/>
    </row>
    <row r="12" spans="1:4" ht="15.95" customHeight="1" x14ac:dyDescent="0.2">
      <c r="A12" s="240" t="s">
        <v>26</v>
      </c>
      <c r="B12" s="34"/>
      <c r="C12" s="34"/>
      <c r="D12" s="35"/>
    </row>
    <row r="13" spans="1:4" ht="15.95" customHeight="1" x14ac:dyDescent="0.2">
      <c r="A13" s="240" t="s">
        <v>27</v>
      </c>
      <c r="B13" s="34"/>
      <c r="C13" s="34"/>
      <c r="D13" s="35"/>
    </row>
    <row r="14" spans="1:4" ht="15.95" customHeight="1" x14ac:dyDescent="0.2">
      <c r="A14" s="240" t="s">
        <v>28</v>
      </c>
      <c r="B14" s="34"/>
      <c r="C14" s="34"/>
      <c r="D14" s="35"/>
    </row>
    <row r="15" spans="1:4" ht="15.95" customHeight="1" x14ac:dyDescent="0.2">
      <c r="A15" s="240" t="s">
        <v>29</v>
      </c>
      <c r="B15" s="34"/>
      <c r="C15" s="34"/>
      <c r="D15" s="35"/>
    </row>
    <row r="16" spans="1:4" ht="15.95" customHeight="1" x14ac:dyDescent="0.2">
      <c r="A16" s="240" t="s">
        <v>30</v>
      </c>
      <c r="B16" s="34"/>
      <c r="C16" s="34"/>
      <c r="D16" s="35"/>
    </row>
    <row r="17" spans="1:4" ht="15.95" customHeight="1" x14ac:dyDescent="0.2">
      <c r="A17" s="240" t="s">
        <v>31</v>
      </c>
      <c r="B17" s="34"/>
      <c r="C17" s="34"/>
      <c r="D17" s="35"/>
    </row>
    <row r="18" spans="1:4" ht="15.95" customHeight="1" x14ac:dyDescent="0.2">
      <c r="A18" s="240" t="s">
        <v>32</v>
      </c>
      <c r="B18" s="34"/>
      <c r="C18" s="34"/>
      <c r="D18" s="35"/>
    </row>
    <row r="19" spans="1:4" ht="15.95" customHeight="1" x14ac:dyDescent="0.2">
      <c r="A19" s="240" t="s">
        <v>33</v>
      </c>
      <c r="B19" s="34"/>
      <c r="C19" s="34"/>
      <c r="D19" s="35"/>
    </row>
    <row r="20" spans="1:4" ht="15.95" customHeight="1" x14ac:dyDescent="0.2">
      <c r="A20" s="240" t="s">
        <v>34</v>
      </c>
      <c r="B20" s="34"/>
      <c r="C20" s="34"/>
      <c r="D20" s="35"/>
    </row>
    <row r="21" spans="1:4" ht="15.95" customHeight="1" x14ac:dyDescent="0.2">
      <c r="A21" s="240" t="s">
        <v>35</v>
      </c>
      <c r="B21" s="34"/>
      <c r="C21" s="34"/>
      <c r="D21" s="35"/>
    </row>
    <row r="22" spans="1:4" ht="15.95" customHeight="1" x14ac:dyDescent="0.2">
      <c r="A22" s="240" t="s">
        <v>36</v>
      </c>
      <c r="B22" s="34"/>
      <c r="C22" s="34"/>
      <c r="D22" s="35"/>
    </row>
    <row r="23" spans="1:4" ht="15.95" customHeight="1" x14ac:dyDescent="0.2">
      <c r="A23" s="240" t="s">
        <v>37</v>
      </c>
      <c r="B23" s="34"/>
      <c r="C23" s="34"/>
      <c r="D23" s="35"/>
    </row>
    <row r="24" spans="1:4" ht="15.95" customHeight="1" x14ac:dyDescent="0.2">
      <c r="A24" s="240" t="s">
        <v>38</v>
      </c>
      <c r="B24" s="34"/>
      <c r="C24" s="34"/>
      <c r="D24" s="35"/>
    </row>
    <row r="25" spans="1:4" ht="15.95" customHeight="1" x14ac:dyDescent="0.2">
      <c r="A25" s="240" t="s">
        <v>39</v>
      </c>
      <c r="B25" s="34"/>
      <c r="C25" s="34"/>
      <c r="D25" s="35"/>
    </row>
    <row r="26" spans="1:4" ht="15.95" customHeight="1" x14ac:dyDescent="0.2">
      <c r="A26" s="240" t="s">
        <v>40</v>
      </c>
      <c r="B26" s="34"/>
      <c r="C26" s="34"/>
      <c r="D26" s="35"/>
    </row>
    <row r="27" spans="1:4" ht="15.95" customHeight="1" x14ac:dyDescent="0.2">
      <c r="A27" s="240" t="s">
        <v>41</v>
      </c>
      <c r="B27" s="34"/>
      <c r="C27" s="34"/>
      <c r="D27" s="35"/>
    </row>
    <row r="28" spans="1:4" ht="15.95" customHeight="1" x14ac:dyDescent="0.2">
      <c r="A28" s="240" t="s">
        <v>42</v>
      </c>
      <c r="B28" s="34"/>
      <c r="C28" s="34"/>
      <c r="D28" s="35"/>
    </row>
    <row r="29" spans="1:4" ht="15.95" customHeight="1" x14ac:dyDescent="0.2">
      <c r="A29" s="240" t="s">
        <v>43</v>
      </c>
      <c r="B29" s="34"/>
      <c r="C29" s="34"/>
      <c r="D29" s="35"/>
    </row>
    <row r="30" spans="1:4" ht="15.95" customHeight="1" x14ac:dyDescent="0.2">
      <c r="A30" s="240" t="s">
        <v>44</v>
      </c>
      <c r="B30" s="34"/>
      <c r="C30" s="34"/>
      <c r="D30" s="35"/>
    </row>
    <row r="31" spans="1:4" ht="15.95" customHeight="1" x14ac:dyDescent="0.2">
      <c r="A31" s="240" t="s">
        <v>45</v>
      </c>
      <c r="B31" s="34"/>
      <c r="C31" s="34"/>
      <c r="D31" s="35"/>
    </row>
    <row r="32" spans="1:4" ht="15.95" customHeight="1" x14ac:dyDescent="0.2">
      <c r="A32" s="240" t="s">
        <v>46</v>
      </c>
      <c r="B32" s="34"/>
      <c r="C32" s="34"/>
      <c r="D32" s="35"/>
    </row>
    <row r="33" spans="1:4" ht="15.95" customHeight="1" x14ac:dyDescent="0.2">
      <c r="A33" s="240" t="s">
        <v>47</v>
      </c>
      <c r="B33" s="34"/>
      <c r="C33" s="34"/>
      <c r="D33" s="35"/>
    </row>
    <row r="34" spans="1:4" ht="15.95" customHeight="1" x14ac:dyDescent="0.2">
      <c r="A34" s="240" t="s">
        <v>129</v>
      </c>
      <c r="B34" s="34"/>
      <c r="C34" s="34"/>
      <c r="D34" s="97"/>
    </row>
    <row r="35" spans="1:4" ht="15.95" customHeight="1" x14ac:dyDescent="0.2">
      <c r="A35" s="240" t="s">
        <v>130</v>
      </c>
      <c r="B35" s="34"/>
      <c r="C35" s="34"/>
      <c r="D35" s="97"/>
    </row>
    <row r="36" spans="1:4" ht="15.95" customHeight="1" x14ac:dyDescent="0.2">
      <c r="A36" s="240" t="s">
        <v>131</v>
      </c>
      <c r="B36" s="34"/>
      <c r="C36" s="34"/>
      <c r="D36" s="97"/>
    </row>
    <row r="37" spans="1:4" ht="15.95" customHeight="1" thickBot="1" x14ac:dyDescent="0.25">
      <c r="A37" s="241" t="s">
        <v>132</v>
      </c>
      <c r="B37" s="36"/>
      <c r="C37" s="36"/>
      <c r="D37" s="98"/>
    </row>
    <row r="38" spans="1:4" ht="15.95" customHeight="1" thickBot="1" x14ac:dyDescent="0.25">
      <c r="A38" s="679" t="s">
        <v>54</v>
      </c>
      <c r="B38" s="680"/>
      <c r="C38" s="242"/>
      <c r="D38" s="243">
        <f>SUM(D5:D37)</f>
        <v>2450</v>
      </c>
    </row>
    <row r="39" spans="1:4" x14ac:dyDescent="0.2">
      <c r="A39" t="s">
        <v>206</v>
      </c>
    </row>
  </sheetData>
  <mergeCells count="3">
    <mergeCell ref="C3:D3"/>
    <mergeCell ref="A38:B38"/>
    <mergeCell ref="A1:D1"/>
  </mergeCells>
  <phoneticPr fontId="30" type="noConversion"/>
  <conditionalFormatting sqref="D38">
    <cfRule type="cellIs" dxfId="0" priority="1" stopIfTrue="1" operator="equal">
      <formula>0</formula>
    </cfRule>
  </conditionalFormatting>
  <printOptions horizontalCentered="1"/>
  <pageMargins left="0.78740157480314965" right="0.78740157480314965" top="1.06" bottom="0.98425196850393704" header="0.78740157480314965" footer="0.78740157480314965"/>
  <pageSetup paperSize="9" scale="95" orientation="portrait" r:id="rId1"/>
  <headerFooter alignWithMargins="0">
    <oddHeader>&amp;R&amp;"Times New Roman CE,Félkövér dőlt"&amp;11 6. tájékoztató tábla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G48"/>
  <sheetViews>
    <sheetView view="pageLayout" zoomScaleNormal="120" zoomScaleSheetLayoutView="100" workbookViewId="0">
      <selection activeCell="P3" sqref="P3"/>
    </sheetView>
  </sheetViews>
  <sheetFormatPr defaultRowHeight="15.75" x14ac:dyDescent="0.25"/>
  <cols>
    <col min="1" max="1" width="9" style="426" customWidth="1"/>
    <col min="2" max="2" width="66.33203125" style="426" bestFit="1" customWidth="1"/>
    <col min="3" max="3" width="15.5" style="427" customWidth="1"/>
    <col min="4" max="5" width="15.5" style="426" customWidth="1"/>
    <col min="6" max="6" width="9" style="459" customWidth="1"/>
    <col min="7" max="16384" width="9.33203125" style="459"/>
  </cols>
  <sheetData>
    <row r="1" spans="1:5" ht="15.95" customHeight="1" x14ac:dyDescent="0.25">
      <c r="A1" s="609" t="s">
        <v>16</v>
      </c>
      <c r="B1" s="609"/>
      <c r="C1" s="609"/>
      <c r="D1" s="609"/>
      <c r="E1" s="609"/>
    </row>
    <row r="2" spans="1:5" ht="15.95" customHeight="1" thickBot="1" x14ac:dyDescent="0.3">
      <c r="A2" s="608" t="s">
        <v>156</v>
      </c>
      <c r="B2" s="608"/>
      <c r="D2" s="162"/>
      <c r="E2" s="345" t="s">
        <v>237</v>
      </c>
    </row>
    <row r="3" spans="1:5" ht="38.1" customHeight="1" thickBot="1" x14ac:dyDescent="0.3">
      <c r="A3" s="23" t="s">
        <v>71</v>
      </c>
      <c r="B3" s="24" t="s">
        <v>18</v>
      </c>
      <c r="C3" s="24" t="str">
        <f>+CONCATENATE(LEFT(ÖSSZEFÜGGÉSEK!A5,4)+1,". évi")</f>
        <v>2016. évi</v>
      </c>
      <c r="D3" s="451" t="str">
        <f>+CONCATENATE(LEFT(ÖSSZEFÜGGÉSEK!A5,4)+2,". évi")</f>
        <v>2017. évi</v>
      </c>
      <c r="E3" s="184" t="str">
        <f>+CONCATENATE(LEFT(ÖSSZEFÜGGÉSEK!A5,4)+3,". évi")</f>
        <v>2018. évi</v>
      </c>
    </row>
    <row r="4" spans="1:5" s="460" customFormat="1" ht="12" customHeight="1" thickBot="1" x14ac:dyDescent="0.25">
      <c r="A4" s="37" t="s">
        <v>513</v>
      </c>
      <c r="B4" s="38" t="s">
        <v>514</v>
      </c>
      <c r="C4" s="38" t="s">
        <v>515</v>
      </c>
      <c r="D4" s="38" t="s">
        <v>517</v>
      </c>
      <c r="E4" s="495" t="s">
        <v>516</v>
      </c>
    </row>
    <row r="5" spans="1:5" s="461" customFormat="1" ht="12" customHeight="1" thickBot="1" x14ac:dyDescent="0.25">
      <c r="A5" s="20" t="s">
        <v>19</v>
      </c>
      <c r="B5" s="21" t="s">
        <v>548</v>
      </c>
      <c r="C5" s="513">
        <v>119668</v>
      </c>
      <c r="D5" s="513">
        <v>119668</v>
      </c>
      <c r="E5" s="514">
        <v>119668</v>
      </c>
    </row>
    <row r="6" spans="1:5" s="461" customFormat="1" ht="12" customHeight="1" thickBot="1" x14ac:dyDescent="0.25">
      <c r="A6" s="20" t="s">
        <v>20</v>
      </c>
      <c r="B6" s="330" t="s">
        <v>392</v>
      </c>
      <c r="C6" s="513">
        <v>40050</v>
      </c>
      <c r="D6" s="513">
        <v>40050</v>
      </c>
      <c r="E6" s="514">
        <v>40050</v>
      </c>
    </row>
    <row r="7" spans="1:5" s="461" customFormat="1" ht="12" customHeight="1" thickBot="1" x14ac:dyDescent="0.25">
      <c r="A7" s="20" t="s">
        <v>21</v>
      </c>
      <c r="B7" s="21" t="s">
        <v>400</v>
      </c>
      <c r="C7" s="513"/>
      <c r="D7" s="513"/>
      <c r="E7" s="514"/>
    </row>
    <row r="8" spans="1:5" s="461" customFormat="1" ht="12" customHeight="1" thickBot="1" x14ac:dyDescent="0.25">
      <c r="A8" s="20" t="s">
        <v>177</v>
      </c>
      <c r="B8" s="21" t="s">
        <v>277</v>
      </c>
      <c r="C8" s="450">
        <f>+C9+C13+C14+C15</f>
        <v>15700</v>
      </c>
      <c r="D8" s="450">
        <f>+D9+D13+D14+D15</f>
        <v>15700</v>
      </c>
      <c r="E8" s="492">
        <f>+E9+E13+E14+E15</f>
        <v>15700</v>
      </c>
    </row>
    <row r="9" spans="1:5" s="461" customFormat="1" ht="12" customHeight="1" x14ac:dyDescent="0.2">
      <c r="A9" s="15" t="s">
        <v>278</v>
      </c>
      <c r="B9" s="462" t="s">
        <v>456</v>
      </c>
      <c r="C9" s="494">
        <f>+C10+C11+C12</f>
        <v>10000</v>
      </c>
      <c r="D9" s="494">
        <f>+D10+D11+D12</f>
        <v>10000</v>
      </c>
      <c r="E9" s="493">
        <f>+E10+E11+E12</f>
        <v>10000</v>
      </c>
    </row>
    <row r="10" spans="1:5" s="461" customFormat="1" ht="12" customHeight="1" x14ac:dyDescent="0.2">
      <c r="A10" s="14" t="s">
        <v>279</v>
      </c>
      <c r="B10" s="463" t="s">
        <v>284</v>
      </c>
      <c r="C10" s="444">
        <v>3000</v>
      </c>
      <c r="D10" s="444">
        <v>3000</v>
      </c>
      <c r="E10" s="303">
        <v>3000</v>
      </c>
    </row>
    <row r="11" spans="1:5" s="461" customFormat="1" ht="12" customHeight="1" x14ac:dyDescent="0.2">
      <c r="A11" s="14" t="s">
        <v>280</v>
      </c>
      <c r="B11" s="463" t="s">
        <v>285</v>
      </c>
      <c r="C11" s="444"/>
      <c r="D11" s="444"/>
      <c r="E11" s="303"/>
    </row>
    <row r="12" spans="1:5" s="461" customFormat="1" ht="12" customHeight="1" x14ac:dyDescent="0.2">
      <c r="A12" s="14" t="s">
        <v>454</v>
      </c>
      <c r="B12" s="537" t="s">
        <v>455</v>
      </c>
      <c r="C12" s="444">
        <v>7000</v>
      </c>
      <c r="D12" s="444">
        <v>7000</v>
      </c>
      <c r="E12" s="303">
        <v>7000</v>
      </c>
    </row>
    <row r="13" spans="1:5" s="461" customFormat="1" ht="12" customHeight="1" x14ac:dyDescent="0.2">
      <c r="A13" s="14" t="s">
        <v>281</v>
      </c>
      <c r="B13" s="463" t="s">
        <v>286</v>
      </c>
      <c r="C13" s="444">
        <v>5500</v>
      </c>
      <c r="D13" s="444">
        <v>5500</v>
      </c>
      <c r="E13" s="303">
        <v>5500</v>
      </c>
    </row>
    <row r="14" spans="1:5" s="461" customFormat="1" ht="12" customHeight="1" x14ac:dyDescent="0.2">
      <c r="A14" s="14" t="s">
        <v>282</v>
      </c>
      <c r="B14" s="463" t="s">
        <v>287</v>
      </c>
      <c r="C14" s="444"/>
      <c r="D14" s="444"/>
      <c r="E14" s="303"/>
    </row>
    <row r="15" spans="1:5" s="461" customFormat="1" ht="12" customHeight="1" thickBot="1" x14ac:dyDescent="0.25">
      <c r="A15" s="16" t="s">
        <v>283</v>
      </c>
      <c r="B15" s="464" t="s">
        <v>288</v>
      </c>
      <c r="C15" s="446">
        <v>200</v>
      </c>
      <c r="D15" s="446">
        <v>200</v>
      </c>
      <c r="E15" s="305">
        <v>200</v>
      </c>
    </row>
    <row r="16" spans="1:5" s="461" customFormat="1" ht="12" customHeight="1" thickBot="1" x14ac:dyDescent="0.25">
      <c r="A16" s="20" t="s">
        <v>23</v>
      </c>
      <c r="B16" s="21" t="s">
        <v>551</v>
      </c>
      <c r="C16" s="513">
        <v>9800</v>
      </c>
      <c r="D16" s="513">
        <v>9800</v>
      </c>
      <c r="E16" s="514">
        <v>9800</v>
      </c>
    </row>
    <row r="17" spans="1:6" s="461" customFormat="1" ht="12" customHeight="1" thickBot="1" x14ac:dyDescent="0.25">
      <c r="A17" s="20" t="s">
        <v>24</v>
      </c>
      <c r="B17" s="21" t="s">
        <v>10</v>
      </c>
      <c r="C17" s="513"/>
      <c r="D17" s="513"/>
      <c r="E17" s="514"/>
    </row>
    <row r="18" spans="1:6" s="461" customFormat="1" ht="12" customHeight="1" thickBot="1" x14ac:dyDescent="0.25">
      <c r="A18" s="20" t="s">
        <v>184</v>
      </c>
      <c r="B18" s="21" t="s">
        <v>550</v>
      </c>
      <c r="C18" s="513"/>
      <c r="D18" s="513"/>
      <c r="E18" s="514"/>
    </row>
    <row r="19" spans="1:6" s="461" customFormat="1" ht="12" customHeight="1" thickBot="1" x14ac:dyDescent="0.25">
      <c r="A19" s="20" t="s">
        <v>26</v>
      </c>
      <c r="B19" s="330" t="s">
        <v>549</v>
      </c>
      <c r="C19" s="513"/>
      <c r="D19" s="513"/>
      <c r="E19" s="514"/>
    </row>
    <row r="20" spans="1:6" s="461" customFormat="1" ht="12" customHeight="1" thickBot="1" x14ac:dyDescent="0.25">
      <c r="A20" s="20" t="s">
        <v>27</v>
      </c>
      <c r="B20" s="21" t="s">
        <v>321</v>
      </c>
      <c r="C20" s="450">
        <f>+C5+C6+C7+C8+C16+C17+C18+C19</f>
        <v>185218</v>
      </c>
      <c r="D20" s="450">
        <f>+D5+D6+D7+D8+D16+D17+D18+D19</f>
        <v>185218</v>
      </c>
      <c r="E20" s="341">
        <f>+E5+E6+E7+E8+E16+E17+E18+E19</f>
        <v>185218</v>
      </c>
    </row>
    <row r="21" spans="1:6" s="461" customFormat="1" ht="12" customHeight="1" thickBot="1" x14ac:dyDescent="0.25">
      <c r="A21" s="20" t="s">
        <v>28</v>
      </c>
      <c r="B21" s="21" t="s">
        <v>552</v>
      </c>
      <c r="C21" s="568">
        <v>19380</v>
      </c>
      <c r="D21" s="568">
        <v>19380</v>
      </c>
      <c r="E21" s="569">
        <v>19380</v>
      </c>
    </row>
    <row r="22" spans="1:6" s="461" customFormat="1" ht="12" customHeight="1" thickBot="1" x14ac:dyDescent="0.25">
      <c r="A22" s="20" t="s">
        <v>29</v>
      </c>
      <c r="B22" s="21" t="s">
        <v>553</v>
      </c>
      <c r="C22" s="450">
        <f>+C20+C21</f>
        <v>204598</v>
      </c>
      <c r="D22" s="450">
        <f>+D20+D21</f>
        <v>204598</v>
      </c>
      <c r="E22" s="492">
        <f>+E20+E21</f>
        <v>204598</v>
      </c>
    </row>
    <row r="23" spans="1:6" s="461" customFormat="1" ht="12" customHeight="1" x14ac:dyDescent="0.2">
      <c r="A23" s="413"/>
      <c r="B23" s="414"/>
      <c r="C23" s="415"/>
      <c r="D23" s="565"/>
      <c r="E23" s="566"/>
    </row>
    <row r="24" spans="1:6" s="461" customFormat="1" ht="12" customHeight="1" x14ac:dyDescent="0.2">
      <c r="A24" s="609" t="s">
        <v>48</v>
      </c>
      <c r="B24" s="609"/>
      <c r="C24" s="609"/>
      <c r="D24" s="609"/>
      <c r="E24" s="609"/>
    </row>
    <row r="25" spans="1:6" s="461" customFormat="1" ht="12" customHeight="1" thickBot="1" x14ac:dyDescent="0.25">
      <c r="A25" s="610" t="s">
        <v>157</v>
      </c>
      <c r="B25" s="610"/>
      <c r="C25" s="427"/>
      <c r="D25" s="162"/>
      <c r="E25" s="345" t="s">
        <v>237</v>
      </c>
    </row>
    <row r="26" spans="1:6" s="461" customFormat="1" ht="24" customHeight="1" thickBot="1" x14ac:dyDescent="0.25">
      <c r="A26" s="23" t="s">
        <v>17</v>
      </c>
      <c r="B26" s="24" t="s">
        <v>49</v>
      </c>
      <c r="C26" s="24" t="str">
        <f>+C3</f>
        <v>2016. évi</v>
      </c>
      <c r="D26" s="24" t="str">
        <f>+D3</f>
        <v>2017. évi</v>
      </c>
      <c r="E26" s="184" t="str">
        <f>+E3</f>
        <v>2018. évi</v>
      </c>
      <c r="F26" s="567"/>
    </row>
    <row r="27" spans="1:6" s="461" customFormat="1" ht="12" customHeight="1" thickBot="1" x14ac:dyDescent="0.25">
      <c r="A27" s="454" t="s">
        <v>513</v>
      </c>
      <c r="B27" s="455" t="s">
        <v>514</v>
      </c>
      <c r="C27" s="455" t="s">
        <v>515</v>
      </c>
      <c r="D27" s="455" t="s">
        <v>517</v>
      </c>
      <c r="E27" s="561" t="s">
        <v>516</v>
      </c>
      <c r="F27" s="567"/>
    </row>
    <row r="28" spans="1:6" s="461" customFormat="1" ht="15" customHeight="1" thickBot="1" x14ac:dyDescent="0.25">
      <c r="A28" s="20" t="s">
        <v>19</v>
      </c>
      <c r="B28" s="30" t="s">
        <v>554</v>
      </c>
      <c r="C28" s="513">
        <v>204598</v>
      </c>
      <c r="D28" s="513">
        <v>204598</v>
      </c>
      <c r="E28" s="509">
        <v>204598</v>
      </c>
      <c r="F28" s="567"/>
    </row>
    <row r="29" spans="1:6" ht="12" customHeight="1" thickBot="1" x14ac:dyDescent="0.3">
      <c r="A29" s="539" t="s">
        <v>20</v>
      </c>
      <c r="B29" s="562" t="s">
        <v>559</v>
      </c>
      <c r="C29" s="563">
        <f>+C30+C31+C32</f>
        <v>0</v>
      </c>
      <c r="D29" s="563">
        <f>+D30+D31+D32</f>
        <v>0</v>
      </c>
      <c r="E29" s="564">
        <f>+E30+E31+E32</f>
        <v>0</v>
      </c>
    </row>
    <row r="30" spans="1:6" ht="12" customHeight="1" x14ac:dyDescent="0.25">
      <c r="A30" s="15" t="s">
        <v>106</v>
      </c>
      <c r="B30" s="8" t="s">
        <v>236</v>
      </c>
      <c r="C30" s="445"/>
      <c r="D30" s="445"/>
      <c r="E30" s="304"/>
    </row>
    <row r="31" spans="1:6" ht="12" customHeight="1" x14ac:dyDescent="0.25">
      <c r="A31" s="15" t="s">
        <v>107</v>
      </c>
      <c r="B31" s="12" t="s">
        <v>191</v>
      </c>
      <c r="C31" s="444"/>
      <c r="D31" s="444"/>
      <c r="E31" s="303"/>
    </row>
    <row r="32" spans="1:6" ht="12" customHeight="1" thickBot="1" x14ac:dyDescent="0.3">
      <c r="A32" s="15" t="s">
        <v>108</v>
      </c>
      <c r="B32" s="332" t="s">
        <v>239</v>
      </c>
      <c r="C32" s="444"/>
      <c r="D32" s="444"/>
      <c r="E32" s="303"/>
    </row>
    <row r="33" spans="1:7" ht="12" customHeight="1" thickBot="1" x14ac:dyDescent="0.3">
      <c r="A33" s="20" t="s">
        <v>21</v>
      </c>
      <c r="B33" s="145" t="s">
        <v>468</v>
      </c>
      <c r="C33" s="443">
        <f>+C28+C29</f>
        <v>204598</v>
      </c>
      <c r="D33" s="443">
        <f>+D28+D29</f>
        <v>204598</v>
      </c>
      <c r="E33" s="302">
        <f>+E28+E29</f>
        <v>204598</v>
      </c>
    </row>
    <row r="34" spans="1:7" ht="15" customHeight="1" thickBot="1" x14ac:dyDescent="0.3">
      <c r="A34" s="20" t="s">
        <v>22</v>
      </c>
      <c r="B34" s="145" t="s">
        <v>555</v>
      </c>
      <c r="C34" s="570"/>
      <c r="D34" s="570"/>
      <c r="E34" s="571"/>
      <c r="F34" s="474"/>
    </row>
    <row r="35" spans="1:7" s="461" customFormat="1" ht="12.95" customHeight="1" thickBot="1" x14ac:dyDescent="0.25">
      <c r="A35" s="333" t="s">
        <v>23</v>
      </c>
      <c r="B35" s="425" t="s">
        <v>556</v>
      </c>
      <c r="C35" s="560">
        <f>+C33+C34</f>
        <v>204598</v>
      </c>
      <c r="D35" s="560">
        <f>+D33+D34</f>
        <v>204598</v>
      </c>
      <c r="E35" s="554">
        <f>+E33+E34</f>
        <v>204598</v>
      </c>
    </row>
    <row r="36" spans="1:7" x14ac:dyDescent="0.25">
      <c r="C36" s="426"/>
    </row>
    <row r="37" spans="1:7" x14ac:dyDescent="0.25">
      <c r="C37" s="426"/>
    </row>
    <row r="38" spans="1:7" x14ac:dyDescent="0.25">
      <c r="C38" s="426"/>
    </row>
    <row r="39" spans="1:7" ht="16.5" customHeight="1" x14ac:dyDescent="0.25">
      <c r="C39" s="426"/>
    </row>
    <row r="40" spans="1:7" x14ac:dyDescent="0.25">
      <c r="C40" s="426"/>
    </row>
    <row r="41" spans="1:7" x14ac:dyDescent="0.25">
      <c r="C41" s="426"/>
    </row>
    <row r="42" spans="1:7" s="426" customFormat="1" x14ac:dyDescent="0.25">
      <c r="F42" s="459"/>
      <c r="G42" s="459"/>
    </row>
    <row r="43" spans="1:7" s="426" customFormat="1" x14ac:dyDescent="0.25">
      <c r="F43" s="459"/>
      <c r="G43" s="459"/>
    </row>
    <row r="44" spans="1:7" s="426" customFormat="1" x14ac:dyDescent="0.25">
      <c r="F44" s="459"/>
      <c r="G44" s="459"/>
    </row>
    <row r="45" spans="1:7" s="426" customFormat="1" x14ac:dyDescent="0.25">
      <c r="F45" s="459"/>
      <c r="G45" s="459"/>
    </row>
    <row r="46" spans="1:7" s="426" customFormat="1" x14ac:dyDescent="0.25">
      <c r="F46" s="459"/>
      <c r="G46" s="459"/>
    </row>
    <row r="47" spans="1:7" s="426" customFormat="1" x14ac:dyDescent="0.25">
      <c r="F47" s="459"/>
      <c r="G47" s="459"/>
    </row>
    <row r="48" spans="1:7" s="426" customFormat="1" x14ac:dyDescent="0.25">
      <c r="F48" s="459"/>
      <c r="G48" s="459"/>
    </row>
  </sheetData>
  <sheetProtection sheet="1"/>
  <mergeCells count="4">
    <mergeCell ref="A1:E1"/>
    <mergeCell ref="A2:B2"/>
    <mergeCell ref="A24:E24"/>
    <mergeCell ref="A25:B25"/>
  </mergeCells>
  <phoneticPr fontId="30" type="noConversion"/>
  <printOptions horizontalCentered="1"/>
  <pageMargins left="0.78740157480314965" right="0.78740157480314965" top="1.4566929133858268" bottom="0.86614173228346458" header="0.78740157480314965" footer="0.59055118110236227"/>
  <pageSetup paperSize="9" scale="75" fitToWidth="3" fitToHeight="2" orientation="portrait" r:id="rId1"/>
  <headerFooter alignWithMargins="0">
    <oddHeader>&amp;C&amp;"Times New Roman CE,Félkövér"&amp;12Kölesd Községi Önkormányzat
2015. ÉVI KÖLTSÉGVETÉSI ÉVET KÖVETŐ 3 ÉV TERVEZETT BEVÉTELEI, KIADÁSAI&amp;R&amp;"Times New Roman CE,Félkövér dőlt"&amp;11 7. számú tájékoztató tábla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3" sqref="B13"/>
    </sheetView>
  </sheetViews>
  <sheetFormatPr defaultRowHeight="12.75" x14ac:dyDescent="0.2"/>
  <sheetData/>
  <phoneticPr fontId="3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27</vt:i4>
      </vt:variant>
      <vt:variant>
        <vt:lpstr>Névvel ellátott tartományok</vt:lpstr>
      </vt:variant>
      <vt:variant>
        <vt:i4>10</vt:i4>
      </vt:variant>
    </vt:vector>
  </HeadingPairs>
  <TitlesOfParts>
    <vt:vector size="37" baseType="lpstr">
      <vt:lpstr>ÖSSZEFÜGGÉSEK</vt:lpstr>
      <vt:lpstr>1.1.sz.mell.össz.</vt:lpstr>
      <vt:lpstr>1.2.sz.mell.kötelező</vt:lpstr>
      <vt:lpstr>1.3.sz.mell.önként.</vt:lpstr>
      <vt:lpstr>2.1.sz.mell  </vt:lpstr>
      <vt:lpstr>2.2.sz.mell  </vt:lpstr>
      <vt:lpstr>ELLENŐRZÉS-1.sz.2.a.sz.2.b.sz.</vt:lpstr>
      <vt:lpstr>3.sz.mell.  </vt:lpstr>
      <vt:lpstr>4.sz.mell.</vt:lpstr>
      <vt:lpstr>5.sz.mell.</vt:lpstr>
      <vt:lpstr>6.sz.mell.</vt:lpstr>
      <vt:lpstr>7.sz.mell.</vt:lpstr>
      <vt:lpstr>8. sz. mell. </vt:lpstr>
      <vt:lpstr>.9.1. önk.összesen</vt:lpstr>
      <vt:lpstr>9.1.1.önk.kötelező</vt:lpstr>
      <vt:lpstr>9.1.2. sz. mell .önk. önként</vt:lpstr>
      <vt:lpstr>9.2. sz. mell.közös hiv.össz.</vt:lpstr>
      <vt:lpstr>9.2.1. sz. mell.közös hiv.köt.</vt:lpstr>
      <vt:lpstr>10.sz.mell</vt:lpstr>
      <vt:lpstr>1. sz tájékoztató t.</vt:lpstr>
      <vt:lpstr>2. sz tájékoztató t</vt:lpstr>
      <vt:lpstr>3. sz tájékoztató t.</vt:lpstr>
      <vt:lpstr>4.sz tájékoztató t.</vt:lpstr>
      <vt:lpstr>5.sz tájékoztató t.</vt:lpstr>
      <vt:lpstr>6.sz tájékoztató t.</vt:lpstr>
      <vt:lpstr>7. sz tájékoztató t.</vt:lpstr>
      <vt:lpstr>Munka1</vt:lpstr>
      <vt:lpstr>'.9.1. önk.összesen'!Nyomtatási_cím</vt:lpstr>
      <vt:lpstr>'9.1.1.önk.kötelező'!Nyomtatási_cím</vt:lpstr>
      <vt:lpstr>'9.1.2. sz. mell .önk. önként'!Nyomtatási_cím</vt:lpstr>
      <vt:lpstr>'9.2. sz. mell.közös hiv.össz.'!Nyomtatási_cím</vt:lpstr>
      <vt:lpstr>'9.2.1. sz. mell.közös hiv.köt.'!Nyomtatási_cím</vt:lpstr>
      <vt:lpstr>'1. sz tájékoztató t.'!Nyomtatási_terület</vt:lpstr>
      <vt:lpstr>'1.1.sz.mell.össz.'!Nyomtatási_terület</vt:lpstr>
      <vt:lpstr>'1.2.sz.mell.kötelező'!Nyomtatási_terület</vt:lpstr>
      <vt:lpstr>'1.3.sz.mell.önként.'!Nyomtatási_terület</vt:lpstr>
      <vt:lpstr>'7. sz tájékoztató t.'!Nyomtatási_terület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Makranczi László</dc:creator>
  <cp:lastModifiedBy>iktato</cp:lastModifiedBy>
  <cp:lastPrinted>2016-06-06T08:37:12Z</cp:lastPrinted>
  <dcterms:created xsi:type="dcterms:W3CDTF">1999-10-30T10:30:45Z</dcterms:created>
  <dcterms:modified xsi:type="dcterms:W3CDTF">2016-06-06T08:37:14Z</dcterms:modified>
</cp:coreProperties>
</file>