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1895" windowHeight="376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'7.1.sz.mell.'!$1:$6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<sst xmlns="http://schemas.openxmlformats.org/spreadsheetml/2006/main" count="2468" uniqueCount="1102">
  <si>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</si>
  <si>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</si>
  <si>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</si>
  <si>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</si>
  <si>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</si>
  <si>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</si>
  <si>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</si>
  <si>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</si>
  <si>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</si>
  <si>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</si>
  <si>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</si>
  <si>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</si>
  <si>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</si>
  <si>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</si>
  <si>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</si>
  <si>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</si>
  <si>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</si>
  <si>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</si>
  <si>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</si>
  <si>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</si>
  <si>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</si>
  <si>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</si>
  <si>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</si>
  <si>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</si>
  <si>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</si>
  <si>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</si>
  <si>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</si>
  <si>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</si>
  <si>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</si>
  <si>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</si>
  <si>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</si>
  <si>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</si>
  <si>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</si>
  <si>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</si>
  <si>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</si>
  <si>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</si>
  <si>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</si>
  <si>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</si>
  <si>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</si>
  <si>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</si>
  <si>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</si>
  <si>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</si>
  <si>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</si>
  <si>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</si>
  <si>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</si>
  <si>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</si>
  <si>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</si>
  <si>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</si>
  <si>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</si>
  <si>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</si>
  <si>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</si>
  <si>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</si>
  <si>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</si>
  <si>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</si>
  <si>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</si>
  <si>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</si>
  <si>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</si>
  <si>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</si>
  <si>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</si>
  <si>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</si>
  <si>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</si>
  <si>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</si>
  <si>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</si>
  <si>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</si>
  <si>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</si>
  <si>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</si>
  <si>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</si>
  <si>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</si>
  <si>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</si>
  <si>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</si>
  <si>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</si>
  <si>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</si>
  <si>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5.sz.melléklet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</si>
  <si>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</si>
  <si>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</si>
  <si>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</si>
  <si>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</si>
  <si>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</si>
  <si>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</si>
  <si>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</si>
  <si>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</si>
  <si>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</si>
  <si>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</si>
  <si>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</si>
  <si>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</si>
  <si>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</si>
  <si>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</si>
  <si>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</si>
  <si>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</si>
  <si>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</si>
  <si>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</si>
  <si>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</si>
  <si>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</si>
  <si>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</si>
  <si>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</si>
  <si>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</si>
  <si>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</si>
  <si>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</si>
  <si>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</si>
  <si>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</si>
  <si>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</si>
  <si>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</si>
  <si>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</si>
  <si>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</si>
  <si>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</si>
  <si>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</si>
  <si>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</si>
  <si>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</si>
  <si>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</si>
  <si>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</si>
  <si>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</si>
  <si>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</si>
  <si>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</si>
  <si>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</si>
  <si>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</si>
  <si>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</si>
  <si>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</si>
  <si>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</si>
  <si>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</si>
  <si>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</si>
  <si>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</si>
  <si>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</si>
  <si>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</si>
  <si>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</si>
  <si>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</si>
  <si>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</si>
  <si>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</si>
  <si>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</si>
  <si>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</si>
  <si>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</si>
  <si>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</si>
  <si>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</si>
  <si>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</si>
  <si>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</si>
  <si>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</si>
  <si>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</si>
  <si>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</si>
  <si>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</si>
  <si>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</si>
  <si>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</si>
  <si>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</si>
  <si>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</si>
  <si>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</si>
  <si>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</si>
  <si>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</si>
  <si>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</si>
  <si>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</si>
  <si>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</si>
  <si>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</si>
  <si>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</si>
  <si>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</si>
  <si>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</si>
  <si>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</si>
  <si>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</si>
  <si>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</si>
  <si>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</si>
  <si>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</si>
  <si>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</si>
  <si>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</si>
  <si>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</si>
  <si>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</si>
  <si>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</si>
  <si>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</si>
  <si>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</si>
  <si>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</si>
  <si>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</si>
  <si>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</si>
  <si>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</si>
  <si>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</si>
  <si>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</si>
  <si>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</si>
  <si>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</si>
  <si>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</si>
  <si>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</si>
  <si>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</si>
  <si>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</si>
  <si>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</si>
  <si>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</si>
  <si>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</si>
  <si>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</si>
  <si>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</si>
  <si>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</si>
  <si>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</si>
  <si>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</si>
  <si>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</si>
  <si>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</si>
  <si>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</si>
  <si>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</si>
  <si>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</si>
  <si>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</si>
  <si>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</si>
  <si>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</si>
  <si>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</si>
  <si>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</si>
  <si>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</si>
  <si>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</si>
  <si>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</si>
  <si>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</si>
  <si>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</si>
  <si>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</si>
  <si>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</si>
  <si>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</si>
  <si>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</si>
  <si>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</si>
  <si>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</si>
  <si>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</si>
  <si>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</si>
  <si>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</si>
  <si>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</si>
  <si>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</si>
  <si>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</si>
  <si>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</si>
  <si>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</si>
  <si>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</si>
  <si>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</si>
  <si>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</si>
  <si>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</si>
  <si>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</si>
  <si>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</si>
  <si>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</si>
  <si>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</si>
  <si>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</si>
  <si>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</si>
  <si>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</si>
  <si>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</si>
  <si>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</si>
  <si>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</si>
  <si>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</si>
  <si>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</si>
  <si>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</si>
  <si>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</si>
  <si>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</si>
  <si>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</si>
  <si>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</si>
  <si>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</si>
  <si>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</si>
  <si>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</si>
  <si>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</si>
  <si>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</si>
  <si>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</si>
  <si>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</si>
  <si>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</si>
  <si>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</si>
  <si>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</si>
  <si>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</si>
  <si>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</si>
  <si>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</si>
  <si>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</si>
  <si>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</si>
  <si>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</si>
  <si>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</si>
  <si>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</si>
  <si>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</si>
  <si>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</si>
  <si>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</si>
  <si>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</si>
  <si>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</si>
  <si>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</si>
  <si>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</si>
  <si>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</si>
  <si>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</si>
  <si>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</si>
  <si>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</si>
  <si>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</si>
  <si>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</si>
  <si>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</si>
  <si>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</si>
  <si>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</si>
  <si>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</si>
  <si>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</si>
  <si>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</si>
  <si>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</si>
  <si>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</si>
  <si>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</si>
  <si>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</si>
  <si>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</si>
  <si>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</si>
  <si>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</si>
  <si>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</si>
  <si>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</si>
  <si>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</si>
  <si>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</si>
  <si>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</si>
  <si>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</si>
  <si>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</si>
  <si>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</si>
  <si>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</si>
  <si>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</si>
  <si>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</si>
  <si>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</si>
  <si>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</si>
  <si>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</si>
  <si>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</si>
  <si>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</si>
  <si>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</si>
  <si>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</si>
  <si>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</si>
  <si>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</si>
  <si>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</si>
  <si>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</si>
  <si>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</si>
  <si>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</si>
  <si>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</si>
  <si>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</si>
  <si>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</si>
  <si>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</si>
  <si>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</si>
  <si>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</si>
  <si>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</si>
  <si>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</si>
  <si>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</si>
  <si>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</si>
  <si>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</si>
  <si>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</si>
  <si>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</si>
  <si>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</si>
  <si>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</si>
  <si>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</si>
  <si>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</si>
  <si>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</si>
  <si>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</si>
  <si>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</si>
  <si>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</si>
  <si>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</si>
  <si>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</si>
  <si>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</si>
  <si>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</si>
  <si>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</si>
  <si>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</si>
  <si>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</si>
  <si>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</si>
  <si>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</si>
  <si>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</si>
  <si>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</si>
  <si>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</si>
  <si>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</si>
  <si>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</si>
  <si>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</si>
  <si>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</si>
  <si>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</si>
  <si>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</si>
  <si>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</si>
  <si>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</si>
  <si>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</si>
  <si>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</si>
  <si>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</si>
  <si>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</si>
  <si>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</si>
  <si>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</si>
  <si>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</si>
  <si>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</si>
  <si>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</si>
  <si>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</si>
  <si>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</si>
  <si>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</si>
  <si>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</si>
  <si>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</si>
  <si>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</si>
  <si>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</si>
  <si>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</si>
  <si>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</si>
  <si>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</si>
  <si>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</si>
  <si>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</si>
  <si>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</si>
  <si>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</si>
  <si>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</si>
  <si>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</si>
  <si>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</si>
  <si>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</si>
  <si>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</si>
  <si>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</si>
  <si>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</si>
  <si>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</si>
  <si>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</si>
  <si>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</si>
  <si>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</si>
  <si>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</si>
  <si>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</si>
  <si>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</si>
  <si>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</si>
  <si>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</si>
  <si>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</si>
  <si>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</si>
  <si>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</si>
  <si>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</si>
  <si>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</si>
  <si>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</si>
  <si>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</si>
  <si>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</si>
  <si>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</si>
  <si>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</si>
  <si>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</si>
  <si>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</si>
  <si>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</si>
  <si>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</si>
  <si>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</si>
  <si>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</si>
  <si>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</si>
  <si>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</si>
  <si>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</si>
  <si>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</si>
  <si>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</si>
  <si>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</si>
  <si>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</si>
  <si>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</si>
  <si>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</si>
  <si>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</si>
  <si>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</si>
  <si>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</si>
  <si>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</si>
  <si>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</si>
  <si>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</si>
  <si>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</si>
  <si>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</si>
  <si>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</si>
  <si>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</si>
  <si>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</si>
  <si>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</si>
  <si>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</si>
  <si>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</si>
  <si>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</si>
  <si>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</si>
  <si>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</si>
  <si>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</si>
  <si>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</si>
  <si>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</si>
  <si>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</si>
  <si>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</si>
  <si>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</si>
  <si>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</si>
  <si>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</si>
  <si>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</si>
  <si>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</si>
  <si>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</si>
  <si>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</si>
  <si>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</si>
  <si>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</si>
  <si>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</si>
  <si>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</si>
  <si>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</si>
  <si>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</si>
  <si>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</si>
  <si>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</si>
  <si>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</si>
  <si>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</si>
  <si>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</si>
  <si>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</si>
  <si>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</si>
  <si>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</si>
  <si>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</si>
  <si>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</si>
  <si>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</si>
  <si>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</si>
  <si>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</si>
  <si>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</si>
  <si>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</si>
  <si>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</si>
  <si>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</si>
  <si>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</si>
  <si>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</si>
  <si>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</si>
  <si>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</si>
  <si>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</si>
  <si>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</si>
  <si>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</si>
  <si>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</si>
  <si>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</si>
  <si>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</si>
  <si>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</si>
  <si>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</si>
  <si>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</si>
  <si>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</si>
  <si>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</si>
  <si>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</si>
  <si>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</si>
  <si>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</si>
  <si>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</si>
  <si>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</si>
  <si>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</si>
  <si>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</si>
  <si>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</si>
  <si>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</si>
  <si>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</si>
  <si>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</si>
  <si>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</si>
  <si>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</si>
  <si>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</si>
  <si>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</si>
  <si>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</si>
  <si>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</si>
  <si>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</si>
  <si>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</si>
  <si>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</si>
  <si>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</si>
  <si>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</si>
  <si>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</si>
  <si>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</si>
  <si>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</si>
  <si>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</si>
  <si>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</si>
  <si>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</si>
  <si>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</si>
  <si>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</si>
  <si>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</si>
  <si>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</si>
  <si>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</si>
  <si>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</si>
  <si>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</si>
  <si>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</si>
  <si>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</si>
  <si>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</si>
  <si>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</si>
  <si>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</si>
  <si>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</si>
  <si>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</si>
  <si>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</si>
  <si>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</si>
  <si>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</si>
  <si>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</si>
  <si>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</si>
  <si>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</si>
  <si>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</si>
  <si>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</si>
  <si>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</si>
  <si>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</si>
  <si>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</si>
  <si>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</si>
  <si>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</si>
  <si>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</si>
  <si>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</si>
  <si>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</si>
  <si>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</si>
  <si>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</si>
  <si>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</si>
  <si>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</si>
  <si>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</si>
  <si>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</si>
  <si>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</si>
  <si>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</si>
  <si>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</si>
  <si>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</si>
  <si>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</si>
  <si>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</si>
  <si>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</si>
  <si>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</si>
  <si>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</si>
  <si>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</si>
  <si>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</si>
  <si>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</si>
  <si>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</si>
  <si>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</si>
  <si>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</si>
  <si>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</si>
  <si>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</si>
  <si>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</si>
  <si>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</si>
  <si>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</si>
  <si>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</si>
  <si>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</si>
  <si>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</si>
  <si>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</si>
  <si>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</si>
  <si>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</si>
  <si>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</si>
  <si>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</si>
  <si>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</si>
  <si>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</si>
  <si>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</si>
  <si>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</si>
  <si>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</si>
  <si>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</si>
  <si>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</si>
  <si>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</si>
  <si>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</si>
  <si>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</si>
  <si>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</si>
  <si>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</si>
  <si>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</si>
  <si>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</si>
  <si>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</si>
  <si>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</si>
  <si>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</si>
  <si>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</si>
  <si>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</si>
  <si>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</si>
  <si>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</si>
  <si>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</si>
  <si>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</si>
  <si>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Finanszírozás szempontjából elismert dolgozók bértámogatása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</si>
  <si>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</si>
  <si>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</si>
  <si>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</si>
  <si>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</si>
  <si>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</si>
  <si>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</si>
  <si>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</si>
  <si>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</si>
  <si>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</si>
  <si>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</si>
  <si>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</si>
  <si>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</si>
  <si>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</si>
  <si>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</si>
  <si>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</si>
  <si>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</si>
  <si>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</si>
  <si>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</si>
  <si>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</si>
  <si>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</si>
  <si>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</si>
  <si>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</si>
  <si>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</si>
  <si>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</si>
  <si>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</si>
  <si>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</si>
  <si>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</si>
  <si>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</si>
  <si>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</si>
  <si>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</si>
  <si>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</si>
  <si>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</si>
  <si>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</si>
  <si>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</si>
  <si>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</si>
  <si>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</si>
  <si>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</si>
  <si>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</si>
  <si>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</si>
  <si>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</si>
  <si>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</si>
  <si>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</si>
  <si>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</si>
  <si>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</si>
  <si>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</si>
  <si>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</si>
  <si>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</si>
  <si>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</si>
  <si>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</si>
  <si>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</si>
  <si>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</si>
  <si>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</si>
  <si>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</si>
  <si>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</si>
  <si>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</si>
  <si>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</si>
  <si>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</si>
  <si>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</si>
  <si>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</si>
  <si>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</si>
  <si>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</si>
  <si>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</si>
  <si>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</si>
  <si>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</si>
  <si>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</si>
  <si>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</si>
  <si>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</si>
  <si>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</si>
  <si>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</si>
  <si>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</si>
  <si>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</si>
  <si>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</si>
  <si>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</si>
  <si>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</si>
  <si>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</si>
  <si>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</si>
  <si>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</si>
  <si>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</si>
  <si>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</si>
  <si>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</si>
  <si>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</si>
  <si>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</si>
  <si>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</si>
  <si>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</si>
  <si>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</si>
  <si>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Köteles és nem köteles feladatok, államigazgatási feladatok együtt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</si>
  <si>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</si>
  <si>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</si>
  <si>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</si>
  <si>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</si>
  <si>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</si>
  <si>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</si>
  <si>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</si>
  <si>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</si>
  <si>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</si>
  <si>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</si>
  <si>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</si>
  <si>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</si>
  <si>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</si>
  <si>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</si>
  <si>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</si>
  <si>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</si>
  <si>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</si>
  <si>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</si>
  <si>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</si>
  <si>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</si>
  <si>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</si>
  <si>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</si>
  <si>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</si>
  <si>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</si>
  <si>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</si>
  <si>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</si>
  <si>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</si>
  <si>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</si>
  <si>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</si>
  <si>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</si>
  <si>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</si>
  <si>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</si>
  <si>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</si>
  <si>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</si>
  <si>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</si>
  <si>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</si>
  <si>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</si>
  <si>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</si>
  <si>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</si>
  <si>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</si>
  <si>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</si>
  <si>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</si>
  <si>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</si>
  <si>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</si>
  <si>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</si>
  <si>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</si>
  <si>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</si>
  <si>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</si>
  <si>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</si>
  <si>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</si>
  <si>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Tulajdonosi mögöttes fel.bizt.(bérlakás közmű hátr.)</t>
  </si>
  <si>
    <t>Társulási tagdíj visszautalás (belső ell. megtak.)</t>
  </si>
  <si>
    <t>Honismereti és Városszépítő Egyesület Kolbásztöltő Fesztiválra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</si>
  <si>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</si>
  <si>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</si>
  <si>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</si>
  <si>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</si>
  <si>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</si>
  <si>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</si>
  <si>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</si>
  <si>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</si>
  <si>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</si>
  <si>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</si>
  <si>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</si>
  <si>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</si>
  <si>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Vezetői javaslat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</si>
  <si>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</si>
  <si>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</si>
  <si>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</si>
  <si>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</si>
  <si>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III.6.</t>
  </si>
  <si>
    <t>Elektromos töltőállomás létesítése (161/2016.(IX.22.))</t>
  </si>
  <si>
    <t>Körtvélyesi új garázsok közötti út építése</t>
  </si>
  <si>
    <t xml:space="preserve">Lakáscélú támogatás </t>
  </si>
  <si>
    <t>forintban</t>
  </si>
  <si>
    <t>Önkormányzat kisértékű eszközbeszerzés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</si>
  <si>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</si>
  <si>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</si>
  <si>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</si>
  <si>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</si>
  <si>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Megjegyzés</t>
  </si>
  <si>
    <t>Bevétel</t>
  </si>
  <si>
    <t>Kiadás</t>
  </si>
  <si>
    <t>TOP-3.1.1-15-BA1-2016-00007 Komló-Sikonda kerékpárút létesítése</t>
  </si>
  <si>
    <t>38/2016. (III.30.)</t>
  </si>
  <si>
    <t>TOP-1.1.1-15-BA1-2016-00001 Körtvélyesi 1545/18 hrsz-ú út melletti terület infrastruktúra fejlesztése</t>
  </si>
  <si>
    <t>69/2016. (V.5.)</t>
  </si>
  <si>
    <t>14/2016. (II.18.)</t>
  </si>
  <si>
    <t>15/2016. (II.18.) 117/2016.(VI.23.)</t>
  </si>
  <si>
    <t>118/2016.(VI.23.)</t>
  </si>
  <si>
    <t>TOP-3.2.1-15-BA1-2016-00001 Komló, Pécsi u. 42. sz. alatti épület energetikai korszerűsítése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</si>
  <si>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</si>
  <si>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</si>
  <si>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</si>
  <si>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</si>
  <si>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</si>
  <si>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Kisértékű tárgyi eszköz, bútor</t>
  </si>
  <si>
    <t>Körtélyesi új garázsok közötti út építése</t>
  </si>
  <si>
    <t>Elektromos töltőállomás létesítése</t>
  </si>
  <si>
    <t>Társulás bérkomp., szoc.ág., bölcsődei pótlék támogatása</t>
  </si>
  <si>
    <t>TOP-3.2.1-15 Szt.Borbála Otthon Pécsi út 42. energetikai korsz.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</si>
  <si>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</si>
  <si>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</si>
  <si>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</si>
  <si>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</si>
  <si>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</si>
  <si>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</si>
  <si>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</si>
  <si>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</si>
  <si>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</si>
  <si>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</si>
  <si>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</si>
  <si>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</si>
  <si>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</si>
  <si>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</si>
  <si>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</si>
  <si>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</si>
  <si>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</si>
  <si>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</si>
  <si>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</si>
  <si>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</si>
  <si>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</si>
  <si>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</si>
  <si>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</si>
  <si>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</si>
  <si>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</si>
  <si>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</si>
  <si>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</si>
  <si>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</si>
  <si>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</si>
  <si>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</si>
  <si>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</si>
  <si>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</si>
  <si>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</si>
  <si>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</si>
  <si>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</si>
  <si>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</si>
  <si>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</si>
  <si>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</si>
  <si>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</si>
  <si>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</si>
  <si>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</si>
  <si>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</si>
  <si>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</si>
  <si>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</si>
  <si>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</si>
  <si>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Mvoks rendszer nagyértékű eszközbeszerzés</t>
  </si>
  <si>
    <t>Önkormányzat kisértékű informatika</t>
  </si>
  <si>
    <t>Önkormányzat kisértékű szoftver</t>
  </si>
  <si>
    <t>KEHOP-2.2.1-15-2015-00013 Komlói szennyvízberuházás (77/2017.(V.25.))</t>
  </si>
  <si>
    <t>Interreg pályázat (Könyvtár épület) (149/2017.(IX.27.))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</si>
  <si>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</si>
  <si>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</si>
  <si>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</si>
  <si>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</si>
  <si>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>TOP-2.1.1-15-BA1-2016-00001 Barnamezős területek rehabilitációja (Juhász Gy. u.)</t>
  </si>
  <si>
    <t>TOP-3.2.1-15-BA1-206-00001 Komló, Pécsi út 42.sz. alatti épület energetikai korszerűsítése</t>
  </si>
  <si>
    <t xml:space="preserve">TOP-1.1.1-16-BA1-2017-00002 Komló, Nagyrét utcai meglévő ipari terület alapinfrastruktúra fejlesztése </t>
  </si>
  <si>
    <t>TOP-3.2.1-16 Önkormányzati épületek energetikai korszerűsítése</t>
  </si>
  <si>
    <t>TOP-3.1.1-16-BA1-2017-00011 Fenntartható települési közlekedésfejlesztés</t>
  </si>
  <si>
    <t>EFOP-1.5.2-16 Humán szolgáltatások fejlesztése a Komlói járásban</t>
  </si>
  <si>
    <t>TOP-2.1.1-16-BA1-2017-00003 Barnamezős területek rehabilitációja (Altáró u.)</t>
  </si>
  <si>
    <t>2018.01.01.</t>
  </si>
  <si>
    <t>7/2. sz. melléklet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</si>
  <si>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</si>
  <si>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</si>
  <si>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</si>
  <si>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</si>
  <si>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</si>
  <si>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>Működési költség</t>
  </si>
  <si>
    <t>A bevételi összeg 2017. évben előlegként folyósítva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</si>
  <si>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</si>
  <si>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</si>
  <si>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</si>
  <si>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</si>
  <si>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</si>
  <si>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</si>
  <si>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</si>
  <si>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</si>
  <si>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0</t>
  </si>
  <si>
    <t>11.</t>
  </si>
  <si>
    <t>TOP-1.1.1-16-BA1-2017-00002 Komló, Nagyrét utcai meglévő ipari terület alapinfrastruktúra fejlesztése</t>
  </si>
  <si>
    <t>12.</t>
  </si>
  <si>
    <t>TOP-3.1.1-16-BA1-2017-00011 - Fenntartható települési közlekedésfejlesztés</t>
  </si>
  <si>
    <t>93/2017. (VI.28.)</t>
  </si>
  <si>
    <t>13.</t>
  </si>
  <si>
    <t xml:space="preserve">TOP-2.1.1-16-BA1-2017-00003 - Barnamezős területek rehabilitációja 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</si>
  <si>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</si>
  <si>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</si>
  <si>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</si>
  <si>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</si>
  <si>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</si>
  <si>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</si>
  <si>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</si>
  <si>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</si>
  <si>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</si>
  <si>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</si>
  <si>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</si>
  <si>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</si>
  <si>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</si>
  <si>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</si>
  <si>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</si>
  <si>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</si>
  <si>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Kisértékű szoftver</t>
  </si>
  <si>
    <t>Kisértékű számítástechnika</t>
  </si>
  <si>
    <t>TOP-5.3.1 A helyi identitás és kohézió erősítése</t>
  </si>
  <si>
    <t xml:space="preserve">Ebből:    Működőképesség megőrzését szolgáló rendkívüli önkormányzati támogatás </t>
  </si>
  <si>
    <t>Polgármesteri illetmény támogatása</t>
  </si>
  <si>
    <t>Bölcsőde, mini bölcsőde támogatása</t>
  </si>
  <si>
    <t>A rászoruló gyermekek szünidei étkeztetésének támogatása</t>
  </si>
  <si>
    <t>TOP-1.1.1-16-BA1-2017-00002 Komló, Nagyrét utcai ipari ter.infr.st.fejl.</t>
  </si>
  <si>
    <t>TOP-1.1.3-15-BA1-2016-00001 Komlói piac és vásárcsarnok rek.</t>
  </si>
  <si>
    <t>TOP-2.1.1-15-BA1-2016-00001 Barnamezős ter.rehab.(Juhász Gy. u.)</t>
  </si>
  <si>
    <t>TOP-2.1.1-16-BA1-2017-00003 Barnamezős ter.rehab. (Altáró u.)</t>
  </si>
  <si>
    <t>TOP-2.1.2-15-BA1-2016-00003 Petőfi tér és környezetének rehab.</t>
  </si>
  <si>
    <t>TOP-3.1.1-16-BA1-2017-00011 Fenntartható települési közlekedésfejl.</t>
  </si>
  <si>
    <t>KEHOP-5.4.1 Szemléletváltási programok</t>
  </si>
  <si>
    <t>Interreg pályázat (Könyvtár épület)</t>
  </si>
  <si>
    <t>Védőnők kisértékű informatika</t>
  </si>
  <si>
    <t>Védőnők kisértékű tárgyi eszköz, bútor</t>
  </si>
  <si>
    <t xml:space="preserve">Komlói Fűtőerőmű Zrt-nek Sportközpont támogatása </t>
  </si>
  <si>
    <t>2019. év</t>
  </si>
  <si>
    <t xml:space="preserve">           Solar bérleti díjak (2 év)</t>
  </si>
  <si>
    <t>Komló Város Önkormányzat 2019. évi általános és ágazati feladatainak támogatása</t>
  </si>
  <si>
    <t>II.5.</t>
  </si>
  <si>
    <t>Nemzetiségi pótlék</t>
  </si>
  <si>
    <t>III.5.ab.</t>
  </si>
  <si>
    <t>III.5.aa.</t>
  </si>
  <si>
    <t>III.5.b</t>
  </si>
  <si>
    <t>Komló Város Önkormányzat 2019. évi EU-s projektjei</t>
  </si>
  <si>
    <t xml:space="preserve">2016-2018.  </t>
  </si>
  <si>
    <t>2019.</t>
  </si>
  <si>
    <t>2020-2022.</t>
  </si>
  <si>
    <t>A 2019. évi bevétel a jóváhagyott tartalék keret leigénylése.</t>
  </si>
  <si>
    <t>39/2016. (III.30.) 153/2018. (XI.14.)</t>
  </si>
  <si>
    <t>A bevételi összeg 2017. évben előlegként folyósítva. 2018. évben kifizetett ingatlanvásárlás 14.500 e Ft önerő rész beleszámolva.</t>
  </si>
  <si>
    <t>86/2016. (V.26.) 34/2018.(III.7.) 6/2018. (I.21.)</t>
  </si>
  <si>
    <t>TOP-2.1.1-15-BA1-2016-00001 Szabadidőpark és Vállalkozók Háza Komlón</t>
  </si>
  <si>
    <t>97/2016.(VI.23.) 113/2018. (VIII.19.)</t>
  </si>
  <si>
    <t xml:space="preserve">Támogatási szerződés megkötése folyamatban.  </t>
  </si>
  <si>
    <t>93/2017. (VI.28.) 166/2018. (XI.29.) 177/2018 (XI. 29.)</t>
  </si>
  <si>
    <t>A bevételi összeg 2018. évben előlegként folyósítva. Működési költségként 4.241.000,-Ft önerő biztosítva a tanulmányhoz</t>
  </si>
  <si>
    <t xml:space="preserve">120/2017. (VII.13.) 206/2017. (XI.30.) 182/2018. (XI.29.) </t>
  </si>
  <si>
    <t>A bevételi összeg 2018. évben előlegként folyósítva. 54.000.200,- Ft hitel került felvételre az ingatlan megvásárlásához.</t>
  </si>
  <si>
    <t>Támogatási szerződés megkötése folyamatban van.</t>
  </si>
  <si>
    <t>TOP-3.2.1-16-BA1-2018-00056 - Energetikai korszerűsítés a komlói sportközpont és futófolyosó épületében</t>
  </si>
  <si>
    <t>118/2018. (VII.19.) 128/2018. (VIII.29.)</t>
  </si>
  <si>
    <t xml:space="preserve">Támogatási szerződés megkötése folyamatban. </t>
  </si>
  <si>
    <t>Pályázat záró szakmai beszámolója és kifizetési igénye benyújtásra került, támogatási összegből el nem számolt összeg 9.100,- Ft</t>
  </si>
  <si>
    <t>A bekerülési költségből a Komlói költség 136.817.452,-Ft, melyből 8.118.778,-Ft fejlesztési célú, és 128.698.674,-Ft működési költség</t>
  </si>
  <si>
    <t>A bevételi összeg 2018. évben előlegként folyósítva</t>
  </si>
  <si>
    <t>20.</t>
  </si>
  <si>
    <t>Működési költségből 199.428,-Ft fel nem használt összeg 2019-ben visszafizetendő</t>
  </si>
  <si>
    <t>21.</t>
  </si>
  <si>
    <t>TOP-1.3.1-16 - Közlekedésfejlesztés Baranya megyében (Bétai elkerülő)</t>
  </si>
  <si>
    <t>2018. évben 100.000.000,-Ft támogatást az önkomrányzat részére leutaltak, közben a projekt megvalósításához ténylegesen 66.833.542,-Ft szükséges, a különbözetet a projekt megvalósítását követően vissza kell utalni támogató részére</t>
  </si>
  <si>
    <t xml:space="preserve">*12. A Támogatási szerződés szeirint a projekt összköltsége 440 M Ft (ebben az összegben nincs szerepelteteve a Képviselő testület 179/2018 (XI. 29.) sz. határozatában foglalt 4.241.000,- Ft önerő), ebből a költségből a konzorciumi partner 64. 143.500,- Ft-ot használ fel. </t>
  </si>
  <si>
    <t>TOP-3.2.1-16-BA1-2018-00056 Komlói Sportközpont és futófolyosó energetikai korszerűsítése (3)</t>
  </si>
  <si>
    <t>Ebtartó telep fejlesztése</t>
  </si>
  <si>
    <t>Körtvélyesi rekortán sportpálya (önerő) (129/2018.)</t>
  </si>
  <si>
    <t>Szilvás rekortán pálya térfigyelő kamerák (önerő) (151/2018. (XI.14.))</t>
  </si>
  <si>
    <t>Óvodai felújítási igények(Hunyadi és Körtvélyesi óvodák)</t>
  </si>
  <si>
    <t>Pihenőpark vizesblokk és tetőfelújítás és hőszigetelés csere</t>
  </si>
  <si>
    <t>2019.01.01.</t>
  </si>
  <si>
    <t>Peres ügyekkel kapcsolatos tartalék DDKK Zrt.</t>
  </si>
  <si>
    <t>Pénzügyi program</t>
  </si>
  <si>
    <t>Polgármesteri keret áthúzódó</t>
  </si>
  <si>
    <t>KÖFOP-1.2.1-VEKOP-16 Csatlakozás k.ö. ASP r.o.k.</t>
  </si>
  <si>
    <t>Európai Mobilitási Hét és Autómentes Nap program</t>
  </si>
  <si>
    <t>Visszautalandó adó tartalék</t>
  </si>
  <si>
    <t>Bérkompenzáció, kulturális pótlék, szociális ágazati pótlék</t>
  </si>
  <si>
    <t>Társulásnak új kennel építéshez hozzájárulás</t>
  </si>
  <si>
    <t>Családsegítő és Gyermekjóléti Szolgálat</t>
  </si>
  <si>
    <t>Szociális Szolgáltató Központ</t>
  </si>
  <si>
    <t>Szilvási Bölcsőde</t>
  </si>
  <si>
    <t xml:space="preserve">Mánfától bejáró gyermekek után </t>
  </si>
  <si>
    <t>TOP-3.1.1-15 Komló-Sikonda kerékpárút létesítése nem.pály.rész</t>
  </si>
  <si>
    <t>TOP-1.3.1-16-BA1-2017-00001 Közlekedésfejlesztés Baranya megyében 2.</t>
  </si>
  <si>
    <t>TOP-3.1.1-15 Komló-Sikonda kerékpárút létesítése egyéb igény traktor</t>
  </si>
  <si>
    <t>Vis maior: Kisbattyán közutak és tartozékainak fenntartása</t>
  </si>
  <si>
    <t>Belterületi utak felújítása Bajcsy-Zs.u. és Templom tér</t>
  </si>
  <si>
    <t>EFOP-2.4.2-17 Lakhatási körülmények javítása Komlón a Kazinczy F. utcában</t>
  </si>
  <si>
    <t>Víziközmű felújítási keret áthúzódó</t>
  </si>
  <si>
    <t>Szabályozási terv áthúzódó</t>
  </si>
  <si>
    <t>Településképi arculati kézikönyv áthúzódó</t>
  </si>
  <si>
    <t>Vörösmarty-Kazinczy utca ker. 2 db térfigyelő kamera áthúzódó</t>
  </si>
  <si>
    <t>Városház téri kültéri hangosítás</t>
  </si>
  <si>
    <t>Caminus zrt-től lámpatestek megvásárlása</t>
  </si>
  <si>
    <t>Magyar Közúttól településrendezéshez</t>
  </si>
  <si>
    <t xml:space="preserve">TOP-1.1.1-15 Körtvélyes iparterület fejlesztése pályázat </t>
  </si>
  <si>
    <t xml:space="preserve">TOP-1.1.1-16-BA1-2017-00002 Nagyrét utca fejlesztése pályázat </t>
  </si>
  <si>
    <t>TOP-1.4.1-15-BA1-2016-00011 Óvodák és bölcsőde fejlesztése Komló p.</t>
  </si>
  <si>
    <t>TOP-2.1.2 Petőfi tér és körny.rehabilitációja</t>
  </si>
  <si>
    <t>Interreg pályázat (Könyvtár épület) egyéb igény</t>
  </si>
  <si>
    <t>Zártkerti földrészletek mg-i hasznosítását segítő, infrastrukturális hátteret segítő p.</t>
  </si>
  <si>
    <t>Iskolaegészségügy kisértékű informatika</t>
  </si>
  <si>
    <t>Ipari gépész tanulók ösztöndíja</t>
  </si>
  <si>
    <t>Orvostanhallgató ösztöndíja</t>
  </si>
  <si>
    <t>Szent Borbála Otthontól átvett pénzeszköz (TOP-3.2.1-15-BA1-2016-00001)</t>
  </si>
  <si>
    <t>Felhalmozási hitel tőke törlesztése</t>
  </si>
  <si>
    <t>Fejlesztési hitel és kamat összesen:</t>
  </si>
  <si>
    <t>Társulásnak működési hozzájárulás (tagdíj)</t>
  </si>
  <si>
    <t>"Szent Borbála Otthon"Np.Kh.Kft.</t>
  </si>
  <si>
    <t>Szabályozási terv módosítása áthúzódó</t>
  </si>
  <si>
    <t>Képviselő-testület által elfogadott 2019. évre szerződéssel lekötött folyamatban lévő feladatok, illetve jogszabályi kötelezettség</t>
  </si>
  <si>
    <t>Településképi arculati kézikönyv elkészítése áthúzódó</t>
  </si>
  <si>
    <t>Közvilágítás fejlesztési igények</t>
  </si>
  <si>
    <t>TOP-1.3.1-16-BA1-2017-00001 Közlekedésfejlesztés Baranya megyében 2.(Bétai elkerülő)</t>
  </si>
  <si>
    <t>TOP-3.1.1-15-BA1-2016-00007 Komló-Sikonda kerékpárút létesítése nem pályázati rész</t>
  </si>
  <si>
    <t>TOP-3.1.1-15-BA1-2016-00007 Komló-Sikonda kerékpárút létesítése egyéb igény (traktor)</t>
  </si>
  <si>
    <t>Vis maior: Kaszárnya patak vízgazdálkodás, vízkárelhárítás</t>
  </si>
  <si>
    <t>Vis maior: Berek u.garázssor településüzemeltetés</t>
  </si>
  <si>
    <t xml:space="preserve">Vízi közmű felújítási keret áthúzódó </t>
  </si>
  <si>
    <t>Caminus Zrt-től lámpatestek megvásárlása</t>
  </si>
  <si>
    <t>Társuásnak fejlesztési hosszájárulás új kennel építéshez</t>
  </si>
  <si>
    <t>Társuásnak fejlesztési hosszájárulás ( Családsegítő Szolg., Szoc.Szolg.Kp., Bölcsőde)</t>
  </si>
  <si>
    <t>Közös önkormányzati hivatal nagyértékű bútor-, egyéb eszközbeszerzés</t>
  </si>
  <si>
    <t>GESZ kisértékű eszközbeszerzések előző évi áthúzódó</t>
  </si>
  <si>
    <t>József A. Könyvtár, Múzeum Kubinyi, EFOP-4.1.8-16-2017-00168, 34102-2/2018</t>
  </si>
  <si>
    <t>Közösségek Háza, Színház EFOP-4.1.7-16 Tánclépések</t>
  </si>
  <si>
    <t>Városgondnokság karácsonyi dÍszkivilágítás</t>
  </si>
  <si>
    <t>2019. évi előirányzata</t>
  </si>
  <si>
    <t>Könyvtár: Munkaügyi Központ támogatása</t>
  </si>
  <si>
    <t>bevételei 2019. év</t>
  </si>
  <si>
    <t>GESZ kötött maradványa felhalmozási</t>
  </si>
  <si>
    <t>GESZ kötött maradványa</t>
  </si>
  <si>
    <t>KH kötött maradványa</t>
  </si>
  <si>
    <t>Gondnokság kötött maradványa</t>
  </si>
  <si>
    <t>Hivatal kötött maradványa</t>
  </si>
  <si>
    <t>Belvárosi általános iskola környezetének fejlesztése (járda, út, parkoló, kapu)</t>
  </si>
  <si>
    <t xml:space="preserve">Víziközmű felújítási keret </t>
  </si>
  <si>
    <t>Pécsi Egyházmegyétől Belvárosi iskola környezetének fejlesztéshez</t>
  </si>
  <si>
    <t>Felhalmozási célú támogatás áh-n belülre összesen:</t>
  </si>
  <si>
    <t xml:space="preserve">Köteles feladatok </t>
  </si>
  <si>
    <t>5/a sz. melléklet</t>
  </si>
  <si>
    <t>Nem köteles feladatok</t>
  </si>
  <si>
    <t>5/b sz. melléklet</t>
  </si>
  <si>
    <t xml:space="preserve">Államigazgatási feladatok </t>
  </si>
  <si>
    <t>5/c sz. melléklet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</si>
  <si>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</si>
  <si>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</si>
  <si>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</si>
  <si>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</si>
  <si>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</si>
  <si>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</si>
  <si>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</si>
  <si>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</si>
  <si>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</si>
  <si>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</si>
  <si>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 xml:space="preserve">  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</si>
  <si>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</si>
  <si>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</si>
  <si>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</si>
  <si>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</si>
  <si>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</si>
  <si>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</si>
  <si>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</si>
  <si>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</si>
  <si>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</si>
  <si>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</si>
  <si>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</si>
  <si>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</si>
  <si>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Együtt: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</si>
  <si>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</si>
  <si>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</si>
  <si>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</si>
  <si>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</si>
  <si>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</si>
  <si>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</si>
  <si>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</si>
  <si>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</si>
  <si>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</si>
  <si>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</si>
  <si>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</si>
  <si>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</si>
  <si>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</si>
  <si>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</si>
  <si>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</si>
  <si>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</si>
  <si>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</si>
  <si>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</si>
  <si>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</si>
  <si>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</si>
  <si>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</si>
  <si>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</si>
  <si>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</si>
  <si>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</si>
  <si>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</si>
  <si>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</si>
  <si>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</si>
  <si>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</si>
  <si>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</si>
  <si>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</si>
  <si>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</si>
  <si>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</si>
  <si>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</si>
  <si>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</si>
  <si>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</si>
  <si>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</si>
  <si>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</si>
  <si>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tám. áh-n belülről</t>
  </si>
  <si>
    <t>Felhalmozási célú önkormányzati tám.</t>
  </si>
  <si>
    <t>Felhalmozás célú tám. áh-n belülről</t>
  </si>
  <si>
    <t>Működési célú kölcsön térülés</t>
  </si>
  <si>
    <t>Működési célú átvett pénzeszköz</t>
  </si>
  <si>
    <t>Felhalmozási célú kölcsön térülés</t>
  </si>
  <si>
    <t>Felhalmozás célú átvett pénzeszköz</t>
  </si>
  <si>
    <t>Költségvetési bevételek (12=1+…+11)</t>
  </si>
  <si>
    <t>Hitel-, kölcsönfelvétel államháztartáson kívülről</t>
  </si>
  <si>
    <t>Finanszírozási bevételek (15=13+14)</t>
  </si>
  <si>
    <t>Önkormányzat bevételei összesen (16=12+15)</t>
  </si>
  <si>
    <t>Kiadási nemek</t>
  </si>
  <si>
    <t>Munkaadókat terhelő járulék és szociális hozzájárulási adó</t>
  </si>
  <si>
    <t>Működési célú támogatás áh-n belülre</t>
  </si>
  <si>
    <t>Működési célú támogatás áh-n kívülre</t>
  </si>
  <si>
    <t>Felújítás</t>
  </si>
  <si>
    <t>Felhalmozás célú támogatás áh-n belülre</t>
  </si>
  <si>
    <t>Felhalmozás célú kölcsön nyújtása</t>
  </si>
  <si>
    <t>Felhalmozás célú támogatás áh-n 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</si>
  <si>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</si>
  <si>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</si>
  <si>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</si>
  <si>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</si>
  <si>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</si>
  <si>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Komló Város Önkormányzat és intézményei 2019. évi állami támogatáson felüli önkormányzati támogatás,</t>
  </si>
  <si>
    <t>2019.év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</si>
</sst>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6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6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7" fontId="12" fillId="0" borderId="10" xfId="46" applyNumberFormat="1" applyFont="1" applyBorder="1" applyAlignment="1">
      <alignment/>
    </xf>
    <xf numFmtId="177" fontId="13" fillId="0" borderId="10" xfId="46" applyNumberFormat="1" applyFont="1" applyBorder="1" applyAlignment="1">
      <alignment wrapText="1"/>
    </xf>
    <xf numFmtId="0" fontId="7" fillId="0" borderId="24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5" xfId="0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170" fontId="8" fillId="0" borderId="2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2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6" applyNumberFormat="1" applyFont="1" applyFill="1" applyAlignment="1">
      <alignment horizontal="right"/>
    </xf>
    <xf numFmtId="165" fontId="8" fillId="0" borderId="10" xfId="46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30" xfId="46" applyNumberFormat="1" applyFont="1" applyFill="1" applyBorder="1" applyAlignment="1" applyProtection="1">
      <alignment vertical="center"/>
      <protection/>
    </xf>
    <xf numFmtId="3" fontId="10" fillId="0" borderId="16" xfId="46" applyNumberFormat="1" applyFont="1" applyFill="1" applyBorder="1" applyAlignment="1" applyProtection="1">
      <alignment vertical="center"/>
      <protection/>
    </xf>
    <xf numFmtId="3" fontId="10" fillId="0" borderId="31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9" fillId="0" borderId="16" xfId="46" applyNumberFormat="1" applyFont="1" applyFill="1" applyBorder="1" applyAlignment="1" applyProtection="1">
      <alignment vertical="center"/>
      <protection/>
    </xf>
    <xf numFmtId="170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/>
    </xf>
    <xf numFmtId="3" fontId="9" fillId="0" borderId="10" xfId="46" applyNumberFormat="1" applyFont="1" applyFill="1" applyBorder="1" applyAlignment="1" applyProtection="1">
      <alignment vertical="center"/>
      <protection/>
    </xf>
    <xf numFmtId="3" fontId="9" fillId="0" borderId="30" xfId="46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6" applyNumberFormat="1" applyFont="1" applyFill="1" applyBorder="1" applyAlignment="1" applyProtection="1">
      <alignment horizontal="right" vertical="center"/>
      <protection/>
    </xf>
    <xf numFmtId="3" fontId="9" fillId="0" borderId="16" xfId="46" applyNumberFormat="1" applyFont="1" applyFill="1" applyBorder="1" applyAlignment="1" applyProtection="1">
      <alignment horizontal="right" vertical="center"/>
      <protection/>
    </xf>
    <xf numFmtId="3" fontId="10" fillId="0" borderId="31" xfId="46" applyNumberFormat="1" applyFont="1" applyFill="1" applyBorder="1" applyAlignment="1" applyProtection="1">
      <alignment horizontal="right" vertical="center"/>
      <protection/>
    </xf>
    <xf numFmtId="3" fontId="10" fillId="0" borderId="10" xfId="46" applyNumberFormat="1" applyFont="1" applyFill="1" applyBorder="1" applyAlignment="1" applyProtection="1">
      <alignment horizontal="right" vertical="center"/>
      <protection/>
    </xf>
    <xf numFmtId="3" fontId="10" fillId="0" borderId="30" xfId="46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>
      <alignment horizontal="right"/>
    </xf>
    <xf numFmtId="3" fontId="9" fillId="0" borderId="10" xfId="46" applyNumberFormat="1" applyFont="1" applyFill="1" applyBorder="1" applyAlignment="1" applyProtection="1">
      <alignment horizontal="right" vertical="center"/>
      <protection/>
    </xf>
    <xf numFmtId="3" fontId="9" fillId="0" borderId="30" xfId="46" applyNumberFormat="1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6" applyNumberFormat="1" applyFont="1" applyFill="1" applyBorder="1" applyAlignment="1">
      <alignment vertical="center"/>
    </xf>
    <xf numFmtId="3" fontId="14" fillId="0" borderId="10" xfId="46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6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6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8" fillId="0" borderId="10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3" fontId="10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16" fillId="0" borderId="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56" applyNumberFormat="1" applyBorder="1">
      <alignment/>
      <protection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56" applyNumberFormat="1" applyFont="1" applyBorder="1">
      <alignment/>
      <protection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2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3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2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5" fillId="0" borderId="10" xfId="54" applyNumberFormat="1" applyFont="1" applyBorder="1" applyAlignment="1">
      <alignment wrapText="1"/>
      <protection/>
    </xf>
    <xf numFmtId="3" fontId="52" fillId="0" borderId="10" xfId="54" applyNumberFormat="1" applyFont="1" applyBorder="1" applyAlignment="1">
      <alignment/>
      <protection/>
    </xf>
    <xf numFmtId="3" fontId="52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4" applyNumberFormat="1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750</v>
      </c>
      <c r="F1" s="79" t="s">
        <v>815</v>
      </c>
    </row>
    <row r="2" spans="1:6" ht="15">
      <c r="A2" s="357" t="s">
        <v>816</v>
      </c>
      <c r="B2" s="357"/>
      <c r="C2" s="357"/>
      <c r="D2" s="357"/>
      <c r="E2" s="357"/>
      <c r="F2" s="357"/>
    </row>
    <row r="3" spans="1:6" ht="15">
      <c r="A3" s="357" t="s">
        <v>907</v>
      </c>
      <c r="B3" s="357"/>
      <c r="C3" s="357"/>
      <c r="D3" s="357"/>
      <c r="E3" s="357"/>
      <c r="F3" s="357"/>
    </row>
    <row r="4" spans="1:6" ht="15">
      <c r="A4" s="206"/>
      <c r="B4" s="206"/>
      <c r="C4" s="206"/>
      <c r="D4" s="206"/>
      <c r="E4" s="206"/>
      <c r="F4" s="206"/>
    </row>
    <row r="6" spans="1:6" ht="31.5" customHeight="1">
      <c r="A6" s="358" t="s">
        <v>554</v>
      </c>
      <c r="B6" s="359"/>
      <c r="C6" s="83" t="s">
        <v>555</v>
      </c>
      <c r="D6" s="358" t="s">
        <v>556</v>
      </c>
      <c r="E6" s="359"/>
      <c r="F6" s="83" t="s">
        <v>555</v>
      </c>
    </row>
    <row r="7" spans="1:6" s="171" customFormat="1" ht="19.5" customHeight="1">
      <c r="A7" s="207">
        <v>1</v>
      </c>
      <c r="B7" s="208" t="s">
        <v>802</v>
      </c>
      <c r="C7" s="211">
        <f>'2.sz.mell.'!C7</f>
        <v>2028148238</v>
      </c>
      <c r="D7" s="207">
        <v>1</v>
      </c>
      <c r="E7" s="208" t="s">
        <v>24</v>
      </c>
      <c r="F7" s="209">
        <f>'2.sz.mell.'!F7</f>
        <v>1182672684</v>
      </c>
    </row>
    <row r="8" spans="1:6" s="171" customFormat="1" ht="19.5" customHeight="1">
      <c r="A8" s="207">
        <v>2</v>
      </c>
      <c r="B8" s="208" t="s">
        <v>62</v>
      </c>
      <c r="C8" s="211">
        <f>'2.sz.mell.'!C8</f>
        <v>0</v>
      </c>
      <c r="D8" s="207">
        <v>2</v>
      </c>
      <c r="E8" s="208" t="s">
        <v>780</v>
      </c>
      <c r="F8" s="209">
        <f>'2.sz.mell.'!F8</f>
        <v>245407007</v>
      </c>
    </row>
    <row r="9" spans="1:6" s="171" customFormat="1" ht="19.5" customHeight="1">
      <c r="A9" s="207">
        <v>3</v>
      </c>
      <c r="B9" s="208" t="s">
        <v>803</v>
      </c>
      <c r="C9" s="211">
        <f>'2.sz.mell.'!C9</f>
        <v>177696959</v>
      </c>
      <c r="D9" s="207">
        <v>3</v>
      </c>
      <c r="E9" s="208" t="s">
        <v>25</v>
      </c>
      <c r="F9" s="209">
        <f>'2.sz.mell.'!F9+'3.sz.mell.'!F17</f>
        <v>1137325977</v>
      </c>
    </row>
    <row r="10" spans="1:6" s="171" customFormat="1" ht="19.5" customHeight="1">
      <c r="A10" s="207">
        <v>4</v>
      </c>
      <c r="B10" s="208" t="s">
        <v>787</v>
      </c>
      <c r="C10" s="211">
        <f>'3.sz.mell.'!C11</f>
        <v>12591000</v>
      </c>
      <c r="D10" s="207">
        <v>4</v>
      </c>
      <c r="E10" s="208" t="s">
        <v>47</v>
      </c>
      <c r="F10" s="209">
        <f>'2.sz.mell.'!F10</f>
        <v>112796000</v>
      </c>
    </row>
    <row r="11" spans="1:6" s="171" customFormat="1" ht="19.5" customHeight="1">
      <c r="A11" s="207">
        <v>5</v>
      </c>
      <c r="B11" s="208" t="s">
        <v>788</v>
      </c>
      <c r="C11" s="211">
        <f>'3.sz.mell.'!C12</f>
        <v>651684854</v>
      </c>
      <c r="D11" s="207">
        <v>5</v>
      </c>
      <c r="E11" s="208" t="s">
        <v>62</v>
      </c>
      <c r="F11" s="209">
        <f>'2.sz.mell.'!F11</f>
        <v>208528</v>
      </c>
    </row>
    <row r="12" spans="1:6" s="171" customFormat="1" ht="19.5" customHeight="1">
      <c r="A12" s="207">
        <v>6</v>
      </c>
      <c r="B12" s="208" t="s">
        <v>16</v>
      </c>
      <c r="C12" s="211">
        <f>'2.sz.mell.'!C10</f>
        <v>880550000</v>
      </c>
      <c r="D12" s="207">
        <v>6</v>
      </c>
      <c r="E12" s="208" t="s">
        <v>806</v>
      </c>
      <c r="F12" s="209">
        <f>'2.sz.mell.'!F12</f>
        <v>448675410</v>
      </c>
    </row>
    <row r="13" spans="1:6" s="171" customFormat="1" ht="19.5" customHeight="1">
      <c r="A13" s="207">
        <v>7</v>
      </c>
      <c r="B13" s="208" t="s">
        <v>8</v>
      </c>
      <c r="C13" s="211">
        <f>'2.sz.mell.'!C11</f>
        <v>354696756</v>
      </c>
      <c r="D13" s="207">
        <v>7</v>
      </c>
      <c r="E13" s="208" t="s">
        <v>808</v>
      </c>
      <c r="F13" s="209">
        <f>'2.sz.mell.'!F13</f>
        <v>9500000</v>
      </c>
    </row>
    <row r="14" spans="1:6" s="171" customFormat="1" ht="19.5" customHeight="1">
      <c r="A14" s="207">
        <v>8</v>
      </c>
      <c r="B14" s="208" t="s">
        <v>789</v>
      </c>
      <c r="C14" s="211">
        <f>'3.sz.mell.'!C13</f>
        <v>0</v>
      </c>
      <c r="D14" s="207">
        <v>8</v>
      </c>
      <c r="E14" s="208" t="s">
        <v>810</v>
      </c>
      <c r="F14" s="209">
        <f>'2.sz.mell.'!F14</f>
        <v>247846511</v>
      </c>
    </row>
    <row r="15" spans="1:6" s="171" customFormat="1" ht="19.5" customHeight="1">
      <c r="A15" s="207">
        <v>9</v>
      </c>
      <c r="B15" s="208" t="s">
        <v>805</v>
      </c>
      <c r="C15" s="211">
        <f>'2.sz.mell.'!C12</f>
        <v>8500000</v>
      </c>
      <c r="D15" s="207">
        <v>9</v>
      </c>
      <c r="E15" s="208" t="s">
        <v>49</v>
      </c>
      <c r="F15" s="209">
        <f>'2.sz.mell.'!F15</f>
        <v>1891439604</v>
      </c>
    </row>
    <row r="16" spans="1:6" s="171" customFormat="1" ht="19.5" customHeight="1">
      <c r="A16" s="207">
        <v>10</v>
      </c>
      <c r="B16" s="208" t="s">
        <v>807</v>
      </c>
      <c r="C16" s="211">
        <f>'2.sz.mell.'!C13</f>
        <v>13120032</v>
      </c>
      <c r="D16" s="207">
        <v>10</v>
      </c>
      <c r="E16" s="208" t="s">
        <v>61</v>
      </c>
      <c r="F16" s="209">
        <f>'3.sz.mell.'!F11</f>
        <v>2848990362</v>
      </c>
    </row>
    <row r="17" spans="1:6" s="171" customFormat="1" ht="19.5" customHeight="1">
      <c r="A17" s="207">
        <v>11</v>
      </c>
      <c r="B17" s="208" t="s">
        <v>791</v>
      </c>
      <c r="C17" s="211">
        <f>'3.sz.mell.'!C14</f>
        <v>0</v>
      </c>
      <c r="D17" s="207">
        <v>11</v>
      </c>
      <c r="E17" s="208" t="s">
        <v>50</v>
      </c>
      <c r="F17" s="209">
        <f>'3.sz.mell.'!F12</f>
        <v>108786630</v>
      </c>
    </row>
    <row r="18" spans="1:6" s="171" customFormat="1" ht="19.5" customHeight="1">
      <c r="A18" s="207">
        <v>12</v>
      </c>
      <c r="B18" s="208" t="s">
        <v>793</v>
      </c>
      <c r="C18" s="211">
        <f>'3.sz.mell.'!C15</f>
        <v>110127000</v>
      </c>
      <c r="D18" s="207">
        <v>12</v>
      </c>
      <c r="E18" s="208" t="s">
        <v>790</v>
      </c>
      <c r="F18" s="209">
        <f>'3.sz.mell.'!F13</f>
        <v>2323553</v>
      </c>
    </row>
    <row r="19" spans="1:6" s="171" customFormat="1" ht="19.5" customHeight="1">
      <c r="A19" s="207">
        <v>13</v>
      </c>
      <c r="B19" s="208" t="s">
        <v>817</v>
      </c>
      <c r="C19" s="211">
        <f>'2.sz.mell.'!C15+'3.sz.mell.'!C17</f>
        <v>340874984</v>
      </c>
      <c r="D19" s="207">
        <v>13</v>
      </c>
      <c r="E19" s="208" t="s">
        <v>792</v>
      </c>
      <c r="F19" s="209">
        <f>'3.sz.mell.'!F14</f>
        <v>10151065</v>
      </c>
    </row>
    <row r="20" spans="1:6" s="171" customFormat="1" ht="19.5" customHeight="1">
      <c r="A20" s="207">
        <v>14</v>
      </c>
      <c r="B20" s="208" t="s">
        <v>818</v>
      </c>
      <c r="C20" s="209">
        <f>'2.sz.mell.'!C14+'3.sz.mell.'!C16</f>
        <v>3741210299</v>
      </c>
      <c r="D20" s="207">
        <v>14</v>
      </c>
      <c r="E20" s="208" t="s">
        <v>794</v>
      </c>
      <c r="F20" s="209">
        <f>'3.sz.mell.'!F15</f>
        <v>20000000</v>
      </c>
    </row>
    <row r="21" spans="1:6" s="171" customFormat="1" ht="19.5" customHeight="1">
      <c r="A21" s="207">
        <v>15</v>
      </c>
      <c r="B21" s="208" t="s">
        <v>812</v>
      </c>
      <c r="C21" s="209">
        <f>'2.sz.mell.'!C16</f>
        <v>0</v>
      </c>
      <c r="D21" s="207">
        <v>15</v>
      </c>
      <c r="E21" s="208" t="s">
        <v>819</v>
      </c>
      <c r="F21" s="209">
        <f>'2.sz.mell.'!F17</f>
        <v>51576791</v>
      </c>
    </row>
    <row r="22" spans="1:6" s="171" customFormat="1" ht="19.5" customHeight="1">
      <c r="A22" s="207"/>
      <c r="D22" s="207">
        <v>16</v>
      </c>
      <c r="E22" s="208" t="s">
        <v>820</v>
      </c>
      <c r="F22" s="209">
        <f>'2.sz.mell.'!F16+'3.sz.mell.'!F16</f>
        <v>1500000</v>
      </c>
    </row>
    <row r="23" spans="1:6" ht="30.75" customHeight="1">
      <c r="A23" s="81"/>
      <c r="B23" s="82" t="s">
        <v>557</v>
      </c>
      <c r="C23" s="210">
        <f>SUM(C7:C21)</f>
        <v>8319200122</v>
      </c>
      <c r="D23" s="81"/>
      <c r="E23" s="82" t="s">
        <v>558</v>
      </c>
      <c r="F23" s="210">
        <f>SUM(F7:F22)</f>
        <v>8319200122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2"/>
  <sheetViews>
    <sheetView zoomScalePageLayoutView="0" workbookViewId="0" topLeftCell="A46">
      <selection activeCell="D58" sqref="D58:D65"/>
    </sheetView>
  </sheetViews>
  <sheetFormatPr defaultColWidth="2.75390625" defaultRowHeight="12.75"/>
  <cols>
    <col min="1" max="1" width="3.00390625" style="52" bestFit="1" customWidth="1"/>
    <col min="2" max="2" width="57.25390625" style="70" customWidth="1"/>
    <col min="3" max="3" width="6.375" style="47" customWidth="1"/>
    <col min="4" max="4" width="11.125" style="47" bestFit="1" customWidth="1"/>
    <col min="5" max="5" width="12.875" style="72" customWidth="1"/>
    <col min="6" max="7" width="9.125" style="47" customWidth="1"/>
    <col min="8" max="8" width="10.875" style="47" bestFit="1" customWidth="1"/>
    <col min="9" max="80" width="9.125" style="47" customWidth="1"/>
    <col min="81" max="16384" width="2.75390625" style="47" customWidth="1"/>
  </cols>
  <sheetData>
    <row r="1" spans="1:5" ht="12.75">
      <c r="A1" s="52" t="s">
        <v>750</v>
      </c>
      <c r="E1" s="160" t="s">
        <v>604</v>
      </c>
    </row>
    <row r="3" spans="1:5" ht="15" customHeight="1">
      <c r="A3" s="370" t="s">
        <v>606</v>
      </c>
      <c r="B3" s="370"/>
      <c r="C3" s="370"/>
      <c r="D3" s="370"/>
      <c r="E3" s="370"/>
    </row>
    <row r="4" spans="1:5" ht="12.75">
      <c r="A4" s="371" t="s">
        <v>605</v>
      </c>
      <c r="B4" s="371"/>
      <c r="C4" s="371"/>
      <c r="D4" s="371"/>
      <c r="E4" s="371"/>
    </row>
    <row r="5" spans="1:5" ht="12.75">
      <c r="A5" s="47"/>
      <c r="B5" s="256"/>
      <c r="C5" s="369"/>
      <c r="D5" s="369"/>
      <c r="E5" s="369"/>
    </row>
    <row r="6" spans="1:5" s="49" customFormat="1" ht="12.75" customHeight="1">
      <c r="A6" s="257" t="s">
        <v>93</v>
      </c>
      <c r="B6" s="257" t="s">
        <v>94</v>
      </c>
      <c r="C6" s="257" t="s">
        <v>95</v>
      </c>
      <c r="D6" s="257"/>
      <c r="E6" s="258" t="s">
        <v>96</v>
      </c>
    </row>
    <row r="7" spans="1:5" ht="12.75">
      <c r="A7" s="259" t="s">
        <v>97</v>
      </c>
      <c r="B7" s="154" t="s">
        <v>98</v>
      </c>
      <c r="C7" s="162" t="s">
        <v>99</v>
      </c>
      <c r="D7" s="162"/>
      <c r="E7" s="161" t="s">
        <v>100</v>
      </c>
    </row>
    <row r="8" spans="1:5" ht="12.75" customHeight="1">
      <c r="A8" s="163" t="s">
        <v>259</v>
      </c>
      <c r="B8" s="164" t="s">
        <v>260</v>
      </c>
      <c r="C8" s="177" t="s">
        <v>261</v>
      </c>
      <c r="D8" s="254"/>
      <c r="E8" s="175"/>
    </row>
    <row r="9" spans="1:5" ht="12.75" customHeight="1">
      <c r="A9" s="163">
        <v>56</v>
      </c>
      <c r="B9" s="164" t="s">
        <v>627</v>
      </c>
      <c r="C9" s="177" t="s">
        <v>628</v>
      </c>
      <c r="D9" s="254"/>
      <c r="E9" s="175">
        <f>SUM(D10:D11)</f>
        <v>208528</v>
      </c>
    </row>
    <row r="10" spans="1:5" ht="12.75" customHeight="1">
      <c r="A10" s="163"/>
      <c r="B10" s="164" t="s">
        <v>957</v>
      </c>
      <c r="C10" s="177"/>
      <c r="D10" s="254">
        <v>9100</v>
      </c>
      <c r="E10" s="175"/>
    </row>
    <row r="11" spans="1:5" ht="12.75" customHeight="1">
      <c r="A11" s="163"/>
      <c r="B11" s="164" t="s">
        <v>943</v>
      </c>
      <c r="C11" s="177"/>
      <c r="D11" s="254">
        <v>199428</v>
      </c>
      <c r="E11" s="175"/>
    </row>
    <row r="12" spans="1:5" ht="12.75" customHeight="1">
      <c r="A12" s="163">
        <v>57</v>
      </c>
      <c r="B12" s="164" t="s">
        <v>629</v>
      </c>
      <c r="C12" s="177" t="s">
        <v>630</v>
      </c>
      <c r="D12" s="254"/>
      <c r="E12" s="175"/>
    </row>
    <row r="13" spans="1:5" ht="12.75" customHeight="1">
      <c r="A13" s="163">
        <v>58</v>
      </c>
      <c r="B13" s="164" t="s">
        <v>700</v>
      </c>
      <c r="C13" s="177" t="s">
        <v>631</v>
      </c>
      <c r="D13" s="254"/>
      <c r="E13" s="175"/>
    </row>
    <row r="14" spans="1:5" ht="12.75" customHeight="1">
      <c r="A14" s="163">
        <v>59</v>
      </c>
      <c r="B14" s="164" t="s">
        <v>62</v>
      </c>
      <c r="C14" s="177" t="s">
        <v>262</v>
      </c>
      <c r="D14" s="254"/>
      <c r="E14" s="175">
        <f>SUM(E9:E13)</f>
        <v>208528</v>
      </c>
    </row>
    <row r="15" spans="1:5" ht="12.75" customHeight="1">
      <c r="A15" s="163">
        <v>60</v>
      </c>
      <c r="B15" s="164" t="s">
        <v>263</v>
      </c>
      <c r="C15" s="177" t="s">
        <v>264</v>
      </c>
      <c r="D15" s="254"/>
      <c r="E15" s="175"/>
    </row>
    <row r="16" spans="1:5" ht="12.75" customHeight="1">
      <c r="A16" s="163">
        <v>61</v>
      </c>
      <c r="B16" s="164" t="s">
        <v>265</v>
      </c>
      <c r="C16" s="177" t="s">
        <v>266</v>
      </c>
      <c r="D16" s="254"/>
      <c r="E16" s="175"/>
    </row>
    <row r="17" spans="1:5" ht="12.75" customHeight="1">
      <c r="A17" s="163">
        <v>62</v>
      </c>
      <c r="B17" s="164" t="s">
        <v>267</v>
      </c>
      <c r="C17" s="177" t="s">
        <v>268</v>
      </c>
      <c r="D17" s="254"/>
      <c r="E17" s="175"/>
    </row>
    <row r="18" spans="1:5" ht="12.75" customHeight="1">
      <c r="A18" s="163">
        <v>63</v>
      </c>
      <c r="B18" s="164" t="s">
        <v>269</v>
      </c>
      <c r="C18" s="177" t="s">
        <v>270</v>
      </c>
      <c r="D18" s="254"/>
      <c r="E18" s="175">
        <f>SUM(D19:D24)</f>
        <v>446675410</v>
      </c>
    </row>
    <row r="19" spans="1:5" ht="12.75" customHeight="1">
      <c r="A19" s="163"/>
      <c r="B19" s="164" t="s">
        <v>724</v>
      </c>
      <c r="C19" s="177"/>
      <c r="D19" s="254">
        <v>1210000</v>
      </c>
      <c r="E19" s="175"/>
    </row>
    <row r="20" spans="1:5" ht="12.75" customHeight="1">
      <c r="A20" s="163"/>
      <c r="B20" s="164" t="s">
        <v>509</v>
      </c>
      <c r="C20" s="177"/>
      <c r="D20" s="254">
        <v>1915000</v>
      </c>
      <c r="E20" s="175"/>
    </row>
    <row r="21" spans="1:5" ht="12.75" customHeight="1">
      <c r="A21" s="163"/>
      <c r="B21" s="164" t="s">
        <v>621</v>
      </c>
      <c r="C21" s="177"/>
      <c r="D21" s="254">
        <v>260269918</v>
      </c>
      <c r="E21" s="175"/>
    </row>
    <row r="22" spans="1:5" ht="12.75" customHeight="1">
      <c r="A22" s="163"/>
      <c r="B22" s="164" t="s">
        <v>775</v>
      </c>
      <c r="C22" s="177"/>
      <c r="D22" s="254">
        <v>50699230</v>
      </c>
      <c r="E22" s="175"/>
    </row>
    <row r="23" spans="1:5" ht="12.75" customHeight="1">
      <c r="A23" s="163"/>
      <c r="B23" s="121" t="s">
        <v>727</v>
      </c>
      <c r="C23" s="177"/>
      <c r="D23" s="254">
        <v>2346000</v>
      </c>
      <c r="E23" s="175"/>
    </row>
    <row r="24" spans="1:5" ht="12.75" customHeight="1">
      <c r="A24" s="163"/>
      <c r="B24" s="164" t="s">
        <v>977</v>
      </c>
      <c r="C24" s="177"/>
      <c r="D24" s="254">
        <v>130235262</v>
      </c>
      <c r="E24" s="175"/>
    </row>
    <row r="25" spans="1:5" ht="12.75" customHeight="1">
      <c r="A25" s="163">
        <v>64</v>
      </c>
      <c r="B25" s="164" t="s">
        <v>271</v>
      </c>
      <c r="C25" s="177" t="s">
        <v>272</v>
      </c>
      <c r="D25" s="254"/>
      <c r="E25" s="175"/>
    </row>
    <row r="26" spans="1:5" ht="12.75" customHeight="1">
      <c r="A26" s="163">
        <v>65</v>
      </c>
      <c r="B26" s="164" t="s">
        <v>273</v>
      </c>
      <c r="C26" s="177" t="s">
        <v>274</v>
      </c>
      <c r="D26" s="254"/>
      <c r="E26" s="175">
        <f>SUM(D27:D30)</f>
        <v>9500000</v>
      </c>
    </row>
    <row r="27" spans="1:5" ht="12.75" customHeight="1">
      <c r="A27" s="163"/>
      <c r="B27" s="121" t="s">
        <v>733</v>
      </c>
      <c r="C27" s="177"/>
      <c r="D27" s="254">
        <v>4000000</v>
      </c>
      <c r="E27" s="175"/>
    </row>
    <row r="28" spans="1:5" ht="12.75" customHeight="1">
      <c r="A28" s="163"/>
      <c r="B28" s="121" t="s">
        <v>515</v>
      </c>
      <c r="C28" s="177"/>
      <c r="D28" s="254">
        <v>3000000</v>
      </c>
      <c r="E28" s="175"/>
    </row>
    <row r="29" spans="1:5" ht="12.75" customHeight="1">
      <c r="A29" s="163"/>
      <c r="B29" s="121" t="s">
        <v>752</v>
      </c>
      <c r="C29" s="177"/>
      <c r="D29" s="254">
        <v>1500000</v>
      </c>
      <c r="E29" s="175"/>
    </row>
    <row r="30" spans="1:5" ht="12.75" customHeight="1">
      <c r="A30" s="163"/>
      <c r="B30" s="164" t="s">
        <v>739</v>
      </c>
      <c r="C30" s="177"/>
      <c r="D30" s="254">
        <v>1000000</v>
      </c>
      <c r="E30" s="175"/>
    </row>
    <row r="31" spans="1:5" ht="12.75">
      <c r="A31" s="163">
        <v>66</v>
      </c>
      <c r="B31" s="164" t="s">
        <v>275</v>
      </c>
      <c r="C31" s="177" t="s">
        <v>276</v>
      </c>
      <c r="D31" s="254"/>
      <c r="E31" s="175"/>
    </row>
    <row r="32" spans="1:5" ht="12.75" customHeight="1">
      <c r="A32" s="163">
        <v>67</v>
      </c>
      <c r="B32" s="264" t="s">
        <v>277</v>
      </c>
      <c r="C32" s="177" t="s">
        <v>278</v>
      </c>
      <c r="D32" s="254"/>
      <c r="E32" s="175"/>
    </row>
    <row r="33" spans="1:5" ht="12.75" customHeight="1">
      <c r="A33" s="163">
        <v>68</v>
      </c>
      <c r="B33" s="264" t="s">
        <v>632</v>
      </c>
      <c r="C33" s="177" t="s">
        <v>280</v>
      </c>
      <c r="D33" s="254"/>
      <c r="E33" s="175"/>
    </row>
    <row r="34" spans="1:5" ht="12.75" customHeight="1">
      <c r="A34" s="163">
        <v>69</v>
      </c>
      <c r="B34" s="164" t="s">
        <v>279</v>
      </c>
      <c r="C34" s="177" t="s">
        <v>281</v>
      </c>
      <c r="D34" s="254"/>
      <c r="E34" s="175">
        <f>SUM(D35:D50)</f>
        <v>247846511</v>
      </c>
    </row>
    <row r="35" spans="1:5" ht="12.75" customHeight="1">
      <c r="A35" s="163"/>
      <c r="B35" s="164" t="s">
        <v>978</v>
      </c>
      <c r="C35" s="177"/>
      <c r="D35" s="254">
        <v>26885101</v>
      </c>
      <c r="E35" s="175"/>
    </row>
    <row r="36" spans="1:5" ht="12.75" customHeight="1">
      <c r="A36" s="163"/>
      <c r="B36" s="164" t="s">
        <v>514</v>
      </c>
      <c r="C36" s="177"/>
      <c r="D36" s="254">
        <v>14000000</v>
      </c>
      <c r="E36" s="175"/>
    </row>
    <row r="37" spans="1:5" ht="12.75" customHeight="1">
      <c r="A37" s="163"/>
      <c r="B37" s="164" t="s">
        <v>738</v>
      </c>
      <c r="C37" s="177"/>
      <c r="D37" s="254">
        <v>5200000</v>
      </c>
      <c r="E37" s="175"/>
    </row>
    <row r="38" spans="1:5" ht="12.75" customHeight="1">
      <c r="A38" s="163"/>
      <c r="B38" s="164" t="s">
        <v>728</v>
      </c>
      <c r="C38" s="177"/>
      <c r="D38" s="254">
        <v>800000</v>
      </c>
      <c r="E38" s="175"/>
    </row>
    <row r="39" spans="1:5" ht="12.75" customHeight="1">
      <c r="A39" s="163"/>
      <c r="B39" s="164" t="s">
        <v>972</v>
      </c>
      <c r="C39" s="177"/>
      <c r="D39" s="254">
        <v>700000</v>
      </c>
      <c r="E39" s="175"/>
    </row>
    <row r="40" spans="1:5" ht="12.75" customHeight="1">
      <c r="A40" s="163"/>
      <c r="B40" s="121" t="s">
        <v>737</v>
      </c>
      <c r="C40" s="177"/>
      <c r="D40" s="254">
        <v>16131780</v>
      </c>
      <c r="E40" s="175"/>
    </row>
    <row r="41" spans="1:5" ht="12.75" customHeight="1">
      <c r="A41" s="163"/>
      <c r="B41" s="121" t="s">
        <v>896</v>
      </c>
      <c r="C41" s="177"/>
      <c r="D41" s="254">
        <v>31783330</v>
      </c>
      <c r="E41" s="175"/>
    </row>
    <row r="42" spans="1:5" ht="12.75" customHeight="1">
      <c r="A42" s="163"/>
      <c r="B42" s="164" t="s">
        <v>755</v>
      </c>
      <c r="C42" s="177"/>
      <c r="D42" s="254">
        <v>200000</v>
      </c>
      <c r="E42" s="175"/>
    </row>
    <row r="43" spans="1:5" ht="12.75" customHeight="1">
      <c r="A43" s="163"/>
      <c r="B43" s="164" t="s">
        <v>511</v>
      </c>
      <c r="C43" s="177"/>
      <c r="D43" s="254">
        <v>120000000</v>
      </c>
      <c r="E43" s="175"/>
    </row>
    <row r="44" spans="1:5" ht="12.75" customHeight="1">
      <c r="A44" s="163"/>
      <c r="B44" s="164" t="s">
        <v>725</v>
      </c>
      <c r="C44" s="177"/>
      <c r="D44" s="254">
        <v>50000</v>
      </c>
      <c r="E44" s="175"/>
    </row>
    <row r="45" spans="1:5" ht="12.75" customHeight="1">
      <c r="A45" s="163"/>
      <c r="B45" s="164" t="s">
        <v>973</v>
      </c>
      <c r="C45" s="177"/>
      <c r="D45" s="254">
        <v>500000</v>
      </c>
      <c r="E45" s="175"/>
    </row>
    <row r="46" spans="1:5" ht="12.75" customHeight="1">
      <c r="A46" s="163"/>
      <c r="B46" s="121" t="s">
        <v>942</v>
      </c>
      <c r="C46" s="177"/>
      <c r="D46" s="254">
        <v>27600</v>
      </c>
      <c r="E46" s="175"/>
    </row>
    <row r="47" spans="1:5" ht="12.75" customHeight="1">
      <c r="A47" s="163"/>
      <c r="B47" s="164" t="s">
        <v>516</v>
      </c>
      <c r="C47" s="177"/>
      <c r="D47" s="254">
        <v>5456828</v>
      </c>
      <c r="E47" s="175"/>
    </row>
    <row r="48" spans="1:5" ht="12.75" customHeight="1">
      <c r="A48" s="163"/>
      <c r="B48" s="164" t="s">
        <v>729</v>
      </c>
      <c r="C48" s="177"/>
      <c r="D48" s="254">
        <v>5000000</v>
      </c>
      <c r="E48" s="175"/>
    </row>
    <row r="49" spans="1:5" ht="12.75" customHeight="1">
      <c r="A49" s="163"/>
      <c r="B49" s="164" t="s">
        <v>753</v>
      </c>
      <c r="C49" s="177"/>
      <c r="D49" s="254">
        <v>11111872</v>
      </c>
      <c r="E49" s="175"/>
    </row>
    <row r="50" spans="1:5" ht="12.75" customHeight="1">
      <c r="A50" s="163"/>
      <c r="B50" s="121" t="s">
        <v>783</v>
      </c>
      <c r="C50" s="177"/>
      <c r="D50" s="254">
        <v>10000000</v>
      </c>
      <c r="E50" s="175"/>
    </row>
    <row r="51" spans="1:5" ht="12.75" customHeight="1">
      <c r="A51" s="163">
        <v>70</v>
      </c>
      <c r="B51" s="264" t="s">
        <v>49</v>
      </c>
      <c r="C51" s="177" t="s">
        <v>633</v>
      </c>
      <c r="D51" s="254"/>
      <c r="E51" s="175">
        <f>SUM(D52:D71)</f>
        <v>1891439604</v>
      </c>
    </row>
    <row r="52" spans="1:5" ht="12.75" customHeight="1">
      <c r="A52" s="163"/>
      <c r="B52" s="121" t="s">
        <v>513</v>
      </c>
      <c r="C52" s="177"/>
      <c r="D52" s="254">
        <v>30000000</v>
      </c>
      <c r="E52" s="175"/>
    </row>
    <row r="53" spans="1:5" ht="12.75" customHeight="1">
      <c r="A53" s="163"/>
      <c r="B53" s="121" t="s">
        <v>821</v>
      </c>
      <c r="C53" s="177"/>
      <c r="D53" s="254">
        <v>118862084</v>
      </c>
      <c r="E53" s="175"/>
    </row>
    <row r="54" spans="1:5" ht="12.75" customHeight="1">
      <c r="A54" s="163"/>
      <c r="B54" s="121" t="s">
        <v>754</v>
      </c>
      <c r="C54" s="177"/>
      <c r="D54" s="254">
        <v>30000000</v>
      </c>
      <c r="E54" s="175"/>
    </row>
    <row r="55" spans="1:5" ht="12.75" customHeight="1">
      <c r="A55" s="163"/>
      <c r="B55" s="264" t="s">
        <v>510</v>
      </c>
      <c r="C55" s="177"/>
      <c r="D55" s="254">
        <v>2289852</v>
      </c>
      <c r="E55" s="175"/>
    </row>
    <row r="56" spans="1:5" ht="12.75" customHeight="1">
      <c r="A56" s="163"/>
      <c r="B56" s="264" t="s">
        <v>940</v>
      </c>
      <c r="C56" s="177"/>
      <c r="D56" s="254">
        <v>177000000</v>
      </c>
      <c r="E56" s="175"/>
    </row>
    <row r="57" spans="1:5" ht="12.75" customHeight="1">
      <c r="A57" s="163"/>
      <c r="B57" s="121" t="s">
        <v>512</v>
      </c>
      <c r="C57" s="177"/>
      <c r="D57" s="254">
        <v>2336100</v>
      </c>
      <c r="E57" s="175"/>
    </row>
    <row r="58" spans="1:5" ht="12.75" customHeight="1">
      <c r="A58" s="163"/>
      <c r="B58" s="121" t="s">
        <v>966</v>
      </c>
      <c r="C58" s="177"/>
      <c r="D58" s="254">
        <v>49703404</v>
      </c>
      <c r="E58" s="175"/>
    </row>
    <row r="59" spans="1:5" ht="12.75" customHeight="1">
      <c r="A59" s="163"/>
      <c r="B59" s="121" t="s">
        <v>888</v>
      </c>
      <c r="C59" s="177"/>
      <c r="D59" s="254">
        <v>145731152</v>
      </c>
      <c r="E59" s="175"/>
    </row>
    <row r="60" spans="1:5" ht="12.75" customHeight="1">
      <c r="A60" s="163"/>
      <c r="B60" s="121" t="s">
        <v>889</v>
      </c>
      <c r="C60" s="177"/>
      <c r="D60" s="254">
        <v>287096296</v>
      </c>
      <c r="E60" s="175"/>
    </row>
    <row r="61" spans="1:5" ht="12.75" customHeight="1">
      <c r="A61" s="163"/>
      <c r="B61" s="121" t="s">
        <v>968</v>
      </c>
      <c r="C61" s="177"/>
      <c r="D61" s="254">
        <v>231222907</v>
      </c>
      <c r="E61" s="175"/>
    </row>
    <row r="62" spans="1:5" ht="12.75" customHeight="1">
      <c r="A62" s="163"/>
      <c r="B62" s="271" t="s">
        <v>891</v>
      </c>
      <c r="C62" s="271"/>
      <c r="D62" s="254">
        <v>348241774</v>
      </c>
      <c r="E62" s="175"/>
    </row>
    <row r="63" spans="1:5" ht="12.75" customHeight="1">
      <c r="A63" s="163"/>
      <c r="B63" s="271" t="s">
        <v>834</v>
      </c>
      <c r="C63" s="271"/>
      <c r="D63" s="254">
        <v>94166508</v>
      </c>
      <c r="E63" s="175"/>
    </row>
    <row r="64" spans="1:5" ht="12.75" customHeight="1">
      <c r="A64" s="163"/>
      <c r="B64" s="271" t="s">
        <v>933</v>
      </c>
      <c r="C64" s="271"/>
      <c r="D64" s="254">
        <v>151652184</v>
      </c>
      <c r="E64" s="175"/>
    </row>
    <row r="65" spans="1:5" ht="12.75" customHeight="1">
      <c r="A65" s="163"/>
      <c r="B65" s="121" t="s">
        <v>881</v>
      </c>
      <c r="C65" s="177"/>
      <c r="D65" s="254">
        <v>11118711</v>
      </c>
      <c r="E65" s="175"/>
    </row>
    <row r="66" spans="1:5" ht="12.75" customHeight="1">
      <c r="A66" s="163"/>
      <c r="B66" s="121" t="s">
        <v>726</v>
      </c>
      <c r="C66" s="177"/>
      <c r="D66" s="254">
        <v>20915899</v>
      </c>
      <c r="E66" s="175"/>
    </row>
    <row r="67" spans="1:5" ht="12.75" customHeight="1">
      <c r="A67" s="163"/>
      <c r="B67" s="121" t="s">
        <v>945</v>
      </c>
      <c r="C67" s="177"/>
      <c r="D67" s="254">
        <v>20000000</v>
      </c>
      <c r="E67" s="175"/>
    </row>
    <row r="68" spans="1:8" ht="12.75" customHeight="1">
      <c r="A68" s="163"/>
      <c r="B68" s="121" t="s">
        <v>1001</v>
      </c>
      <c r="C68" s="177"/>
      <c r="D68" s="254">
        <v>58092305</v>
      </c>
      <c r="E68" s="175"/>
      <c r="G68" s="253"/>
      <c r="H68" s="274"/>
    </row>
    <row r="69" spans="1:8" ht="12.75" customHeight="1">
      <c r="A69" s="163"/>
      <c r="B69" s="121" t="s">
        <v>1002</v>
      </c>
      <c r="C69" s="177"/>
      <c r="D69" s="254">
        <v>1898697</v>
      </c>
      <c r="E69" s="175"/>
      <c r="G69" s="253"/>
      <c r="H69" s="274"/>
    </row>
    <row r="70" spans="1:8" ht="12.75" customHeight="1">
      <c r="A70" s="163"/>
      <c r="B70" s="121" t="s">
        <v>1003</v>
      </c>
      <c r="C70" s="177"/>
      <c r="D70" s="254">
        <v>101183351</v>
      </c>
      <c r="E70" s="175"/>
      <c r="G70" s="253"/>
      <c r="H70" s="274"/>
    </row>
    <row r="71" spans="1:8" ht="12.75" customHeight="1">
      <c r="A71" s="163"/>
      <c r="B71" s="121" t="s">
        <v>1004</v>
      </c>
      <c r="C71" s="177"/>
      <c r="D71" s="254">
        <v>9928380</v>
      </c>
      <c r="E71" s="175"/>
      <c r="G71" s="253"/>
      <c r="H71" s="274"/>
    </row>
    <row r="72" spans="1:5" ht="12.75" customHeight="1">
      <c r="A72" s="261">
        <v>71</v>
      </c>
      <c r="B72" s="262" t="s">
        <v>701</v>
      </c>
      <c r="C72" s="260" t="s">
        <v>77</v>
      </c>
      <c r="D72" s="203"/>
      <c r="E72" s="183">
        <f>E8+E14+E15+E16+E17+E18+E25+E26+E31+E32+E33+E34+E51</f>
        <v>2595670053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8"/>
  <sheetViews>
    <sheetView zoomScalePageLayoutView="0" workbookViewId="0" topLeftCell="A1">
      <selection activeCell="A5" sqref="A5"/>
    </sheetView>
  </sheetViews>
  <sheetFormatPr defaultColWidth="2.75390625" defaultRowHeight="12.75"/>
  <cols>
    <col min="1" max="1" width="4.125" style="126" customWidth="1"/>
    <col min="2" max="2" width="63.125" style="47" customWidth="1"/>
    <col min="3" max="3" width="8.25390625" style="47" bestFit="1" customWidth="1"/>
    <col min="4" max="4" width="15.375" style="69" bestFit="1" customWidth="1"/>
    <col min="5" max="191" width="9.125" style="47" customWidth="1"/>
    <col min="192" max="16384" width="2.75390625" style="47" customWidth="1"/>
  </cols>
  <sheetData>
    <row r="1" spans="1:4" ht="15" customHeight="1">
      <c r="A1" s="157" t="s">
        <v>750</v>
      </c>
      <c r="D1" s="158" t="s">
        <v>607</v>
      </c>
    </row>
    <row r="2" spans="1:4" ht="15" customHeight="1">
      <c r="A2" s="157"/>
      <c r="D2" s="158"/>
    </row>
    <row r="3" spans="1:4" ht="12.75">
      <c r="A3" s="368" t="s">
        <v>508</v>
      </c>
      <c r="B3" s="368"/>
      <c r="C3" s="368"/>
      <c r="D3" s="368"/>
    </row>
    <row r="4" spans="2:4" ht="12.75">
      <c r="B4" s="127"/>
      <c r="C4" s="127"/>
      <c r="D4" s="125"/>
    </row>
    <row r="5" spans="1:4" s="49" customFormat="1" ht="22.5" customHeight="1">
      <c r="A5" s="128" t="s">
        <v>93</v>
      </c>
      <c r="B5" s="129" t="s">
        <v>94</v>
      </c>
      <c r="C5" s="54" t="s">
        <v>95</v>
      </c>
      <c r="D5" s="48" t="s">
        <v>939</v>
      </c>
    </row>
    <row r="6" spans="1:4" ht="12.75">
      <c r="A6" s="130" t="s">
        <v>97</v>
      </c>
      <c r="B6" s="55" t="s">
        <v>98</v>
      </c>
      <c r="C6" s="55" t="s">
        <v>99</v>
      </c>
      <c r="D6" s="68" t="s">
        <v>100</v>
      </c>
    </row>
    <row r="7" spans="1:4" ht="12.75" customHeight="1">
      <c r="A7" s="131" t="s">
        <v>101</v>
      </c>
      <c r="B7" s="55" t="s">
        <v>102</v>
      </c>
      <c r="C7" s="56" t="s">
        <v>103</v>
      </c>
      <c r="D7" s="173">
        <v>284854362</v>
      </c>
    </row>
    <row r="8" spans="1:4" ht="12.75" customHeight="1">
      <c r="A8" s="131" t="s">
        <v>104</v>
      </c>
      <c r="B8" s="55" t="s">
        <v>105</v>
      </c>
      <c r="C8" s="57" t="s">
        <v>106</v>
      </c>
      <c r="D8" s="173"/>
    </row>
    <row r="9" spans="1:4" ht="12.75" customHeight="1">
      <c r="A9" s="131" t="s">
        <v>107</v>
      </c>
      <c r="B9" s="55" t="s">
        <v>108</v>
      </c>
      <c r="C9" s="57" t="s">
        <v>109</v>
      </c>
      <c r="D9" s="173">
        <v>25000000</v>
      </c>
    </row>
    <row r="10" spans="1:4" ht="12.75" customHeight="1">
      <c r="A10" s="131" t="s">
        <v>110</v>
      </c>
      <c r="B10" s="58" t="s">
        <v>111</v>
      </c>
      <c r="C10" s="57" t="s">
        <v>112</v>
      </c>
      <c r="D10" s="173"/>
    </row>
    <row r="11" spans="1:4" ht="12.75" customHeight="1">
      <c r="A11" s="131" t="s">
        <v>113</v>
      </c>
      <c r="B11" s="58" t="s">
        <v>114</v>
      </c>
      <c r="C11" s="57" t="s">
        <v>115</v>
      </c>
      <c r="D11" s="173"/>
    </row>
    <row r="12" spans="1:4" ht="12.75" customHeight="1">
      <c r="A12" s="131" t="s">
        <v>116</v>
      </c>
      <c r="B12" s="58" t="s">
        <v>117</v>
      </c>
      <c r="C12" s="57" t="s">
        <v>118</v>
      </c>
      <c r="D12" s="173">
        <v>2095200</v>
      </c>
    </row>
    <row r="13" spans="1:4" ht="12.75" customHeight="1">
      <c r="A13" s="131" t="s">
        <v>119</v>
      </c>
      <c r="B13" s="58" t="s">
        <v>120</v>
      </c>
      <c r="C13" s="57" t="s">
        <v>121</v>
      </c>
      <c r="D13" s="173">
        <v>12747221</v>
      </c>
    </row>
    <row r="14" spans="1:4" ht="12.75" customHeight="1">
      <c r="A14" s="131" t="s">
        <v>122</v>
      </c>
      <c r="B14" s="58" t="s">
        <v>123</v>
      </c>
      <c r="C14" s="57" t="s">
        <v>124</v>
      </c>
      <c r="D14" s="173"/>
    </row>
    <row r="15" spans="1:4" ht="12.75" customHeight="1">
      <c r="A15" s="131" t="s">
        <v>125</v>
      </c>
      <c r="B15" s="58" t="s">
        <v>126</v>
      </c>
      <c r="C15" s="57" t="s">
        <v>127</v>
      </c>
      <c r="D15" s="173">
        <v>1755924</v>
      </c>
    </row>
    <row r="16" spans="1:4" ht="12.75" customHeight="1">
      <c r="A16" s="131" t="s">
        <v>128</v>
      </c>
      <c r="B16" s="58" t="s">
        <v>129</v>
      </c>
      <c r="C16" s="57" t="s">
        <v>130</v>
      </c>
      <c r="D16" s="173">
        <v>1606596</v>
      </c>
    </row>
    <row r="17" spans="1:4" ht="12.75" customHeight="1">
      <c r="A17" s="131" t="s">
        <v>131</v>
      </c>
      <c r="B17" s="58" t="s">
        <v>132</v>
      </c>
      <c r="C17" s="57" t="s">
        <v>133</v>
      </c>
      <c r="D17" s="173"/>
    </row>
    <row r="18" spans="1:4" s="50" customFormat="1" ht="12.75" customHeight="1">
      <c r="A18" s="131" t="s">
        <v>134</v>
      </c>
      <c r="B18" s="58" t="s">
        <v>135</v>
      </c>
      <c r="C18" s="57" t="s">
        <v>136</v>
      </c>
      <c r="D18" s="173">
        <v>1100000</v>
      </c>
    </row>
    <row r="19" spans="1:4" s="50" customFormat="1" ht="12.75" customHeight="1">
      <c r="A19" s="131" t="s">
        <v>137</v>
      </c>
      <c r="B19" s="58" t="s">
        <v>138</v>
      </c>
      <c r="C19" s="57" t="s">
        <v>139</v>
      </c>
      <c r="D19" s="173">
        <v>5188400</v>
      </c>
    </row>
    <row r="20" spans="1:4" s="133" customFormat="1" ht="12.75" customHeight="1">
      <c r="A20" s="132" t="s">
        <v>140</v>
      </c>
      <c r="B20" s="59" t="s">
        <v>141</v>
      </c>
      <c r="C20" s="60" t="s">
        <v>142</v>
      </c>
      <c r="D20" s="173">
        <f>SUM(D7:D19)</f>
        <v>334347703</v>
      </c>
    </row>
    <row r="21" spans="1:4" ht="12.75" customHeight="1">
      <c r="A21" s="131" t="s">
        <v>143</v>
      </c>
      <c r="B21" s="58" t="s">
        <v>144</v>
      </c>
      <c r="C21" s="57" t="s">
        <v>145</v>
      </c>
      <c r="D21" s="173"/>
    </row>
    <row r="22" spans="1:4" ht="25.5">
      <c r="A22" s="131" t="s">
        <v>146</v>
      </c>
      <c r="B22" s="58" t="s">
        <v>147</v>
      </c>
      <c r="C22" s="57" t="s">
        <v>148</v>
      </c>
      <c r="D22" s="173">
        <v>9810000</v>
      </c>
    </row>
    <row r="23" spans="1:4" ht="12.75" customHeight="1">
      <c r="A23" s="131" t="s">
        <v>149</v>
      </c>
      <c r="B23" s="55" t="s">
        <v>150</v>
      </c>
      <c r="C23" s="57" t="s">
        <v>151</v>
      </c>
      <c r="D23" s="173">
        <v>3500000</v>
      </c>
    </row>
    <row r="24" spans="1:4" s="51" customFormat="1" ht="12.75" customHeight="1">
      <c r="A24" s="132" t="s">
        <v>152</v>
      </c>
      <c r="B24" s="59" t="s">
        <v>153</v>
      </c>
      <c r="C24" s="60" t="s">
        <v>154</v>
      </c>
      <c r="D24" s="173">
        <f>SUM(D21:D23)</f>
        <v>13310000</v>
      </c>
    </row>
    <row r="25" spans="1:4" s="51" customFormat="1" ht="12.75" customHeight="1">
      <c r="A25" s="132" t="s">
        <v>155</v>
      </c>
      <c r="B25" s="59" t="s">
        <v>156</v>
      </c>
      <c r="C25" s="60" t="s">
        <v>73</v>
      </c>
      <c r="D25" s="176">
        <f>D20+D24</f>
        <v>347657703</v>
      </c>
    </row>
    <row r="26" spans="1:4" s="51" customFormat="1" ht="12.75" customHeight="1">
      <c r="A26" s="132" t="s">
        <v>157</v>
      </c>
      <c r="B26" s="59" t="s">
        <v>158</v>
      </c>
      <c r="C26" s="60" t="s">
        <v>74</v>
      </c>
      <c r="D26" s="176">
        <v>77012484</v>
      </c>
    </row>
    <row r="27" spans="1:4" ht="12.75" customHeight="1">
      <c r="A27" s="131" t="s">
        <v>159</v>
      </c>
      <c r="B27" s="58" t="s">
        <v>160</v>
      </c>
      <c r="C27" s="57" t="s">
        <v>161</v>
      </c>
      <c r="D27" s="173">
        <v>900000</v>
      </c>
    </row>
    <row r="28" spans="1:4" ht="12.75" customHeight="1">
      <c r="A28" s="131" t="s">
        <v>162</v>
      </c>
      <c r="B28" s="58" t="s">
        <v>163</v>
      </c>
      <c r="C28" s="57" t="s">
        <v>164</v>
      </c>
      <c r="D28" s="173">
        <v>20000000</v>
      </c>
    </row>
    <row r="29" spans="1:4" ht="12.75" customHeight="1">
      <c r="A29" s="131" t="s">
        <v>165</v>
      </c>
      <c r="B29" s="58" t="s">
        <v>166</v>
      </c>
      <c r="C29" s="57" t="s">
        <v>167</v>
      </c>
      <c r="D29" s="173"/>
    </row>
    <row r="30" spans="1:4" ht="12.75" customHeight="1">
      <c r="A30" s="132" t="s">
        <v>168</v>
      </c>
      <c r="B30" s="59" t="s">
        <v>169</v>
      </c>
      <c r="C30" s="60" t="s">
        <v>170</v>
      </c>
      <c r="D30" s="173">
        <f>SUM(D27:D29)</f>
        <v>20900000</v>
      </c>
    </row>
    <row r="31" spans="1:4" ht="12.75" customHeight="1">
      <c r="A31" s="131" t="s">
        <v>171</v>
      </c>
      <c r="B31" s="58" t="s">
        <v>172</v>
      </c>
      <c r="C31" s="57" t="s">
        <v>173</v>
      </c>
      <c r="D31" s="173">
        <v>10344000</v>
      </c>
    </row>
    <row r="32" spans="1:4" ht="12.75" customHeight="1">
      <c r="A32" s="131" t="s">
        <v>174</v>
      </c>
      <c r="B32" s="58" t="s">
        <v>175</v>
      </c>
      <c r="C32" s="57" t="s">
        <v>176</v>
      </c>
      <c r="D32" s="173">
        <v>2150000</v>
      </c>
    </row>
    <row r="33" spans="1:4" ht="12.75" customHeight="1">
      <c r="A33" s="132" t="s">
        <v>177</v>
      </c>
      <c r="B33" s="59" t="s">
        <v>178</v>
      </c>
      <c r="C33" s="60" t="s">
        <v>179</v>
      </c>
      <c r="D33" s="173">
        <f>SUM(D31:D32)</f>
        <v>12494000</v>
      </c>
    </row>
    <row r="34" spans="1:4" ht="12.75" customHeight="1">
      <c r="A34" s="131" t="s">
        <v>180</v>
      </c>
      <c r="B34" s="58" t="s">
        <v>181</v>
      </c>
      <c r="C34" s="57" t="s">
        <v>182</v>
      </c>
      <c r="D34" s="173">
        <v>11550000</v>
      </c>
    </row>
    <row r="35" spans="1:4" ht="12.75" customHeight="1">
      <c r="A35" s="131" t="s">
        <v>183</v>
      </c>
      <c r="B35" s="58" t="s">
        <v>184</v>
      </c>
      <c r="C35" s="57" t="s">
        <v>185</v>
      </c>
      <c r="D35" s="173"/>
    </row>
    <row r="36" spans="1:4" ht="12.75" customHeight="1">
      <c r="A36" s="131" t="s">
        <v>186</v>
      </c>
      <c r="B36" s="58" t="s">
        <v>187</v>
      </c>
      <c r="C36" s="57" t="s">
        <v>188</v>
      </c>
      <c r="D36" s="173">
        <v>1094000</v>
      </c>
    </row>
    <row r="37" spans="1:4" ht="12.75" customHeight="1">
      <c r="A37" s="131" t="s">
        <v>189</v>
      </c>
      <c r="B37" s="58" t="s">
        <v>190</v>
      </c>
      <c r="C37" s="57" t="s">
        <v>191</v>
      </c>
      <c r="D37" s="173">
        <v>4313000</v>
      </c>
    </row>
    <row r="38" spans="1:4" ht="12.75" customHeight="1">
      <c r="A38" s="131" t="s">
        <v>192</v>
      </c>
      <c r="B38" s="61" t="s">
        <v>193</v>
      </c>
      <c r="C38" s="57" t="s">
        <v>194</v>
      </c>
      <c r="D38" s="173">
        <v>5050000</v>
      </c>
    </row>
    <row r="39" spans="1:4" ht="12.75" customHeight="1">
      <c r="A39" s="131" t="s">
        <v>195</v>
      </c>
      <c r="B39" s="55" t="s">
        <v>196</v>
      </c>
      <c r="C39" s="57" t="s">
        <v>197</v>
      </c>
      <c r="D39" s="173"/>
    </row>
    <row r="40" spans="1:4" ht="12.75" customHeight="1">
      <c r="A40" s="131" t="s">
        <v>198</v>
      </c>
      <c r="B40" s="58" t="s">
        <v>199</v>
      </c>
      <c r="C40" s="57" t="s">
        <v>200</v>
      </c>
      <c r="D40" s="173">
        <v>31495000</v>
      </c>
    </row>
    <row r="41" spans="1:4" ht="12.75" customHeight="1">
      <c r="A41" s="132" t="s">
        <v>201</v>
      </c>
      <c r="B41" s="59" t="s">
        <v>202</v>
      </c>
      <c r="C41" s="60" t="s">
        <v>203</v>
      </c>
      <c r="D41" s="173">
        <f>SUM(D34:D40)</f>
        <v>53502000</v>
      </c>
    </row>
    <row r="42" spans="1:4" ht="12.75" customHeight="1">
      <c r="A42" s="131" t="s">
        <v>204</v>
      </c>
      <c r="B42" s="58" t="s">
        <v>205</v>
      </c>
      <c r="C42" s="57" t="s">
        <v>206</v>
      </c>
      <c r="D42" s="173">
        <v>1000000</v>
      </c>
    </row>
    <row r="43" spans="1:4" ht="12.75" customHeight="1">
      <c r="A43" s="131" t="s">
        <v>207</v>
      </c>
      <c r="B43" s="58" t="s">
        <v>208</v>
      </c>
      <c r="C43" s="57" t="s">
        <v>209</v>
      </c>
      <c r="D43" s="173">
        <v>1000000</v>
      </c>
    </row>
    <row r="44" spans="1:4" ht="12.75" customHeight="1">
      <c r="A44" s="132" t="s">
        <v>210</v>
      </c>
      <c r="B44" s="59" t="s">
        <v>211</v>
      </c>
      <c r="C44" s="60" t="s">
        <v>212</v>
      </c>
      <c r="D44" s="173">
        <f>SUM(D42:D43)</f>
        <v>2000000</v>
      </c>
    </row>
    <row r="45" spans="1:4" ht="12.75" customHeight="1">
      <c r="A45" s="131" t="s">
        <v>213</v>
      </c>
      <c r="B45" s="58" t="s">
        <v>214</v>
      </c>
      <c r="C45" s="57" t="s">
        <v>215</v>
      </c>
      <c r="D45" s="173">
        <v>16520000</v>
      </c>
    </row>
    <row r="46" spans="1:4" ht="12.75" customHeight="1">
      <c r="A46" s="131" t="s">
        <v>216</v>
      </c>
      <c r="B46" s="58" t="s">
        <v>217</v>
      </c>
      <c r="C46" s="57" t="s">
        <v>218</v>
      </c>
      <c r="D46" s="173">
        <v>2500000</v>
      </c>
    </row>
    <row r="47" spans="1:4" ht="12.75" customHeight="1">
      <c r="A47" s="131" t="s">
        <v>219</v>
      </c>
      <c r="B47" s="58" t="s">
        <v>220</v>
      </c>
      <c r="C47" s="57" t="s">
        <v>221</v>
      </c>
      <c r="D47" s="173"/>
    </row>
    <row r="48" spans="1:4" ht="12.75" customHeight="1">
      <c r="A48" s="131" t="s">
        <v>222</v>
      </c>
      <c r="B48" s="58" t="s">
        <v>223</v>
      </c>
      <c r="C48" s="57" t="s">
        <v>224</v>
      </c>
      <c r="D48" s="173"/>
    </row>
    <row r="49" spans="1:4" ht="12.75" customHeight="1">
      <c r="A49" s="131" t="s">
        <v>225</v>
      </c>
      <c r="B49" s="58" t="s">
        <v>226</v>
      </c>
      <c r="C49" s="57" t="s">
        <v>227</v>
      </c>
      <c r="D49" s="173">
        <v>18741000</v>
      </c>
    </row>
    <row r="50" spans="1:4" ht="12.75" customHeight="1">
      <c r="A50" s="132" t="s">
        <v>228</v>
      </c>
      <c r="B50" s="59" t="s">
        <v>229</v>
      </c>
      <c r="C50" s="60" t="s">
        <v>230</v>
      </c>
      <c r="D50" s="173">
        <f>SUM(D45:D49)</f>
        <v>37761000</v>
      </c>
    </row>
    <row r="51" spans="1:4" s="51" customFormat="1" ht="12.75" customHeight="1">
      <c r="A51" s="132" t="s">
        <v>231</v>
      </c>
      <c r="B51" s="59" t="s">
        <v>232</v>
      </c>
      <c r="C51" s="60" t="s">
        <v>75</v>
      </c>
      <c r="D51" s="176">
        <f>D30+D33+D41+D44+D50</f>
        <v>126657000</v>
      </c>
    </row>
    <row r="52" spans="1:4" ht="12.75" customHeight="1">
      <c r="A52" s="131" t="s">
        <v>233</v>
      </c>
      <c r="B52" s="62" t="s">
        <v>234</v>
      </c>
      <c r="C52" s="57" t="s">
        <v>235</v>
      </c>
      <c r="D52" s="173"/>
    </row>
    <row r="53" spans="1:4" ht="12.75" customHeight="1">
      <c r="A53" s="131" t="s">
        <v>236</v>
      </c>
      <c r="B53" s="62" t="s">
        <v>237</v>
      </c>
      <c r="C53" s="57" t="s">
        <v>238</v>
      </c>
      <c r="D53" s="173"/>
    </row>
    <row r="54" spans="1:4" ht="12.75" customHeight="1">
      <c r="A54" s="131" t="s">
        <v>239</v>
      </c>
      <c r="B54" s="63" t="s">
        <v>240</v>
      </c>
      <c r="C54" s="57" t="s">
        <v>241</v>
      </c>
      <c r="D54" s="173"/>
    </row>
    <row r="55" spans="1:4" ht="12.75" customHeight="1">
      <c r="A55" s="131" t="s">
        <v>242</v>
      </c>
      <c r="B55" s="63" t="s">
        <v>243</v>
      </c>
      <c r="C55" s="57" t="s">
        <v>244</v>
      </c>
      <c r="D55" s="173"/>
    </row>
    <row r="56" spans="1:4" ht="12.75" customHeight="1">
      <c r="A56" s="131" t="s">
        <v>245</v>
      </c>
      <c r="B56" s="63" t="s">
        <v>246</v>
      </c>
      <c r="C56" s="57" t="s">
        <v>247</v>
      </c>
      <c r="D56" s="173"/>
    </row>
    <row r="57" spans="1:4" ht="12.75" customHeight="1">
      <c r="A57" s="131" t="s">
        <v>248</v>
      </c>
      <c r="B57" s="62" t="s">
        <v>249</v>
      </c>
      <c r="C57" s="57" t="s">
        <v>250</v>
      </c>
      <c r="D57" s="173"/>
    </row>
    <row r="58" spans="1:4" ht="12.75" customHeight="1">
      <c r="A58" s="131" t="s">
        <v>251</v>
      </c>
      <c r="B58" s="62" t="s">
        <v>252</v>
      </c>
      <c r="C58" s="57" t="s">
        <v>253</v>
      </c>
      <c r="D58" s="173"/>
    </row>
    <row r="59" spans="1:4" ht="12.75" customHeight="1">
      <c r="A59" s="131" t="s">
        <v>254</v>
      </c>
      <c r="B59" s="62" t="s">
        <v>255</v>
      </c>
      <c r="C59" s="57" t="s">
        <v>256</v>
      </c>
      <c r="D59" s="173"/>
    </row>
    <row r="60" spans="1:4" s="51" customFormat="1" ht="12.75" customHeight="1">
      <c r="A60" s="132" t="s">
        <v>257</v>
      </c>
      <c r="B60" s="64" t="s">
        <v>258</v>
      </c>
      <c r="C60" s="60" t="s">
        <v>76</v>
      </c>
      <c r="D60" s="176">
        <f>SUM(D52:D59)</f>
        <v>0</v>
      </c>
    </row>
    <row r="61" spans="1:4" ht="12.75" customHeight="1">
      <c r="A61" s="131" t="s">
        <v>259</v>
      </c>
      <c r="B61" s="62" t="s">
        <v>260</v>
      </c>
      <c r="C61" s="57" t="s">
        <v>261</v>
      </c>
      <c r="D61" s="173"/>
    </row>
    <row r="62" spans="1:4" ht="12.75" customHeight="1">
      <c r="A62" s="131">
        <v>56</v>
      </c>
      <c r="B62" s="62" t="s">
        <v>627</v>
      </c>
      <c r="C62" s="57" t="s">
        <v>628</v>
      </c>
      <c r="D62" s="173"/>
    </row>
    <row r="63" spans="1:4" ht="12.75" customHeight="1">
      <c r="A63" s="131">
        <v>57</v>
      </c>
      <c r="B63" s="62" t="s">
        <v>629</v>
      </c>
      <c r="C63" s="57" t="s">
        <v>630</v>
      </c>
      <c r="D63" s="173"/>
    </row>
    <row r="64" spans="1:4" ht="12.75" customHeight="1">
      <c r="A64" s="131">
        <v>58</v>
      </c>
      <c r="B64" s="134" t="s">
        <v>700</v>
      </c>
      <c r="C64" s="135" t="s">
        <v>631</v>
      </c>
      <c r="D64" s="174"/>
    </row>
    <row r="65" spans="1:4" ht="12.75" customHeight="1">
      <c r="A65" s="131">
        <v>59</v>
      </c>
      <c r="B65" s="136" t="s">
        <v>62</v>
      </c>
      <c r="C65" s="137" t="s">
        <v>262</v>
      </c>
      <c r="D65" s="175">
        <f>SUM(D62:D64)</f>
        <v>0</v>
      </c>
    </row>
    <row r="66" spans="1:4" ht="26.25" customHeight="1">
      <c r="A66" s="131">
        <v>60</v>
      </c>
      <c r="B66" s="136" t="s">
        <v>263</v>
      </c>
      <c r="C66" s="137" t="s">
        <v>264</v>
      </c>
      <c r="D66" s="175"/>
    </row>
    <row r="67" spans="1:4" ht="25.5" customHeight="1">
      <c r="A67" s="131">
        <v>61</v>
      </c>
      <c r="B67" s="138" t="s">
        <v>265</v>
      </c>
      <c r="C67" s="139" t="s">
        <v>266</v>
      </c>
      <c r="D67" s="172"/>
    </row>
    <row r="68" spans="1:4" ht="26.25" customHeight="1">
      <c r="A68" s="131">
        <v>62</v>
      </c>
      <c r="B68" s="62" t="s">
        <v>267</v>
      </c>
      <c r="C68" s="57" t="s">
        <v>268</v>
      </c>
      <c r="D68" s="173"/>
    </row>
    <row r="69" spans="1:4" ht="12.75" customHeight="1">
      <c r="A69" s="131">
        <v>63</v>
      </c>
      <c r="B69" s="62" t="s">
        <v>269</v>
      </c>
      <c r="C69" s="57" t="s">
        <v>270</v>
      </c>
      <c r="D69" s="173">
        <v>2000000</v>
      </c>
    </row>
    <row r="70" spans="1:4" ht="25.5" customHeight="1">
      <c r="A70" s="131">
        <v>64</v>
      </c>
      <c r="B70" s="62" t="s">
        <v>271</v>
      </c>
      <c r="C70" s="57" t="s">
        <v>272</v>
      </c>
      <c r="D70" s="173"/>
    </row>
    <row r="71" spans="1:4" ht="27" customHeight="1">
      <c r="A71" s="131">
        <v>65</v>
      </c>
      <c r="B71" s="62" t="s">
        <v>273</v>
      </c>
      <c r="C71" s="57" t="s">
        <v>274</v>
      </c>
      <c r="D71" s="173"/>
    </row>
    <row r="72" spans="1:4" ht="12.75" customHeight="1">
      <c r="A72" s="131">
        <v>66</v>
      </c>
      <c r="B72" s="62" t="s">
        <v>275</v>
      </c>
      <c r="C72" s="57" t="s">
        <v>276</v>
      </c>
      <c r="D72" s="173"/>
    </row>
    <row r="73" spans="1:4" ht="12.75">
      <c r="A73" s="131">
        <v>67</v>
      </c>
      <c r="B73" s="140" t="s">
        <v>277</v>
      </c>
      <c r="C73" s="57" t="s">
        <v>278</v>
      </c>
      <c r="D73" s="173"/>
    </row>
    <row r="74" spans="1:4" ht="12.75">
      <c r="A74" s="131">
        <v>68</v>
      </c>
      <c r="B74" s="140" t="s">
        <v>632</v>
      </c>
      <c r="C74" s="57" t="s">
        <v>280</v>
      </c>
      <c r="D74" s="173"/>
    </row>
    <row r="75" spans="1:4" ht="12.75" customHeight="1">
      <c r="A75" s="131">
        <v>69</v>
      </c>
      <c r="B75" s="62" t="s">
        <v>279</v>
      </c>
      <c r="C75" s="57" t="s">
        <v>281</v>
      </c>
      <c r="D75" s="173"/>
    </row>
    <row r="76" spans="1:4" ht="12.75">
      <c r="A76" s="131">
        <v>70</v>
      </c>
      <c r="B76" s="140" t="s">
        <v>49</v>
      </c>
      <c r="C76" s="57" t="s">
        <v>633</v>
      </c>
      <c r="D76" s="173"/>
    </row>
    <row r="77" spans="1:4" ht="12.75" customHeight="1">
      <c r="A77" s="132">
        <v>71</v>
      </c>
      <c r="B77" s="64" t="s">
        <v>701</v>
      </c>
      <c r="C77" s="60" t="s">
        <v>77</v>
      </c>
      <c r="D77" s="176">
        <f>D61+D65+D66+D67+D68+D69+D70+D71+D72+D73+D74+D75+D76</f>
        <v>2000000</v>
      </c>
    </row>
    <row r="78" spans="1:4" ht="12.75">
      <c r="A78" s="131">
        <v>72</v>
      </c>
      <c r="B78" s="141" t="s">
        <v>282</v>
      </c>
      <c r="C78" s="57" t="s">
        <v>283</v>
      </c>
      <c r="D78" s="173">
        <v>2100000</v>
      </c>
    </row>
    <row r="79" spans="1:4" ht="12.75">
      <c r="A79" s="131">
        <v>73</v>
      </c>
      <c r="B79" s="141" t="s">
        <v>284</v>
      </c>
      <c r="C79" s="57" t="s">
        <v>285</v>
      </c>
      <c r="D79" s="173"/>
    </row>
    <row r="80" spans="1:4" ht="12.75">
      <c r="A80" s="131">
        <v>74</v>
      </c>
      <c r="B80" s="141" t="s">
        <v>286</v>
      </c>
      <c r="C80" s="57" t="s">
        <v>287</v>
      </c>
      <c r="D80" s="173">
        <v>1981000</v>
      </c>
    </row>
    <row r="81" spans="1:4" ht="12.75">
      <c r="A81" s="131">
        <v>75</v>
      </c>
      <c r="B81" s="141" t="s">
        <v>288</v>
      </c>
      <c r="C81" s="57" t="s">
        <v>289</v>
      </c>
      <c r="D81" s="173">
        <v>12316000</v>
      </c>
    </row>
    <row r="82" spans="1:4" ht="12.75">
      <c r="A82" s="131">
        <v>76</v>
      </c>
      <c r="B82" s="55" t="s">
        <v>290</v>
      </c>
      <c r="C82" s="57" t="s">
        <v>291</v>
      </c>
      <c r="D82" s="173"/>
    </row>
    <row r="83" spans="1:4" ht="12.75">
      <c r="A83" s="131">
        <v>77</v>
      </c>
      <c r="B83" s="55" t="s">
        <v>292</v>
      </c>
      <c r="C83" s="57" t="s">
        <v>293</v>
      </c>
      <c r="D83" s="173"/>
    </row>
    <row r="84" spans="1:4" ht="12.75">
      <c r="A84" s="131">
        <v>78</v>
      </c>
      <c r="B84" s="55" t="s">
        <v>294</v>
      </c>
      <c r="C84" s="57" t="s">
        <v>295</v>
      </c>
      <c r="D84" s="173">
        <v>4427000</v>
      </c>
    </row>
    <row r="85" spans="1:4" s="51" customFormat="1" ht="12.75">
      <c r="A85" s="131">
        <v>79</v>
      </c>
      <c r="B85" s="65" t="s">
        <v>634</v>
      </c>
      <c r="C85" s="60" t="s">
        <v>78</v>
      </c>
      <c r="D85" s="176">
        <f>SUM(D78:D84)</f>
        <v>20824000</v>
      </c>
    </row>
    <row r="86" spans="1:4" ht="12.75" customHeight="1">
      <c r="A86" s="131">
        <v>80</v>
      </c>
      <c r="B86" s="62" t="s">
        <v>296</v>
      </c>
      <c r="C86" s="57" t="s">
        <v>297</v>
      </c>
      <c r="D86" s="173"/>
    </row>
    <row r="87" spans="1:4" ht="12.75" customHeight="1">
      <c r="A87" s="131">
        <v>81</v>
      </c>
      <c r="B87" s="62" t="s">
        <v>298</v>
      </c>
      <c r="C87" s="57" t="s">
        <v>299</v>
      </c>
      <c r="D87" s="173"/>
    </row>
    <row r="88" spans="1:4" ht="12.75" customHeight="1">
      <c r="A88" s="131">
        <v>82</v>
      </c>
      <c r="B88" s="62" t="s">
        <v>300</v>
      </c>
      <c r="C88" s="57" t="s">
        <v>301</v>
      </c>
      <c r="D88" s="173"/>
    </row>
    <row r="89" spans="1:4" ht="12.75" customHeight="1">
      <c r="A89" s="131">
        <v>83</v>
      </c>
      <c r="B89" s="62" t="s">
        <v>302</v>
      </c>
      <c r="C89" s="57" t="s">
        <v>303</v>
      </c>
      <c r="D89" s="173"/>
    </row>
    <row r="90" spans="1:4" s="51" customFormat="1" ht="12.75" customHeight="1">
      <c r="A90" s="132">
        <v>84</v>
      </c>
      <c r="B90" s="64" t="s">
        <v>304</v>
      </c>
      <c r="C90" s="60" t="s">
        <v>79</v>
      </c>
      <c r="D90" s="176">
        <f>SUM(D86:D89)</f>
        <v>0</v>
      </c>
    </row>
    <row r="91" spans="1:4" ht="25.5">
      <c r="A91" s="131">
        <v>85</v>
      </c>
      <c r="B91" s="62" t="s">
        <v>305</v>
      </c>
      <c r="C91" s="57" t="s">
        <v>306</v>
      </c>
      <c r="D91" s="173"/>
    </row>
    <row r="92" spans="1:4" ht="25.5">
      <c r="A92" s="131">
        <v>86</v>
      </c>
      <c r="B92" s="62" t="s">
        <v>307</v>
      </c>
      <c r="C92" s="57" t="s">
        <v>308</v>
      </c>
      <c r="D92" s="173"/>
    </row>
    <row r="93" spans="1:4" ht="25.5">
      <c r="A93" s="131">
        <v>87</v>
      </c>
      <c r="B93" s="62" t="s">
        <v>309</v>
      </c>
      <c r="C93" s="57" t="s">
        <v>310</v>
      </c>
      <c r="D93" s="173"/>
    </row>
    <row r="94" spans="1:4" ht="12.75" customHeight="1">
      <c r="A94" s="131">
        <v>88</v>
      </c>
      <c r="B94" s="62" t="s">
        <v>311</v>
      </c>
      <c r="C94" s="57" t="s">
        <v>312</v>
      </c>
      <c r="D94" s="173"/>
    </row>
    <row r="95" spans="1:4" ht="25.5">
      <c r="A95" s="131">
        <v>89</v>
      </c>
      <c r="B95" s="62" t="s">
        <v>313</v>
      </c>
      <c r="C95" s="57" t="s">
        <v>314</v>
      </c>
      <c r="D95" s="173"/>
    </row>
    <row r="96" spans="1:4" ht="25.5">
      <c r="A96" s="131">
        <v>90</v>
      </c>
      <c r="B96" s="62" t="s">
        <v>315</v>
      </c>
      <c r="C96" s="57" t="s">
        <v>316</v>
      </c>
      <c r="D96" s="173">
        <v>2651065</v>
      </c>
    </row>
    <row r="97" spans="1:4" ht="12.75" customHeight="1">
      <c r="A97" s="131">
        <v>91</v>
      </c>
      <c r="B97" s="62" t="s">
        <v>317</v>
      </c>
      <c r="C97" s="57" t="s">
        <v>318</v>
      </c>
      <c r="D97" s="173"/>
    </row>
    <row r="98" spans="1:4" ht="12.75" customHeight="1">
      <c r="A98" s="131">
        <v>92</v>
      </c>
      <c r="B98" s="62" t="s">
        <v>702</v>
      </c>
      <c r="C98" s="57" t="s">
        <v>320</v>
      </c>
      <c r="D98" s="173"/>
    </row>
    <row r="99" spans="1:4" ht="12.75" customHeight="1">
      <c r="A99" s="131">
        <v>93</v>
      </c>
      <c r="B99" s="62" t="s">
        <v>319</v>
      </c>
      <c r="C99" s="57" t="s">
        <v>635</v>
      </c>
      <c r="D99" s="173"/>
    </row>
    <row r="100" spans="1:4" ht="12.75" customHeight="1">
      <c r="A100" s="132">
        <v>94</v>
      </c>
      <c r="B100" s="64" t="s">
        <v>703</v>
      </c>
      <c r="C100" s="60" t="s">
        <v>80</v>
      </c>
      <c r="D100" s="176">
        <f>SUM(D91:D99)</f>
        <v>2651065</v>
      </c>
    </row>
    <row r="101" spans="1:4" s="51" customFormat="1" ht="12.75">
      <c r="A101" s="132">
        <v>95</v>
      </c>
      <c r="B101" s="65" t="s">
        <v>636</v>
      </c>
      <c r="C101" s="60" t="s">
        <v>81</v>
      </c>
      <c r="D101" s="176">
        <f>D25+D26+D51+D60+D77+D85+D90+D100</f>
        <v>576802252</v>
      </c>
    </row>
    <row r="102" spans="2:4" ht="12.75">
      <c r="B102" s="53"/>
      <c r="C102" s="53"/>
      <c r="D102" s="180"/>
    </row>
    <row r="103" spans="2:4" ht="12.75">
      <c r="B103" s="53"/>
      <c r="C103" s="53"/>
      <c r="D103" s="180"/>
    </row>
    <row r="104" spans="1:4" ht="12.75" customHeight="1">
      <c r="A104" s="128" t="s">
        <v>93</v>
      </c>
      <c r="B104" s="129" t="s">
        <v>94</v>
      </c>
      <c r="C104" s="54" t="s">
        <v>95</v>
      </c>
      <c r="D104" s="48" t="s">
        <v>939</v>
      </c>
    </row>
    <row r="105" spans="1:4" ht="12.75">
      <c r="A105" s="130" t="s">
        <v>97</v>
      </c>
      <c r="B105" s="55" t="s">
        <v>98</v>
      </c>
      <c r="C105" s="55" t="s">
        <v>99</v>
      </c>
      <c r="D105" s="181" t="s">
        <v>100</v>
      </c>
    </row>
    <row r="106" spans="1:4" ht="12.75">
      <c r="A106" s="142" t="s">
        <v>101</v>
      </c>
      <c r="B106" s="62" t="s">
        <v>637</v>
      </c>
      <c r="C106" s="58" t="s">
        <v>321</v>
      </c>
      <c r="D106" s="176"/>
    </row>
    <row r="107" spans="1:4" ht="12.75" customHeight="1">
      <c r="A107" s="142" t="s">
        <v>104</v>
      </c>
      <c r="B107" s="62" t="s">
        <v>322</v>
      </c>
      <c r="C107" s="58" t="s">
        <v>323</v>
      </c>
      <c r="D107" s="176"/>
    </row>
    <row r="108" spans="1:4" ht="12.75" customHeight="1">
      <c r="A108" s="142" t="s">
        <v>107</v>
      </c>
      <c r="B108" s="62" t="s">
        <v>638</v>
      </c>
      <c r="C108" s="58" t="s">
        <v>324</v>
      </c>
      <c r="D108" s="176"/>
    </row>
    <row r="109" spans="1:4" ht="12.75" customHeight="1">
      <c r="A109" s="143" t="s">
        <v>110</v>
      </c>
      <c r="B109" s="64" t="s">
        <v>325</v>
      </c>
      <c r="C109" s="59" t="s">
        <v>82</v>
      </c>
      <c r="D109" s="176"/>
    </row>
    <row r="110" spans="1:4" ht="12.75" customHeight="1">
      <c r="A110" s="142" t="s">
        <v>113</v>
      </c>
      <c r="B110" s="140" t="s">
        <v>326</v>
      </c>
      <c r="C110" s="58" t="s">
        <v>327</v>
      </c>
      <c r="D110" s="176"/>
    </row>
    <row r="111" spans="1:4" ht="12.75" customHeight="1">
      <c r="A111" s="142" t="s">
        <v>116</v>
      </c>
      <c r="B111" s="62" t="s">
        <v>329</v>
      </c>
      <c r="C111" s="58" t="s">
        <v>328</v>
      </c>
      <c r="D111" s="176"/>
    </row>
    <row r="112" spans="1:4" ht="12.75" customHeight="1">
      <c r="A112" s="142" t="s">
        <v>119</v>
      </c>
      <c r="B112" s="62" t="s">
        <v>641</v>
      </c>
      <c r="C112" s="58" t="s">
        <v>330</v>
      </c>
      <c r="D112" s="176"/>
    </row>
    <row r="113" spans="1:4" ht="12.75" customHeight="1">
      <c r="A113" s="142" t="s">
        <v>122</v>
      </c>
      <c r="B113" s="62" t="s">
        <v>642</v>
      </c>
      <c r="C113" s="58" t="s">
        <v>331</v>
      </c>
      <c r="D113" s="176"/>
    </row>
    <row r="114" spans="1:4" ht="12.75" customHeight="1">
      <c r="A114" s="142" t="s">
        <v>125</v>
      </c>
      <c r="B114" s="62" t="s">
        <v>643</v>
      </c>
      <c r="C114" s="58" t="s">
        <v>639</v>
      </c>
      <c r="D114" s="176"/>
    </row>
    <row r="115" spans="1:4" ht="12.75" customHeight="1">
      <c r="A115" s="142" t="s">
        <v>128</v>
      </c>
      <c r="B115" s="62" t="s">
        <v>644</v>
      </c>
      <c r="C115" s="58" t="s">
        <v>640</v>
      </c>
      <c r="D115" s="176"/>
    </row>
    <row r="116" spans="1:4" ht="12.75" customHeight="1">
      <c r="A116" s="143" t="s">
        <v>131</v>
      </c>
      <c r="B116" s="144" t="s">
        <v>645</v>
      </c>
      <c r="C116" s="59" t="s">
        <v>83</v>
      </c>
      <c r="D116" s="176"/>
    </row>
    <row r="117" spans="1:4" ht="12.75" customHeight="1">
      <c r="A117" s="142" t="s">
        <v>134</v>
      </c>
      <c r="B117" s="140" t="s">
        <v>332</v>
      </c>
      <c r="C117" s="58" t="s">
        <v>333</v>
      </c>
      <c r="D117" s="176"/>
    </row>
    <row r="118" spans="1:4" ht="12.75" customHeight="1">
      <c r="A118" s="142" t="s">
        <v>137</v>
      </c>
      <c r="B118" s="140" t="s">
        <v>704</v>
      </c>
      <c r="C118" s="58" t="s">
        <v>334</v>
      </c>
      <c r="D118" s="173"/>
    </row>
    <row r="119" spans="1:4" ht="12.75" customHeight="1">
      <c r="A119" s="142" t="s">
        <v>140</v>
      </c>
      <c r="B119" s="140" t="s">
        <v>335</v>
      </c>
      <c r="C119" s="58" t="s">
        <v>336</v>
      </c>
      <c r="D119" s="173"/>
    </row>
    <row r="120" spans="1:4" ht="12.75" customHeight="1">
      <c r="A120" s="142" t="s">
        <v>143</v>
      </c>
      <c r="B120" s="140" t="s">
        <v>646</v>
      </c>
      <c r="C120" s="58" t="s">
        <v>337</v>
      </c>
      <c r="D120" s="176"/>
    </row>
    <row r="121" spans="1:4" ht="12.75" customHeight="1">
      <c r="A121" s="142" t="s">
        <v>146</v>
      </c>
      <c r="B121" s="140" t="s">
        <v>338</v>
      </c>
      <c r="C121" s="58" t="s">
        <v>339</v>
      </c>
      <c r="D121" s="176"/>
    </row>
    <row r="122" spans="1:4" ht="12.75" customHeight="1">
      <c r="A122" s="142" t="s">
        <v>149</v>
      </c>
      <c r="B122" s="140" t="s">
        <v>340</v>
      </c>
      <c r="C122" s="58" t="s">
        <v>341</v>
      </c>
      <c r="D122" s="176"/>
    </row>
    <row r="123" spans="1:4" ht="12.75" customHeight="1">
      <c r="A123" s="142" t="s">
        <v>152</v>
      </c>
      <c r="B123" s="140" t="s">
        <v>647</v>
      </c>
      <c r="C123" s="58" t="s">
        <v>648</v>
      </c>
      <c r="D123" s="176"/>
    </row>
    <row r="124" spans="1:4" ht="12.75" customHeight="1">
      <c r="A124" s="142" t="s">
        <v>155</v>
      </c>
      <c r="B124" s="140" t="s">
        <v>650</v>
      </c>
      <c r="C124" s="58" t="s">
        <v>649</v>
      </c>
      <c r="D124" s="176"/>
    </row>
    <row r="125" spans="1:4" ht="12.75" customHeight="1">
      <c r="A125" s="143" t="s">
        <v>157</v>
      </c>
      <c r="B125" s="144" t="s">
        <v>651</v>
      </c>
      <c r="C125" s="59" t="s">
        <v>652</v>
      </c>
      <c r="D125" s="176"/>
    </row>
    <row r="126" spans="1:4" ht="12.75" customHeight="1">
      <c r="A126" s="143" t="s">
        <v>159</v>
      </c>
      <c r="B126" s="144" t="s">
        <v>653</v>
      </c>
      <c r="C126" s="59" t="s">
        <v>342</v>
      </c>
      <c r="D126" s="176">
        <f>SUM(D118:D125)</f>
        <v>0</v>
      </c>
    </row>
    <row r="127" spans="1:4" ht="12.75" customHeight="1">
      <c r="A127" s="142" t="s">
        <v>162</v>
      </c>
      <c r="B127" s="140" t="s">
        <v>343</v>
      </c>
      <c r="C127" s="58" t="s">
        <v>344</v>
      </c>
      <c r="D127" s="176"/>
    </row>
    <row r="128" spans="1:4" ht="12.75" customHeight="1">
      <c r="A128" s="142" t="s">
        <v>165</v>
      </c>
      <c r="B128" s="62" t="s">
        <v>345</v>
      </c>
      <c r="C128" s="58" t="s">
        <v>346</v>
      </c>
      <c r="D128" s="176"/>
    </row>
    <row r="129" spans="1:4" ht="12.75" customHeight="1">
      <c r="A129" s="142" t="s">
        <v>168</v>
      </c>
      <c r="B129" s="140" t="s">
        <v>347</v>
      </c>
      <c r="C129" s="58" t="s">
        <v>348</v>
      </c>
      <c r="D129" s="176"/>
    </row>
    <row r="130" spans="1:4" ht="25.5">
      <c r="A130" s="142" t="s">
        <v>171</v>
      </c>
      <c r="B130" s="62" t="s">
        <v>705</v>
      </c>
      <c r="C130" s="58" t="s">
        <v>349</v>
      </c>
      <c r="D130" s="176"/>
    </row>
    <row r="131" spans="1:4" ht="12.75" customHeight="1">
      <c r="A131" s="142" t="s">
        <v>174</v>
      </c>
      <c r="B131" s="140" t="s">
        <v>655</v>
      </c>
      <c r="C131" s="58" t="s">
        <v>654</v>
      </c>
      <c r="D131" s="176"/>
    </row>
    <row r="132" spans="1:4" ht="12.75" customHeight="1">
      <c r="A132" s="143" t="s">
        <v>177</v>
      </c>
      <c r="B132" s="144" t="s">
        <v>656</v>
      </c>
      <c r="C132" s="59" t="s">
        <v>350</v>
      </c>
      <c r="D132" s="176"/>
    </row>
    <row r="133" spans="1:4" ht="12.75" customHeight="1">
      <c r="A133" s="142" t="s">
        <v>180</v>
      </c>
      <c r="B133" s="62" t="s">
        <v>351</v>
      </c>
      <c r="C133" s="58" t="s">
        <v>352</v>
      </c>
      <c r="D133" s="176"/>
    </row>
    <row r="134" spans="1:4" ht="12.75" customHeight="1">
      <c r="A134" s="142" t="s">
        <v>183</v>
      </c>
      <c r="B134" s="62" t="s">
        <v>657</v>
      </c>
      <c r="C134" s="58" t="s">
        <v>658</v>
      </c>
      <c r="D134" s="176"/>
    </row>
    <row r="135" spans="1:4" ht="12.75" customHeight="1">
      <c r="A135" s="143" t="s">
        <v>186</v>
      </c>
      <c r="B135" s="144" t="s">
        <v>659</v>
      </c>
      <c r="C135" s="59" t="s">
        <v>84</v>
      </c>
      <c r="D135" s="176">
        <f>D126+D132+D133+D134</f>
        <v>0</v>
      </c>
    </row>
    <row r="136" ht="13.5" thickBot="1">
      <c r="D136" s="180"/>
    </row>
    <row r="137" spans="1:4" s="51" customFormat="1" ht="13.5" thickBot="1">
      <c r="A137" s="145" t="s">
        <v>353</v>
      </c>
      <c r="B137" s="66"/>
      <c r="C137" s="66"/>
      <c r="D137" s="182">
        <f>D101+D135</f>
        <v>576802252</v>
      </c>
    </row>
    <row r="138" ht="12.75">
      <c r="D138" s="180"/>
    </row>
    <row r="139" ht="12.75">
      <c r="D139" s="180"/>
    </row>
    <row r="140" ht="12.75">
      <c r="D140" s="180"/>
    </row>
    <row r="141" ht="12.75">
      <c r="D141" s="180"/>
    </row>
    <row r="142" ht="12.75">
      <c r="D142" s="180"/>
    </row>
    <row r="143" ht="12.75">
      <c r="D143" s="180"/>
    </row>
    <row r="144" ht="12.75">
      <c r="D144" s="180"/>
    </row>
    <row r="145" ht="12.75">
      <c r="D145" s="180"/>
    </row>
    <row r="146" ht="12.75">
      <c r="D146" s="180"/>
    </row>
    <row r="147" ht="12.75">
      <c r="D147" s="180"/>
    </row>
    <row r="148" ht="12.75">
      <c r="D148" s="180"/>
    </row>
    <row r="149" ht="12.75">
      <c r="D149" s="180"/>
    </row>
    <row r="150" ht="12.75">
      <c r="D150" s="180"/>
    </row>
    <row r="151" ht="12.75">
      <c r="D151" s="180"/>
    </row>
    <row r="152" ht="12.75">
      <c r="D152" s="180"/>
    </row>
    <row r="153" ht="12.75">
      <c r="D153" s="180"/>
    </row>
    <row r="154" ht="12.75">
      <c r="D154" s="180"/>
    </row>
    <row r="155" ht="12.75">
      <c r="D155" s="180"/>
    </row>
    <row r="156" ht="12.75">
      <c r="D156" s="180"/>
    </row>
    <row r="157" ht="12.75">
      <c r="D157" s="180"/>
    </row>
    <row r="158" ht="12.75">
      <c r="D158" s="180"/>
    </row>
    <row r="159" spans="1:4" ht="12.75" customHeight="1">
      <c r="A159" s="146" t="s">
        <v>93</v>
      </c>
      <c r="B159" s="65" t="s">
        <v>94</v>
      </c>
      <c r="C159" s="59" t="s">
        <v>95</v>
      </c>
      <c r="D159" s="48" t="s">
        <v>939</v>
      </c>
    </row>
    <row r="160" spans="1:4" ht="12.75">
      <c r="A160" s="130" t="s">
        <v>97</v>
      </c>
      <c r="B160" s="55" t="s">
        <v>98</v>
      </c>
      <c r="C160" s="55" t="s">
        <v>99</v>
      </c>
      <c r="D160" s="181" t="s">
        <v>100</v>
      </c>
    </row>
    <row r="161" spans="1:4" ht="12.75" customHeight="1">
      <c r="A161" s="142" t="s">
        <v>101</v>
      </c>
      <c r="B161" s="58" t="s">
        <v>88</v>
      </c>
      <c r="C161" s="55" t="s">
        <v>354</v>
      </c>
      <c r="D161" s="173"/>
    </row>
    <row r="162" spans="1:4" ht="12.75">
      <c r="A162" s="142" t="s">
        <v>104</v>
      </c>
      <c r="B162" s="58" t="s">
        <v>355</v>
      </c>
      <c r="C162" s="55" t="s">
        <v>356</v>
      </c>
      <c r="D162" s="173"/>
    </row>
    <row r="163" spans="1:4" ht="25.5">
      <c r="A163" s="142" t="s">
        <v>107</v>
      </c>
      <c r="B163" s="147" t="s">
        <v>357</v>
      </c>
      <c r="C163" s="55" t="s">
        <v>358</v>
      </c>
      <c r="D163" s="173"/>
    </row>
    <row r="164" spans="1:4" ht="12.75" customHeight="1">
      <c r="A164" s="142" t="s">
        <v>110</v>
      </c>
      <c r="B164" s="58" t="s">
        <v>359</v>
      </c>
      <c r="C164" s="55" t="s">
        <v>360</v>
      </c>
      <c r="D164" s="173"/>
    </row>
    <row r="165" spans="1:4" ht="12.75" customHeight="1">
      <c r="A165" s="142" t="s">
        <v>113</v>
      </c>
      <c r="B165" s="58" t="s">
        <v>91</v>
      </c>
      <c r="C165" s="55" t="s">
        <v>361</v>
      </c>
      <c r="D165" s="173"/>
    </row>
    <row r="166" spans="1:4" ht="12.75" customHeight="1">
      <c r="A166" s="142" t="s">
        <v>116</v>
      </c>
      <c r="B166" s="58" t="s">
        <v>507</v>
      </c>
      <c r="C166" s="55" t="s">
        <v>362</v>
      </c>
      <c r="D166" s="173"/>
    </row>
    <row r="167" spans="1:4" ht="12.75" customHeight="1">
      <c r="A167" s="143" t="s">
        <v>119</v>
      </c>
      <c r="B167" s="59" t="s">
        <v>363</v>
      </c>
      <c r="C167" s="65" t="s">
        <v>364</v>
      </c>
      <c r="D167" s="176">
        <f>SUM(D161:D166)</f>
        <v>0</v>
      </c>
    </row>
    <row r="168" spans="1:4" ht="12.75" customHeight="1">
      <c r="A168" s="142" t="s">
        <v>122</v>
      </c>
      <c r="B168" s="58" t="s">
        <v>365</v>
      </c>
      <c r="C168" s="55" t="s">
        <v>366</v>
      </c>
      <c r="D168" s="173"/>
    </row>
    <row r="169" spans="1:4" ht="25.5">
      <c r="A169" s="142" t="s">
        <v>125</v>
      </c>
      <c r="B169" s="58" t="s">
        <v>367</v>
      </c>
      <c r="C169" s="55" t="s">
        <v>368</v>
      </c>
      <c r="D169" s="173"/>
    </row>
    <row r="170" spans="1:4" ht="25.5">
      <c r="A170" s="142" t="s">
        <v>128</v>
      </c>
      <c r="B170" s="58" t="s">
        <v>369</v>
      </c>
      <c r="C170" s="55" t="s">
        <v>370</v>
      </c>
      <c r="D170" s="173"/>
    </row>
    <row r="171" spans="1:4" ht="25.5">
      <c r="A171" s="142" t="s">
        <v>131</v>
      </c>
      <c r="B171" s="58" t="s">
        <v>371</v>
      </c>
      <c r="C171" s="55" t="s">
        <v>372</v>
      </c>
      <c r="D171" s="173"/>
    </row>
    <row r="172" spans="1:4" ht="12.75" customHeight="1">
      <c r="A172" s="142" t="s">
        <v>134</v>
      </c>
      <c r="B172" s="58" t="s">
        <v>373</v>
      </c>
      <c r="C172" s="55" t="s">
        <v>374</v>
      </c>
      <c r="D172" s="173"/>
    </row>
    <row r="173" spans="1:4" ht="12.75">
      <c r="A173" s="143" t="s">
        <v>137</v>
      </c>
      <c r="B173" s="59" t="s">
        <v>375</v>
      </c>
      <c r="C173" s="65" t="s">
        <v>376</v>
      </c>
      <c r="D173" s="176">
        <f>SUM(D167:D172)</f>
        <v>0</v>
      </c>
    </row>
    <row r="174" spans="1:4" ht="12.75" customHeight="1">
      <c r="A174" s="142" t="s">
        <v>140</v>
      </c>
      <c r="B174" s="58" t="s">
        <v>377</v>
      </c>
      <c r="C174" s="55" t="s">
        <v>378</v>
      </c>
      <c r="D174" s="173"/>
    </row>
    <row r="175" spans="1:4" ht="25.5">
      <c r="A175" s="142" t="s">
        <v>143</v>
      </c>
      <c r="B175" s="58" t="s">
        <v>379</v>
      </c>
      <c r="C175" s="55" t="s">
        <v>380</v>
      </c>
      <c r="D175" s="173"/>
    </row>
    <row r="176" spans="1:4" ht="25.5">
      <c r="A176" s="142" t="s">
        <v>146</v>
      </c>
      <c r="B176" s="58" t="s">
        <v>381</v>
      </c>
      <c r="C176" s="55" t="s">
        <v>382</v>
      </c>
      <c r="D176" s="173"/>
    </row>
    <row r="177" spans="1:4" ht="25.5">
      <c r="A177" s="142" t="s">
        <v>149</v>
      </c>
      <c r="B177" s="58" t="s">
        <v>383</v>
      </c>
      <c r="C177" s="55" t="s">
        <v>384</v>
      </c>
      <c r="D177" s="173"/>
    </row>
    <row r="178" spans="1:4" ht="12.75" customHeight="1">
      <c r="A178" s="142" t="s">
        <v>152</v>
      </c>
      <c r="B178" s="58" t="s">
        <v>385</v>
      </c>
      <c r="C178" s="55" t="s">
        <v>386</v>
      </c>
      <c r="D178" s="173"/>
    </row>
    <row r="179" spans="1:4" ht="25.5">
      <c r="A179" s="143" t="s">
        <v>155</v>
      </c>
      <c r="B179" s="59" t="s">
        <v>387</v>
      </c>
      <c r="C179" s="65" t="s">
        <v>388</v>
      </c>
      <c r="D179" s="176">
        <f>SUM(D178)</f>
        <v>0</v>
      </c>
    </row>
    <row r="180" spans="1:4" ht="12.75" customHeight="1">
      <c r="A180" s="142" t="s">
        <v>157</v>
      </c>
      <c r="B180" s="58" t="s">
        <v>389</v>
      </c>
      <c r="C180" s="55" t="s">
        <v>390</v>
      </c>
      <c r="D180" s="173"/>
    </row>
    <row r="181" spans="1:4" ht="12.75" customHeight="1">
      <c r="A181" s="142" t="s">
        <v>159</v>
      </c>
      <c r="B181" s="58" t="s">
        <v>391</v>
      </c>
      <c r="C181" s="55" t="s">
        <v>392</v>
      </c>
      <c r="D181" s="173"/>
    </row>
    <row r="182" spans="1:4" ht="12.75" customHeight="1">
      <c r="A182" s="143" t="s">
        <v>162</v>
      </c>
      <c r="B182" s="59" t="s">
        <v>393</v>
      </c>
      <c r="C182" s="65" t="s">
        <v>394</v>
      </c>
      <c r="D182" s="173"/>
    </row>
    <row r="183" spans="1:4" ht="12.75" customHeight="1">
      <c r="A183" s="142" t="s">
        <v>165</v>
      </c>
      <c r="B183" s="58" t="s">
        <v>395</v>
      </c>
      <c r="C183" s="55" t="s">
        <v>396</v>
      </c>
      <c r="D183" s="173"/>
    </row>
    <row r="184" spans="1:4" ht="12.75" customHeight="1">
      <c r="A184" s="142" t="s">
        <v>168</v>
      </c>
      <c r="B184" s="58" t="s">
        <v>397</v>
      </c>
      <c r="C184" s="55" t="s">
        <v>398</v>
      </c>
      <c r="D184" s="173"/>
    </row>
    <row r="185" spans="1:4" ht="12.75" customHeight="1">
      <c r="A185" s="142" t="s">
        <v>171</v>
      </c>
      <c r="B185" s="58" t="s">
        <v>782</v>
      </c>
      <c r="C185" s="55" t="s">
        <v>399</v>
      </c>
      <c r="D185" s="173"/>
    </row>
    <row r="186" spans="1:4" ht="12.75" customHeight="1">
      <c r="A186" s="142" t="s">
        <v>174</v>
      </c>
      <c r="B186" s="58" t="s">
        <v>400</v>
      </c>
      <c r="C186" s="55" t="s">
        <v>401</v>
      </c>
      <c r="D186" s="173"/>
    </row>
    <row r="187" spans="1:4" ht="12.75" customHeight="1">
      <c r="A187" s="142" t="s">
        <v>177</v>
      </c>
      <c r="B187" s="58" t="s">
        <v>402</v>
      </c>
      <c r="C187" s="55" t="s">
        <v>403</v>
      </c>
      <c r="D187" s="173"/>
    </row>
    <row r="188" spans="1:4" ht="12.75" customHeight="1">
      <c r="A188" s="142" t="s">
        <v>180</v>
      </c>
      <c r="B188" s="58" t="s">
        <v>404</v>
      </c>
      <c r="C188" s="55" t="s">
        <v>405</v>
      </c>
      <c r="D188" s="173"/>
    </row>
    <row r="189" spans="1:4" ht="12.75" customHeight="1">
      <c r="A189" s="142" t="s">
        <v>183</v>
      </c>
      <c r="B189" s="58" t="s">
        <v>406</v>
      </c>
      <c r="C189" s="55" t="s">
        <v>407</v>
      </c>
      <c r="D189" s="173"/>
    </row>
    <row r="190" spans="1:4" ht="12.75" customHeight="1">
      <c r="A190" s="142" t="s">
        <v>186</v>
      </c>
      <c r="B190" s="58" t="s">
        <v>408</v>
      </c>
      <c r="C190" s="55" t="s">
        <v>409</v>
      </c>
      <c r="D190" s="173"/>
    </row>
    <row r="191" spans="1:4" ht="12.75" customHeight="1">
      <c r="A191" s="143" t="s">
        <v>189</v>
      </c>
      <c r="B191" s="59" t="s">
        <v>410</v>
      </c>
      <c r="C191" s="65" t="s">
        <v>411</v>
      </c>
      <c r="D191" s="176">
        <f>SUM(D186:D190)</f>
        <v>0</v>
      </c>
    </row>
    <row r="192" spans="1:4" ht="12.75" customHeight="1">
      <c r="A192" s="142" t="s">
        <v>192</v>
      </c>
      <c r="B192" s="58" t="s">
        <v>412</v>
      </c>
      <c r="C192" s="65" t="s">
        <v>413</v>
      </c>
      <c r="D192" s="173">
        <v>50000</v>
      </c>
    </row>
    <row r="193" spans="1:4" ht="12.75" customHeight="1">
      <c r="A193" s="143" t="s">
        <v>195</v>
      </c>
      <c r="B193" s="59" t="s">
        <v>414</v>
      </c>
      <c r="C193" s="65" t="s">
        <v>415</v>
      </c>
      <c r="D193" s="176">
        <f>D185+D191+D192</f>
        <v>50000</v>
      </c>
    </row>
    <row r="194" spans="1:4" ht="12.75" customHeight="1">
      <c r="A194" s="142" t="s">
        <v>198</v>
      </c>
      <c r="B194" s="62" t="s">
        <v>416</v>
      </c>
      <c r="C194" s="55" t="s">
        <v>417</v>
      </c>
      <c r="D194" s="173"/>
    </row>
    <row r="195" spans="1:4" ht="12.75" customHeight="1">
      <c r="A195" s="142" t="s">
        <v>201</v>
      </c>
      <c r="B195" s="62" t="s">
        <v>418</v>
      </c>
      <c r="C195" s="55" t="s">
        <v>419</v>
      </c>
      <c r="D195" s="173">
        <v>400000</v>
      </c>
    </row>
    <row r="196" spans="1:4" ht="12.75" customHeight="1">
      <c r="A196" s="142" t="s">
        <v>204</v>
      </c>
      <c r="B196" s="62" t="s">
        <v>420</v>
      </c>
      <c r="C196" s="55" t="s">
        <v>421</v>
      </c>
      <c r="D196" s="173">
        <v>3550000</v>
      </c>
    </row>
    <row r="197" spans="1:4" ht="12.75" customHeight="1">
      <c r="A197" s="142" t="s">
        <v>207</v>
      </c>
      <c r="B197" s="62" t="s">
        <v>422</v>
      </c>
      <c r="C197" s="55" t="s">
        <v>423</v>
      </c>
      <c r="D197" s="173"/>
    </row>
    <row r="198" spans="1:4" ht="12.75" customHeight="1">
      <c r="A198" s="142" t="s">
        <v>210</v>
      </c>
      <c r="B198" s="62" t="s">
        <v>424</v>
      </c>
      <c r="C198" s="55" t="s">
        <v>425</v>
      </c>
      <c r="D198" s="173"/>
    </row>
    <row r="199" spans="1:4" ht="12.75" customHeight="1">
      <c r="A199" s="142" t="s">
        <v>213</v>
      </c>
      <c r="B199" s="62" t="s">
        <v>426</v>
      </c>
      <c r="C199" s="55" t="s">
        <v>427</v>
      </c>
      <c r="D199" s="173">
        <v>1622000</v>
      </c>
    </row>
    <row r="200" spans="1:4" ht="12.75" customHeight="1">
      <c r="A200" s="142" t="s">
        <v>216</v>
      </c>
      <c r="B200" s="62" t="s">
        <v>428</v>
      </c>
      <c r="C200" s="55" t="s">
        <v>429</v>
      </c>
      <c r="D200" s="173"/>
    </row>
    <row r="201" spans="1:4" ht="12.75" customHeight="1">
      <c r="A201" s="142">
        <v>41</v>
      </c>
      <c r="B201" s="62" t="s">
        <v>692</v>
      </c>
      <c r="C201" s="55" t="s">
        <v>693</v>
      </c>
      <c r="D201" s="173"/>
    </row>
    <row r="202" spans="1:4" ht="12.75" customHeight="1">
      <c r="A202" s="142">
        <v>42</v>
      </c>
      <c r="B202" s="62" t="s">
        <v>694</v>
      </c>
      <c r="C202" s="55" t="s">
        <v>695</v>
      </c>
      <c r="D202" s="173"/>
    </row>
    <row r="203" spans="1:4" s="51" customFormat="1" ht="12.75" customHeight="1">
      <c r="A203" s="143">
        <v>43</v>
      </c>
      <c r="B203" s="64" t="s">
        <v>706</v>
      </c>
      <c r="C203" s="65" t="s">
        <v>430</v>
      </c>
      <c r="D203" s="176">
        <f>SUM(D201:D202)</f>
        <v>0</v>
      </c>
    </row>
    <row r="204" spans="1:4" s="51" customFormat="1" ht="12.75" customHeight="1">
      <c r="A204" s="142">
        <v>44</v>
      </c>
      <c r="B204" s="62" t="s">
        <v>696</v>
      </c>
      <c r="C204" s="55" t="s">
        <v>697</v>
      </c>
      <c r="D204" s="176"/>
    </row>
    <row r="205" spans="1:4" s="51" customFormat="1" ht="12.75" customHeight="1">
      <c r="A205" s="142">
        <v>45</v>
      </c>
      <c r="B205" s="62" t="s">
        <v>698</v>
      </c>
      <c r="C205" s="55" t="s">
        <v>699</v>
      </c>
      <c r="D205" s="176"/>
    </row>
    <row r="206" spans="1:4" s="51" customFormat="1" ht="12.75" customHeight="1">
      <c r="A206" s="143">
        <v>46</v>
      </c>
      <c r="B206" s="64" t="s">
        <v>707</v>
      </c>
      <c r="C206" s="65" t="s">
        <v>431</v>
      </c>
      <c r="D206" s="176">
        <f>SUM(D204:D205)</f>
        <v>0</v>
      </c>
    </row>
    <row r="207" spans="1:4" ht="12.75" customHeight="1">
      <c r="A207" s="142">
        <v>47</v>
      </c>
      <c r="B207" s="62" t="s">
        <v>660</v>
      </c>
      <c r="C207" s="55" t="s">
        <v>433</v>
      </c>
      <c r="D207" s="173"/>
    </row>
    <row r="208" spans="1:4" ht="12.75" customHeight="1">
      <c r="A208" s="142">
        <v>48</v>
      </c>
      <c r="B208" s="62" t="s">
        <v>432</v>
      </c>
      <c r="C208" s="55" t="s">
        <v>661</v>
      </c>
      <c r="D208" s="173">
        <v>3000000</v>
      </c>
    </row>
    <row r="209" spans="1:4" ht="12.75" customHeight="1">
      <c r="A209" s="143">
        <v>49</v>
      </c>
      <c r="B209" s="64" t="s">
        <v>708</v>
      </c>
      <c r="C209" s="65" t="s">
        <v>86</v>
      </c>
      <c r="D209" s="176">
        <f>D194+D195+D196+D197+D198+D199+D200+D203+D206+D207+D208</f>
        <v>8572000</v>
      </c>
    </row>
    <row r="210" spans="1:4" ht="12.75" customHeight="1">
      <c r="A210" s="142">
        <v>50</v>
      </c>
      <c r="B210" s="62" t="s">
        <v>434</v>
      </c>
      <c r="C210" s="55" t="s">
        <v>435</v>
      </c>
      <c r="D210" s="173"/>
    </row>
    <row r="211" spans="1:4" ht="12.75" customHeight="1">
      <c r="A211" s="142">
        <v>51</v>
      </c>
      <c r="B211" s="62" t="s">
        <v>436</v>
      </c>
      <c r="C211" s="55" t="s">
        <v>437</v>
      </c>
      <c r="D211" s="173"/>
    </row>
    <row r="212" spans="1:4" ht="12.75" customHeight="1">
      <c r="A212" s="142">
        <v>52</v>
      </c>
      <c r="B212" s="62" t="s">
        <v>438</v>
      </c>
      <c r="C212" s="55" t="s">
        <v>439</v>
      </c>
      <c r="D212" s="173"/>
    </row>
    <row r="213" spans="1:4" ht="12.75" customHeight="1">
      <c r="A213" s="142">
        <v>53</v>
      </c>
      <c r="B213" s="62" t="s">
        <v>440</v>
      </c>
      <c r="C213" s="55" t="s">
        <v>441</v>
      </c>
      <c r="D213" s="173"/>
    </row>
    <row r="214" spans="1:4" ht="12.75" customHeight="1">
      <c r="A214" s="142">
        <v>54</v>
      </c>
      <c r="B214" s="62" t="s">
        <v>442</v>
      </c>
      <c r="C214" s="55" t="s">
        <v>443</v>
      </c>
      <c r="D214" s="173"/>
    </row>
    <row r="215" spans="1:4" ht="12.75" customHeight="1">
      <c r="A215" s="143">
        <v>55</v>
      </c>
      <c r="B215" s="59" t="s">
        <v>709</v>
      </c>
      <c r="C215" s="65" t="s">
        <v>444</v>
      </c>
      <c r="D215" s="176">
        <f>SUM(D210:D214)</f>
        <v>0</v>
      </c>
    </row>
    <row r="216" spans="1:4" ht="26.25" customHeight="1">
      <c r="A216" s="142">
        <v>56</v>
      </c>
      <c r="B216" s="62" t="s">
        <v>445</v>
      </c>
      <c r="C216" s="55" t="s">
        <v>446</v>
      </c>
      <c r="D216" s="173"/>
    </row>
    <row r="217" spans="1:4" ht="26.25" customHeight="1">
      <c r="A217" s="142">
        <v>57</v>
      </c>
      <c r="B217" s="58" t="s">
        <v>676</v>
      </c>
      <c r="C217" s="55" t="s">
        <v>448</v>
      </c>
      <c r="D217" s="173"/>
    </row>
    <row r="218" spans="1:4" ht="25.5" customHeight="1">
      <c r="A218" s="142">
        <v>58</v>
      </c>
      <c r="B218" s="62" t="s">
        <v>710</v>
      </c>
      <c r="C218" s="55" t="s">
        <v>450</v>
      </c>
      <c r="D218" s="173"/>
    </row>
    <row r="219" spans="1:4" ht="24" customHeight="1">
      <c r="A219" s="142">
        <v>59</v>
      </c>
      <c r="B219" s="62" t="s">
        <v>447</v>
      </c>
      <c r="C219" s="55" t="s">
        <v>662</v>
      </c>
      <c r="D219" s="173"/>
    </row>
    <row r="220" spans="1:4" ht="12.75" customHeight="1">
      <c r="A220" s="142">
        <v>60</v>
      </c>
      <c r="B220" s="62" t="s">
        <v>449</v>
      </c>
      <c r="C220" s="55" t="s">
        <v>663</v>
      </c>
      <c r="D220" s="173"/>
    </row>
    <row r="221" spans="1:4" ht="12.75" customHeight="1">
      <c r="A221" s="143">
        <v>61</v>
      </c>
      <c r="B221" s="59" t="s">
        <v>711</v>
      </c>
      <c r="C221" s="65" t="s">
        <v>451</v>
      </c>
      <c r="D221" s="176">
        <f>SUM(D216:D220)</f>
        <v>0</v>
      </c>
    </row>
    <row r="222" spans="1:4" ht="24.75" customHeight="1">
      <c r="A222" s="142">
        <v>62</v>
      </c>
      <c r="B222" s="62" t="s">
        <v>452</v>
      </c>
      <c r="C222" s="55" t="s">
        <v>453</v>
      </c>
      <c r="D222" s="173"/>
    </row>
    <row r="223" spans="1:4" ht="26.25" customHeight="1">
      <c r="A223" s="142">
        <v>63</v>
      </c>
      <c r="B223" s="58" t="s">
        <v>677</v>
      </c>
      <c r="C223" s="55" t="s">
        <v>455</v>
      </c>
      <c r="D223" s="173"/>
    </row>
    <row r="224" spans="1:4" ht="27.75" customHeight="1">
      <c r="A224" s="142">
        <v>64</v>
      </c>
      <c r="B224" s="58" t="s">
        <v>712</v>
      </c>
      <c r="C224" s="55" t="s">
        <v>457</v>
      </c>
      <c r="D224" s="173"/>
    </row>
    <row r="225" spans="1:4" ht="26.25" customHeight="1">
      <c r="A225" s="142">
        <v>65</v>
      </c>
      <c r="B225" s="58" t="s">
        <v>454</v>
      </c>
      <c r="C225" s="55" t="s">
        <v>664</v>
      </c>
      <c r="D225" s="173"/>
    </row>
    <row r="226" spans="1:4" ht="12.75" customHeight="1">
      <c r="A226" s="142">
        <v>66</v>
      </c>
      <c r="B226" s="120" t="s">
        <v>456</v>
      </c>
      <c r="C226" s="148" t="s">
        <v>665</v>
      </c>
      <c r="D226" s="174"/>
    </row>
    <row r="227" spans="1:4" ht="12.75" customHeight="1">
      <c r="A227" s="143">
        <v>67</v>
      </c>
      <c r="B227" s="149" t="s">
        <v>713</v>
      </c>
      <c r="C227" s="150" t="s">
        <v>458</v>
      </c>
      <c r="D227" s="183">
        <f>SUM(D222:D226)</f>
        <v>0</v>
      </c>
    </row>
    <row r="228" spans="1:4" ht="12.75" customHeight="1">
      <c r="A228" s="143">
        <v>68</v>
      </c>
      <c r="B228" s="151" t="s">
        <v>714</v>
      </c>
      <c r="C228" s="152" t="s">
        <v>459</v>
      </c>
      <c r="D228" s="184">
        <f>D173+D179+D193+D209+D215+D221+D227</f>
        <v>8622000</v>
      </c>
    </row>
    <row r="229" ht="12.75">
      <c r="D229" s="180"/>
    </row>
    <row r="230" ht="12.75">
      <c r="D230" s="180"/>
    </row>
    <row r="231" ht="12.75">
      <c r="D231" s="180"/>
    </row>
    <row r="232" ht="12.75">
      <c r="D232" s="180"/>
    </row>
    <row r="233" ht="12.75">
      <c r="D233" s="180"/>
    </row>
    <row r="234" ht="12.75">
      <c r="D234" s="180"/>
    </row>
    <row r="235" ht="12.75">
      <c r="D235" s="180"/>
    </row>
    <row r="236" ht="12.75">
      <c r="D236" s="180"/>
    </row>
    <row r="237" ht="12.75">
      <c r="D237" s="180"/>
    </row>
    <row r="238" ht="12.75">
      <c r="D238" s="180"/>
    </row>
    <row r="239" ht="12.75">
      <c r="D239" s="180"/>
    </row>
    <row r="240" ht="12.75">
      <c r="D240" s="180"/>
    </row>
    <row r="241" ht="12.75">
      <c r="D241" s="180"/>
    </row>
    <row r="242" ht="12.75">
      <c r="D242" s="180"/>
    </row>
    <row r="243" ht="12.75">
      <c r="D243" s="180"/>
    </row>
    <row r="244" ht="12.75">
      <c r="D244" s="180"/>
    </row>
    <row r="245" ht="12.75">
      <c r="D245" s="180"/>
    </row>
    <row r="246" ht="12.75">
      <c r="D246" s="180"/>
    </row>
    <row r="247" ht="12.75">
      <c r="D247" s="180"/>
    </row>
    <row r="248" ht="12.75">
      <c r="D248" s="180"/>
    </row>
    <row r="249" ht="12.75">
      <c r="D249" s="180"/>
    </row>
    <row r="250" ht="12.75">
      <c r="D250" s="180"/>
    </row>
    <row r="251" ht="12.75">
      <c r="D251" s="180"/>
    </row>
    <row r="252" ht="12.75">
      <c r="D252" s="180"/>
    </row>
    <row r="253" ht="12.75">
      <c r="D253" s="180"/>
    </row>
    <row r="254" spans="1:4" ht="12.75" customHeight="1">
      <c r="A254" s="128" t="s">
        <v>93</v>
      </c>
      <c r="B254" s="129" t="s">
        <v>94</v>
      </c>
      <c r="C254" s="54" t="s">
        <v>95</v>
      </c>
      <c r="D254" s="48" t="s">
        <v>838</v>
      </c>
    </row>
    <row r="255" spans="1:4" ht="12.75">
      <c r="A255" s="130" t="s">
        <v>97</v>
      </c>
      <c r="B255" s="55" t="s">
        <v>98</v>
      </c>
      <c r="C255" s="55" t="s">
        <v>99</v>
      </c>
      <c r="D255" s="181" t="s">
        <v>100</v>
      </c>
    </row>
    <row r="256" spans="1:4" ht="12.75" customHeight="1">
      <c r="A256" s="142" t="s">
        <v>101</v>
      </c>
      <c r="B256" s="140" t="s">
        <v>678</v>
      </c>
      <c r="C256" s="58" t="s">
        <v>460</v>
      </c>
      <c r="D256" s="173"/>
    </row>
    <row r="257" spans="1:4" ht="12.75" customHeight="1">
      <c r="A257" s="142" t="s">
        <v>104</v>
      </c>
      <c r="B257" s="62" t="s">
        <v>461</v>
      </c>
      <c r="C257" s="58" t="s">
        <v>462</v>
      </c>
      <c r="D257" s="173"/>
    </row>
    <row r="258" spans="1:4" ht="12.75" customHeight="1">
      <c r="A258" s="142" t="s">
        <v>107</v>
      </c>
      <c r="B258" s="140" t="s">
        <v>715</v>
      </c>
      <c r="C258" s="58" t="s">
        <v>463</v>
      </c>
      <c r="D258" s="173"/>
    </row>
    <row r="259" spans="1:4" ht="12.75" customHeight="1">
      <c r="A259" s="143" t="s">
        <v>110</v>
      </c>
      <c r="B259" s="64" t="s">
        <v>464</v>
      </c>
      <c r="C259" s="59" t="s">
        <v>465</v>
      </c>
      <c r="D259" s="176"/>
    </row>
    <row r="260" spans="1:4" ht="12.75" customHeight="1">
      <c r="A260" s="142" t="s">
        <v>113</v>
      </c>
      <c r="B260" s="62" t="s">
        <v>466</v>
      </c>
      <c r="C260" s="58" t="s">
        <v>467</v>
      </c>
      <c r="D260" s="173"/>
    </row>
    <row r="261" spans="1:4" ht="12.75" customHeight="1">
      <c r="A261" s="142" t="s">
        <v>116</v>
      </c>
      <c r="B261" s="140" t="s">
        <v>716</v>
      </c>
      <c r="C261" s="58" t="s">
        <v>468</v>
      </c>
      <c r="D261" s="173"/>
    </row>
    <row r="262" spans="1:4" ht="12.75" customHeight="1">
      <c r="A262" s="142" t="s">
        <v>119</v>
      </c>
      <c r="B262" s="62" t="s">
        <v>469</v>
      </c>
      <c r="C262" s="58" t="s">
        <v>470</v>
      </c>
      <c r="D262" s="173"/>
    </row>
    <row r="263" spans="1:4" ht="12.75" customHeight="1">
      <c r="A263" s="142" t="s">
        <v>122</v>
      </c>
      <c r="B263" s="140" t="s">
        <v>717</v>
      </c>
      <c r="C263" s="58" t="s">
        <v>471</v>
      </c>
      <c r="D263" s="173"/>
    </row>
    <row r="264" spans="1:4" ht="12.75" customHeight="1">
      <c r="A264" s="143" t="s">
        <v>125</v>
      </c>
      <c r="B264" s="153" t="s">
        <v>472</v>
      </c>
      <c r="C264" s="59" t="s">
        <v>473</v>
      </c>
      <c r="D264" s="173"/>
    </row>
    <row r="265" spans="1:4" ht="12.75" customHeight="1">
      <c r="A265" s="142" t="s">
        <v>128</v>
      </c>
      <c r="B265" s="154" t="s">
        <v>474</v>
      </c>
      <c r="C265" s="155" t="s">
        <v>475</v>
      </c>
      <c r="D265" s="173">
        <v>2651065</v>
      </c>
    </row>
    <row r="266" spans="1:4" ht="12.75" customHeight="1">
      <c r="A266" s="142" t="s">
        <v>131</v>
      </c>
      <c r="B266" s="154" t="s">
        <v>476</v>
      </c>
      <c r="C266" s="155" t="s">
        <v>477</v>
      </c>
      <c r="D266" s="173"/>
    </row>
    <row r="267" spans="1:4" ht="12.75" customHeight="1">
      <c r="A267" s="143" t="s">
        <v>134</v>
      </c>
      <c r="B267" s="156" t="s">
        <v>478</v>
      </c>
      <c r="C267" s="59" t="s">
        <v>479</v>
      </c>
      <c r="D267" s="176">
        <f>SUM(D265:D266)</f>
        <v>2651065</v>
      </c>
    </row>
    <row r="268" spans="1:4" ht="12.75" customHeight="1">
      <c r="A268" s="142" t="s">
        <v>137</v>
      </c>
      <c r="B268" s="140" t="s">
        <v>480</v>
      </c>
      <c r="C268" s="58" t="s">
        <v>481</v>
      </c>
      <c r="D268" s="173"/>
    </row>
    <row r="269" spans="1:4" ht="12.75" customHeight="1">
      <c r="A269" s="142" t="s">
        <v>140</v>
      </c>
      <c r="B269" s="140" t="s">
        <v>482</v>
      </c>
      <c r="C269" s="58" t="s">
        <v>483</v>
      </c>
      <c r="D269" s="173"/>
    </row>
    <row r="270" spans="1:4" ht="12.75" customHeight="1">
      <c r="A270" s="142" t="s">
        <v>143</v>
      </c>
      <c r="B270" s="140" t="s">
        <v>484</v>
      </c>
      <c r="C270" s="58" t="s">
        <v>485</v>
      </c>
      <c r="D270" s="173">
        <v>565529187</v>
      </c>
    </row>
    <row r="271" spans="1:4" ht="12.75" customHeight="1">
      <c r="A271" s="142" t="s">
        <v>146</v>
      </c>
      <c r="B271" s="140" t="s">
        <v>679</v>
      </c>
      <c r="C271" s="58" t="s">
        <v>486</v>
      </c>
      <c r="D271" s="173"/>
    </row>
    <row r="272" spans="1:4" ht="12.75" customHeight="1">
      <c r="A272" s="142" t="s">
        <v>149</v>
      </c>
      <c r="B272" s="62" t="s">
        <v>487</v>
      </c>
      <c r="C272" s="58" t="s">
        <v>488</v>
      </c>
      <c r="D272" s="173"/>
    </row>
    <row r="273" spans="1:4" ht="12.75" customHeight="1">
      <c r="A273" s="142" t="s">
        <v>152</v>
      </c>
      <c r="B273" s="62" t="s">
        <v>718</v>
      </c>
      <c r="C273" s="58" t="s">
        <v>666</v>
      </c>
      <c r="D273" s="173"/>
    </row>
    <row r="274" spans="1:4" ht="12.75" customHeight="1">
      <c r="A274" s="142" t="s">
        <v>155</v>
      </c>
      <c r="B274" s="62" t="s">
        <v>667</v>
      </c>
      <c r="C274" s="58" t="s">
        <v>668</v>
      </c>
      <c r="D274" s="173"/>
    </row>
    <row r="275" spans="1:4" ht="12.75" customHeight="1">
      <c r="A275" s="143" t="s">
        <v>157</v>
      </c>
      <c r="B275" s="64" t="s">
        <v>669</v>
      </c>
      <c r="C275" s="59" t="s">
        <v>670</v>
      </c>
      <c r="D275" s="173"/>
    </row>
    <row r="276" spans="1:4" ht="12.75" customHeight="1">
      <c r="A276" s="143" t="s">
        <v>159</v>
      </c>
      <c r="B276" s="64" t="s">
        <v>719</v>
      </c>
      <c r="C276" s="59" t="s">
        <v>489</v>
      </c>
      <c r="D276" s="176">
        <f>D259+D264+D267+D270+D275</f>
        <v>568180252</v>
      </c>
    </row>
    <row r="277" spans="1:4" ht="12.75" customHeight="1">
      <c r="A277" s="142" t="s">
        <v>162</v>
      </c>
      <c r="B277" s="62" t="s">
        <v>720</v>
      </c>
      <c r="C277" s="58" t="s">
        <v>490</v>
      </c>
      <c r="D277" s="173"/>
    </row>
    <row r="278" spans="1:4" ht="12.75" customHeight="1">
      <c r="A278" s="142" t="s">
        <v>165</v>
      </c>
      <c r="B278" s="62" t="s">
        <v>491</v>
      </c>
      <c r="C278" s="58" t="s">
        <v>492</v>
      </c>
      <c r="D278" s="173"/>
    </row>
    <row r="279" spans="1:4" ht="12.75" customHeight="1">
      <c r="A279" s="142" t="s">
        <v>168</v>
      </c>
      <c r="B279" s="140" t="s">
        <v>493</v>
      </c>
      <c r="C279" s="58" t="s">
        <v>494</v>
      </c>
      <c r="D279" s="173"/>
    </row>
    <row r="280" spans="1:4" ht="12.75" customHeight="1">
      <c r="A280" s="142" t="s">
        <v>171</v>
      </c>
      <c r="B280" s="140" t="s">
        <v>721</v>
      </c>
      <c r="C280" s="58" t="s">
        <v>495</v>
      </c>
      <c r="D280" s="173"/>
    </row>
    <row r="281" spans="1:4" ht="12.75" customHeight="1">
      <c r="A281" s="142" t="s">
        <v>174</v>
      </c>
      <c r="B281" s="140" t="s">
        <v>671</v>
      </c>
      <c r="C281" s="58" t="s">
        <v>672</v>
      </c>
      <c r="D281" s="173"/>
    </row>
    <row r="282" spans="1:4" ht="12.75" customHeight="1">
      <c r="A282" s="143" t="s">
        <v>177</v>
      </c>
      <c r="B282" s="144" t="s">
        <v>722</v>
      </c>
      <c r="C282" s="59" t="s">
        <v>496</v>
      </c>
      <c r="D282" s="173"/>
    </row>
    <row r="283" spans="1:4" ht="12.75" customHeight="1">
      <c r="A283" s="142" t="s">
        <v>180</v>
      </c>
      <c r="B283" s="62" t="s">
        <v>497</v>
      </c>
      <c r="C283" s="58" t="s">
        <v>498</v>
      </c>
      <c r="D283" s="173"/>
    </row>
    <row r="284" spans="1:4" ht="12.75" customHeight="1">
      <c r="A284" s="142" t="s">
        <v>183</v>
      </c>
      <c r="B284" s="62" t="s">
        <v>673</v>
      </c>
      <c r="C284" s="58" t="s">
        <v>674</v>
      </c>
      <c r="D284" s="173"/>
    </row>
    <row r="285" spans="1:4" ht="12.75" customHeight="1">
      <c r="A285" s="143" t="s">
        <v>186</v>
      </c>
      <c r="B285" s="144" t="s">
        <v>723</v>
      </c>
      <c r="C285" s="59" t="s">
        <v>499</v>
      </c>
      <c r="D285" s="176">
        <f>D276+D282+D283+D284</f>
        <v>568180252</v>
      </c>
    </row>
    <row r="286" ht="13.5" thickBot="1">
      <c r="D286" s="180"/>
    </row>
    <row r="287" spans="1:4" ht="13.5" thickBot="1">
      <c r="A287" s="145" t="s">
        <v>500</v>
      </c>
      <c r="B287" s="66"/>
      <c r="C287" s="66"/>
      <c r="D287" s="182">
        <f>D228+D285</f>
        <v>576802252</v>
      </c>
    </row>
    <row r="288" ht="12.75">
      <c r="D288" s="180"/>
    </row>
    <row r="289" ht="12.75">
      <c r="D289" s="180"/>
    </row>
    <row r="290" ht="12.75">
      <c r="D290" s="180"/>
    </row>
    <row r="291" ht="12.75">
      <c r="D291" s="180"/>
    </row>
    <row r="292" ht="12.75">
      <c r="D292" s="180"/>
    </row>
    <row r="293" ht="12.75">
      <c r="D293" s="180"/>
    </row>
    <row r="294" ht="12.75">
      <c r="D294" s="180"/>
    </row>
    <row r="295" ht="12.75">
      <c r="D295" s="180"/>
    </row>
    <row r="296" ht="12.75">
      <c r="D296" s="180"/>
    </row>
    <row r="297" ht="12.75">
      <c r="D297" s="180"/>
    </row>
    <row r="298" ht="12.75">
      <c r="D298" s="180"/>
    </row>
    <row r="299" ht="12.75">
      <c r="D299" s="180"/>
    </row>
    <row r="300" ht="12.75">
      <c r="D300" s="180"/>
    </row>
    <row r="301" ht="12.75">
      <c r="D301" s="180"/>
    </row>
    <row r="302" ht="12.75">
      <c r="D302" s="180"/>
    </row>
    <row r="303" ht="12.75">
      <c r="D303" s="180"/>
    </row>
    <row r="304" ht="12.75">
      <c r="D304" s="180"/>
    </row>
    <row r="305" ht="12.75">
      <c r="D305" s="180"/>
    </row>
    <row r="306" ht="12.75">
      <c r="D306" s="180"/>
    </row>
    <row r="307" ht="12.75">
      <c r="D307" s="180"/>
    </row>
    <row r="308" ht="12.75">
      <c r="D308" s="180"/>
    </row>
    <row r="309" ht="12.75">
      <c r="D309" s="180"/>
    </row>
    <row r="310" ht="12.75">
      <c r="D310" s="180"/>
    </row>
    <row r="311" ht="12.75">
      <c r="D311" s="180"/>
    </row>
    <row r="312" ht="12.75">
      <c r="D312" s="180"/>
    </row>
    <row r="313" ht="12.75">
      <c r="D313" s="180"/>
    </row>
    <row r="314" ht="12.75">
      <c r="D314" s="180"/>
    </row>
    <row r="315" ht="12.75">
      <c r="D315" s="180"/>
    </row>
    <row r="316" ht="12.75">
      <c r="D316" s="180"/>
    </row>
    <row r="317" ht="12.75">
      <c r="D317" s="180"/>
    </row>
    <row r="318" ht="12.75">
      <c r="D318" s="180"/>
    </row>
    <row r="319" ht="12.75">
      <c r="D319" s="180"/>
    </row>
    <row r="320" ht="12.75">
      <c r="D320" s="180"/>
    </row>
    <row r="321" ht="12.75">
      <c r="D321" s="180"/>
    </row>
    <row r="322" ht="12.75">
      <c r="D322" s="180"/>
    </row>
    <row r="323" ht="12.75">
      <c r="D323" s="180"/>
    </row>
    <row r="324" ht="12.75">
      <c r="D324" s="180"/>
    </row>
    <row r="325" ht="12.75">
      <c r="D325" s="180"/>
    </row>
    <row r="326" ht="12.75">
      <c r="D326" s="180"/>
    </row>
    <row r="327" ht="12.75">
      <c r="D327" s="180"/>
    </row>
    <row r="328" ht="12.75">
      <c r="D328" s="180"/>
    </row>
    <row r="329" ht="12.75">
      <c r="D329" s="180"/>
    </row>
    <row r="330" ht="12.75">
      <c r="D330" s="180"/>
    </row>
    <row r="331" ht="12.75">
      <c r="D331" s="180"/>
    </row>
    <row r="332" ht="12.75">
      <c r="D332" s="180"/>
    </row>
    <row r="333" ht="12.75">
      <c r="D333" s="180"/>
    </row>
    <row r="334" ht="12.75">
      <c r="D334" s="180"/>
    </row>
    <row r="335" ht="12.75">
      <c r="D335" s="180"/>
    </row>
    <row r="336" ht="12.75">
      <c r="D336" s="180"/>
    </row>
    <row r="337" ht="12.75">
      <c r="D337" s="180"/>
    </row>
    <row r="338" ht="12.75">
      <c r="D338" s="180"/>
    </row>
    <row r="339" ht="12.75">
      <c r="D339" s="180"/>
    </row>
    <row r="340" ht="12.75">
      <c r="D340" s="180"/>
    </row>
    <row r="341" ht="12.75">
      <c r="D341" s="180"/>
    </row>
    <row r="342" ht="12.75">
      <c r="D342" s="180"/>
    </row>
    <row r="343" ht="12.75">
      <c r="D343" s="180"/>
    </row>
    <row r="344" ht="12.75">
      <c r="D344" s="180"/>
    </row>
    <row r="345" ht="12.75">
      <c r="D345" s="180"/>
    </row>
    <row r="346" ht="12.75">
      <c r="D346" s="180"/>
    </row>
    <row r="347" ht="12.75">
      <c r="D347" s="180"/>
    </row>
    <row r="348" ht="12.75">
      <c r="D348" s="180"/>
    </row>
    <row r="349" ht="12.75">
      <c r="D349" s="180"/>
    </row>
    <row r="350" ht="12.75">
      <c r="D350" s="180"/>
    </row>
    <row r="351" ht="12.75">
      <c r="D351" s="180"/>
    </row>
    <row r="352" ht="12.75">
      <c r="D352" s="180"/>
    </row>
    <row r="353" ht="12.75">
      <c r="D353" s="180"/>
    </row>
    <row r="354" ht="12.75">
      <c r="D354" s="180"/>
    </row>
    <row r="355" ht="12.75">
      <c r="D355" s="180"/>
    </row>
    <row r="356" ht="12.75">
      <c r="D356" s="180"/>
    </row>
    <row r="357" ht="12.75">
      <c r="D357" s="180"/>
    </row>
    <row r="358" ht="12.75">
      <c r="D358" s="180"/>
    </row>
    <row r="359" ht="12.75">
      <c r="D359" s="180"/>
    </row>
    <row r="360" ht="12.75">
      <c r="D360" s="180"/>
    </row>
    <row r="361" ht="12.75">
      <c r="D361" s="180"/>
    </row>
    <row r="362" ht="12.75">
      <c r="D362" s="180"/>
    </row>
    <row r="363" ht="12.75">
      <c r="D363" s="180"/>
    </row>
    <row r="364" ht="12.75">
      <c r="D364" s="180"/>
    </row>
    <row r="365" ht="12.75">
      <c r="D365" s="180"/>
    </row>
    <row r="366" ht="12.75">
      <c r="D366" s="180"/>
    </row>
    <row r="367" ht="12.75">
      <c r="D367" s="180"/>
    </row>
    <row r="368" ht="12.75">
      <c r="D368" s="180"/>
    </row>
    <row r="369" ht="12.75">
      <c r="D369" s="180"/>
    </row>
    <row r="370" ht="12.75">
      <c r="D370" s="180"/>
    </row>
    <row r="371" ht="12.75">
      <c r="D371" s="180"/>
    </row>
    <row r="372" ht="12.75">
      <c r="D372" s="180"/>
    </row>
    <row r="373" ht="12.75">
      <c r="D373" s="180"/>
    </row>
    <row r="374" ht="12.75">
      <c r="D374" s="180"/>
    </row>
    <row r="375" ht="12.75">
      <c r="D375" s="180"/>
    </row>
    <row r="376" ht="12.75">
      <c r="D376" s="180"/>
    </row>
    <row r="377" ht="12.75">
      <c r="D377" s="180"/>
    </row>
    <row r="378" ht="12.75">
      <c r="D378" s="180"/>
    </row>
    <row r="379" ht="12.75">
      <c r="D379" s="180"/>
    </row>
    <row r="380" ht="12.75">
      <c r="D380" s="180"/>
    </row>
    <row r="381" ht="12.75">
      <c r="D381" s="180"/>
    </row>
    <row r="382" ht="12.75">
      <c r="D382" s="180"/>
    </row>
    <row r="383" ht="12.75">
      <c r="D383" s="180"/>
    </row>
    <row r="384" ht="12.75">
      <c r="D384" s="180"/>
    </row>
    <row r="385" ht="12.75">
      <c r="D385" s="180"/>
    </row>
    <row r="386" ht="12.75">
      <c r="D386" s="180"/>
    </row>
    <row r="387" ht="12.75">
      <c r="D387" s="180"/>
    </row>
    <row r="388" ht="12.75">
      <c r="D388" s="180"/>
    </row>
    <row r="389" ht="12.75">
      <c r="D389" s="180"/>
    </row>
    <row r="390" ht="12.75">
      <c r="D390" s="180"/>
    </row>
    <row r="391" ht="12.75">
      <c r="D391" s="180"/>
    </row>
    <row r="392" ht="12.75">
      <c r="D392" s="180"/>
    </row>
    <row r="393" ht="12.75">
      <c r="D393" s="180"/>
    </row>
    <row r="394" ht="12.75">
      <c r="D394" s="180"/>
    </row>
    <row r="395" ht="12.75">
      <c r="D395" s="180"/>
    </row>
    <row r="396" ht="12.75">
      <c r="D396" s="180"/>
    </row>
    <row r="397" ht="12.75">
      <c r="D397" s="180"/>
    </row>
    <row r="398" ht="12.75">
      <c r="D398" s="180"/>
    </row>
    <row r="399" ht="12.75">
      <c r="D399" s="180"/>
    </row>
    <row r="400" ht="12.75">
      <c r="D400" s="180"/>
    </row>
    <row r="401" ht="12.75">
      <c r="D401" s="180"/>
    </row>
    <row r="402" ht="12.75">
      <c r="D402" s="180"/>
    </row>
    <row r="403" ht="12.75">
      <c r="D403" s="180"/>
    </row>
    <row r="404" ht="12.75">
      <c r="D404" s="180"/>
    </row>
    <row r="405" ht="12.75">
      <c r="D405" s="180"/>
    </row>
    <row r="406" ht="12.75">
      <c r="D406" s="180"/>
    </row>
    <row r="407" ht="12.75">
      <c r="D407" s="180"/>
    </row>
    <row r="408" ht="12.75">
      <c r="D408" s="180"/>
    </row>
    <row r="409" ht="12.75">
      <c r="D409" s="180"/>
    </row>
    <row r="410" ht="12.75">
      <c r="D410" s="180"/>
    </row>
    <row r="411" ht="12.75">
      <c r="D411" s="180"/>
    </row>
    <row r="412" ht="12.75">
      <c r="D412" s="180"/>
    </row>
    <row r="413" ht="12.75">
      <c r="D413" s="180"/>
    </row>
    <row r="414" ht="12.75">
      <c r="D414" s="180"/>
    </row>
    <row r="415" ht="12.75">
      <c r="D415" s="180"/>
    </row>
    <row r="416" ht="12.75">
      <c r="D416" s="180"/>
    </row>
    <row r="417" ht="12.75">
      <c r="D417" s="180"/>
    </row>
    <row r="418" ht="12.75">
      <c r="D418" s="180"/>
    </row>
    <row r="419" ht="12.75">
      <c r="D419" s="180"/>
    </row>
    <row r="420" ht="12.75">
      <c r="D420" s="180"/>
    </row>
    <row r="421" ht="12.75">
      <c r="D421" s="180"/>
    </row>
    <row r="422" ht="12.75">
      <c r="D422" s="180"/>
    </row>
    <row r="423" ht="12.75">
      <c r="D423" s="180"/>
    </row>
    <row r="424" ht="12.75">
      <c r="D424" s="180"/>
    </row>
    <row r="425" ht="12.75">
      <c r="D425" s="180"/>
    </row>
    <row r="426" ht="12.75">
      <c r="D426" s="180"/>
    </row>
    <row r="427" ht="12.75">
      <c r="D427" s="180"/>
    </row>
    <row r="428" ht="12.75">
      <c r="D428" s="180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8"/>
  <sheetViews>
    <sheetView zoomScalePageLayoutView="0" workbookViewId="0" topLeftCell="A79">
      <selection activeCell="E105" sqref="E105:E107"/>
    </sheetView>
  </sheetViews>
  <sheetFormatPr defaultColWidth="9.00390625" defaultRowHeight="12.75"/>
  <cols>
    <col min="1" max="1" width="60.875" style="77" customWidth="1"/>
    <col min="2" max="2" width="20.25390625" style="77" customWidth="1"/>
    <col min="3" max="3" width="18.00390625" style="77" customWidth="1"/>
    <col min="4" max="4" width="11.375" style="77" bestFit="1" customWidth="1"/>
    <col min="5" max="5" width="11.125" style="77" customWidth="1"/>
    <col min="6" max="6" width="9.125" style="77" customWidth="1"/>
    <col min="7" max="7" width="9.625" style="77" bestFit="1" customWidth="1"/>
    <col min="8" max="8" width="82.375" style="77" customWidth="1"/>
    <col min="9" max="16384" width="9.125" style="77" customWidth="1"/>
  </cols>
  <sheetData>
    <row r="1" spans="1:5" ht="12.75">
      <c r="A1" s="77" t="s">
        <v>750</v>
      </c>
      <c r="D1" s="372" t="s">
        <v>608</v>
      </c>
      <c r="E1" s="372"/>
    </row>
    <row r="3" spans="1:6" ht="12.75">
      <c r="A3" s="373" t="s">
        <v>609</v>
      </c>
      <c r="B3" s="373"/>
      <c r="C3" s="373"/>
      <c r="D3" s="373"/>
      <c r="E3" s="373"/>
      <c r="F3" s="373"/>
    </row>
    <row r="4" spans="1:6" ht="12.75">
      <c r="A4" s="373" t="s">
        <v>897</v>
      </c>
      <c r="B4" s="373"/>
      <c r="C4" s="373"/>
      <c r="D4" s="373"/>
      <c r="E4" s="373"/>
      <c r="F4" s="373"/>
    </row>
    <row r="6" spans="1:5" ht="68.25" customHeight="1">
      <c r="A6" s="219" t="s">
        <v>517</v>
      </c>
      <c r="B6" s="73" t="s">
        <v>980</v>
      </c>
      <c r="C6" s="73" t="s">
        <v>518</v>
      </c>
      <c r="D6" s="73" t="s">
        <v>519</v>
      </c>
      <c r="E6" s="73" t="s">
        <v>741</v>
      </c>
    </row>
    <row r="7" spans="1:5" ht="14.25" customHeight="1">
      <c r="A7" s="220" t="s">
        <v>521</v>
      </c>
      <c r="B7" s="74"/>
      <c r="C7" s="74"/>
      <c r="D7" s="74"/>
      <c r="E7" s="221"/>
    </row>
    <row r="8" spans="1:5" ht="12.75">
      <c r="A8" s="222" t="s">
        <v>740</v>
      </c>
      <c r="B8" s="75"/>
      <c r="C8" s="75"/>
      <c r="D8" s="75">
        <v>100000000</v>
      </c>
      <c r="E8" s="75">
        <f>SUM(B8:D8)</f>
        <v>100000000</v>
      </c>
    </row>
    <row r="9" spans="1:5" ht="12.75">
      <c r="A9" s="222" t="s">
        <v>742</v>
      </c>
      <c r="B9" s="75"/>
      <c r="C9" s="75"/>
      <c r="D9" s="75">
        <v>4000000</v>
      </c>
      <c r="E9" s="75">
        <f aca="true" t="shared" si="0" ref="E9:E52">SUM(B9:D9)</f>
        <v>4000000</v>
      </c>
    </row>
    <row r="10" spans="1:5" ht="12.75">
      <c r="A10" s="222" t="s">
        <v>979</v>
      </c>
      <c r="B10" s="75"/>
      <c r="C10" s="75"/>
      <c r="D10" s="75">
        <v>2038000</v>
      </c>
      <c r="E10" s="75">
        <f t="shared" si="0"/>
        <v>2038000</v>
      </c>
    </row>
    <row r="11" spans="1:5" ht="12.75">
      <c r="A11" s="223" t="s">
        <v>981</v>
      </c>
      <c r="B11" s="75"/>
      <c r="C11" s="75"/>
      <c r="D11" s="75">
        <v>225000</v>
      </c>
      <c r="E11" s="75">
        <f t="shared" si="0"/>
        <v>225000</v>
      </c>
    </row>
    <row r="12" spans="1:5" ht="12.75">
      <c r="A12" s="223" t="s">
        <v>982</v>
      </c>
      <c r="B12" s="75"/>
      <c r="C12" s="75"/>
      <c r="D12" s="75">
        <v>1643000</v>
      </c>
      <c r="E12" s="75">
        <f t="shared" si="0"/>
        <v>1643000</v>
      </c>
    </row>
    <row r="13" spans="1:5" ht="12.75">
      <c r="A13" s="224" t="s">
        <v>747</v>
      </c>
      <c r="B13" s="75"/>
      <c r="C13" s="75">
        <v>3376000</v>
      </c>
      <c r="D13" s="272"/>
      <c r="E13" s="75">
        <f t="shared" si="0"/>
        <v>3376000</v>
      </c>
    </row>
    <row r="14" spans="1:5" ht="12.75">
      <c r="A14" s="224" t="s">
        <v>935</v>
      </c>
      <c r="B14" s="75"/>
      <c r="C14" s="75">
        <v>16752000</v>
      </c>
      <c r="D14" s="272"/>
      <c r="E14" s="75">
        <f t="shared" si="0"/>
        <v>16752000</v>
      </c>
    </row>
    <row r="15" spans="1:5" ht="12.75">
      <c r="A15" s="224" t="s">
        <v>989</v>
      </c>
      <c r="B15" s="75">
        <v>254000</v>
      </c>
      <c r="C15" s="75"/>
      <c r="D15" s="272"/>
      <c r="E15" s="75">
        <f t="shared" si="0"/>
        <v>254000</v>
      </c>
    </row>
    <row r="16" spans="1:5" ht="12.75">
      <c r="A16" s="224" t="s">
        <v>936</v>
      </c>
      <c r="B16" s="75">
        <v>519000</v>
      </c>
      <c r="C16" s="75"/>
      <c r="D16" s="272"/>
      <c r="E16" s="75">
        <f t="shared" si="0"/>
        <v>519000</v>
      </c>
    </row>
    <row r="17" spans="1:5" ht="12.75">
      <c r="A17" s="224" t="s">
        <v>748</v>
      </c>
      <c r="B17" s="75"/>
      <c r="C17" s="75">
        <v>2900000</v>
      </c>
      <c r="D17" s="272"/>
      <c r="E17" s="75">
        <f t="shared" si="0"/>
        <v>2900000</v>
      </c>
    </row>
    <row r="18" spans="1:5" ht="12.75">
      <c r="A18" s="224" t="s">
        <v>934</v>
      </c>
      <c r="B18" s="75">
        <v>4995730</v>
      </c>
      <c r="C18" s="75"/>
      <c r="D18" s="272"/>
      <c r="E18" s="75">
        <f t="shared" si="0"/>
        <v>4995730</v>
      </c>
    </row>
    <row r="19" spans="1:5" ht="12.75">
      <c r="A19" s="224" t="s">
        <v>962</v>
      </c>
      <c r="B19" s="75"/>
      <c r="C19" s="75"/>
      <c r="D19" s="75">
        <v>1730000</v>
      </c>
      <c r="E19" s="75">
        <f t="shared" si="0"/>
        <v>1730000</v>
      </c>
    </row>
    <row r="20" spans="1:5" ht="12.75">
      <c r="A20" s="222" t="s">
        <v>961</v>
      </c>
      <c r="B20" s="75">
        <v>591820</v>
      </c>
      <c r="C20" s="75"/>
      <c r="D20" s="272"/>
      <c r="E20" s="75">
        <f t="shared" si="0"/>
        <v>591820</v>
      </c>
    </row>
    <row r="21" spans="1:5" ht="12.75">
      <c r="A21" s="222" t="s">
        <v>988</v>
      </c>
      <c r="B21" s="75">
        <v>107950</v>
      </c>
      <c r="C21" s="75"/>
      <c r="D21" s="272"/>
      <c r="E21" s="75">
        <f t="shared" si="0"/>
        <v>107950</v>
      </c>
    </row>
    <row r="22" spans="1:5" ht="12.75">
      <c r="A22" s="224" t="s">
        <v>826</v>
      </c>
      <c r="B22" s="75">
        <v>16250000</v>
      </c>
      <c r="C22" s="75"/>
      <c r="D22" s="272"/>
      <c r="E22" s="75">
        <f t="shared" si="0"/>
        <v>16250000</v>
      </c>
    </row>
    <row r="23" spans="1:5" ht="12.75">
      <c r="A23" s="224" t="s">
        <v>969</v>
      </c>
      <c r="B23" s="75"/>
      <c r="C23" s="75"/>
      <c r="D23" s="75">
        <v>9000000</v>
      </c>
      <c r="E23" s="75">
        <f t="shared" si="0"/>
        <v>9000000</v>
      </c>
    </row>
    <row r="24" spans="1:5" ht="12.75">
      <c r="A24" s="223" t="s">
        <v>825</v>
      </c>
      <c r="B24" s="75">
        <v>293068629</v>
      </c>
      <c r="C24" s="75"/>
      <c r="D24" s="272"/>
      <c r="E24" s="75">
        <f t="shared" si="0"/>
        <v>293068629</v>
      </c>
    </row>
    <row r="25" spans="1:5" ht="22.5">
      <c r="A25" s="222" t="s">
        <v>833</v>
      </c>
      <c r="B25" s="75">
        <v>340793893</v>
      </c>
      <c r="C25" s="75"/>
      <c r="D25" s="272"/>
      <c r="E25" s="75">
        <f>SUM(B25:D25)</f>
        <v>340793893</v>
      </c>
    </row>
    <row r="26" spans="1:5" ht="22.5">
      <c r="A26" s="222" t="s">
        <v>827</v>
      </c>
      <c r="B26" s="75">
        <v>604958930</v>
      </c>
      <c r="C26" s="75"/>
      <c r="D26" s="272"/>
      <c r="E26" s="75">
        <f t="shared" si="0"/>
        <v>604958930</v>
      </c>
    </row>
    <row r="27" spans="1:5" ht="12.75">
      <c r="A27" s="222" t="s">
        <v>828</v>
      </c>
      <c r="B27" s="75">
        <v>18643600</v>
      </c>
      <c r="C27" s="75"/>
      <c r="D27" s="272"/>
      <c r="E27" s="75">
        <f t="shared" si="0"/>
        <v>18643600</v>
      </c>
    </row>
    <row r="28" spans="1:5" ht="22.5">
      <c r="A28" s="222" t="s">
        <v>983</v>
      </c>
      <c r="B28" s="75">
        <v>100000000</v>
      </c>
      <c r="C28" s="75"/>
      <c r="D28" s="272"/>
      <c r="E28" s="75">
        <f t="shared" si="0"/>
        <v>100000000</v>
      </c>
    </row>
    <row r="29" spans="1:5" ht="12.75">
      <c r="A29" s="222" t="s">
        <v>831</v>
      </c>
      <c r="B29" s="75">
        <v>380879942</v>
      </c>
      <c r="C29" s="75"/>
      <c r="D29" s="272"/>
      <c r="E29" s="75">
        <f t="shared" si="0"/>
        <v>380879942</v>
      </c>
    </row>
    <row r="30" spans="1:5" ht="12.75">
      <c r="A30" s="222" t="s">
        <v>837</v>
      </c>
      <c r="B30" s="75">
        <v>58673800</v>
      </c>
      <c r="C30" s="75"/>
      <c r="D30" s="272"/>
      <c r="E30" s="75">
        <f t="shared" si="0"/>
        <v>58673800</v>
      </c>
    </row>
    <row r="31" spans="1:5" ht="12.75">
      <c r="A31" s="222" t="s">
        <v>830</v>
      </c>
      <c r="B31" s="75">
        <v>270166392</v>
      </c>
      <c r="C31" s="75"/>
      <c r="D31" s="272"/>
      <c r="E31" s="75">
        <f t="shared" si="0"/>
        <v>270166392</v>
      </c>
    </row>
    <row r="32" spans="1:5" ht="12.75">
      <c r="A32" s="222" t="s">
        <v>759</v>
      </c>
      <c r="B32" s="75">
        <v>36305220</v>
      </c>
      <c r="C32" s="75"/>
      <c r="D32" s="272"/>
      <c r="E32" s="75">
        <f>SUM(B32:D32)</f>
        <v>36305220</v>
      </c>
    </row>
    <row r="33" spans="1:5" ht="22.5">
      <c r="A33" s="222" t="s">
        <v>984</v>
      </c>
      <c r="B33" s="75">
        <v>101600</v>
      </c>
      <c r="C33" s="75"/>
      <c r="D33" s="272"/>
      <c r="E33" s="75">
        <f t="shared" si="0"/>
        <v>101600</v>
      </c>
    </row>
    <row r="34" spans="1:5" ht="22.5">
      <c r="A34" s="222" t="s">
        <v>985</v>
      </c>
      <c r="B34" s="75"/>
      <c r="C34" s="75"/>
      <c r="D34" s="75">
        <v>10000000</v>
      </c>
      <c r="E34" s="75">
        <f t="shared" si="0"/>
        <v>10000000</v>
      </c>
    </row>
    <row r="35" spans="1:5" ht="12.75">
      <c r="A35" s="222" t="s">
        <v>835</v>
      </c>
      <c r="B35" s="75">
        <v>18161000</v>
      </c>
      <c r="C35" s="75"/>
      <c r="D35" s="272"/>
      <c r="E35" s="75">
        <f t="shared" si="0"/>
        <v>18161000</v>
      </c>
    </row>
    <row r="36" spans="1:5" ht="22.5">
      <c r="A36" s="222" t="s">
        <v>832</v>
      </c>
      <c r="B36" s="75">
        <v>369285173</v>
      </c>
      <c r="C36" s="75"/>
      <c r="D36" s="272"/>
      <c r="E36" s="75">
        <f t="shared" si="0"/>
        <v>369285173</v>
      </c>
    </row>
    <row r="37" spans="1:5" ht="12.75">
      <c r="A37" s="222" t="s">
        <v>834</v>
      </c>
      <c r="B37" s="75"/>
      <c r="C37" s="75">
        <v>56192842</v>
      </c>
      <c r="D37" s="272"/>
      <c r="E37" s="75">
        <f t="shared" si="0"/>
        <v>56192842</v>
      </c>
    </row>
    <row r="38" spans="1:5" ht="22.5">
      <c r="A38" s="222" t="s">
        <v>933</v>
      </c>
      <c r="B38" s="75"/>
      <c r="C38" s="75">
        <v>1905000</v>
      </c>
      <c r="D38" s="272"/>
      <c r="E38" s="75">
        <f t="shared" si="0"/>
        <v>1905000</v>
      </c>
    </row>
    <row r="39" spans="1:5" ht="12.75">
      <c r="A39" s="222" t="s">
        <v>987</v>
      </c>
      <c r="B39" s="75"/>
      <c r="C39" s="75">
        <v>15845000</v>
      </c>
      <c r="D39" s="272"/>
      <c r="E39" s="75">
        <f t="shared" si="0"/>
        <v>15845000</v>
      </c>
    </row>
    <row r="40" spans="1:5" ht="12.75">
      <c r="A40" s="222" t="s">
        <v>986</v>
      </c>
      <c r="B40" s="75"/>
      <c r="C40" s="75">
        <v>5400000</v>
      </c>
      <c r="D40" s="272"/>
      <c r="E40" s="75">
        <f t="shared" si="0"/>
        <v>5400000</v>
      </c>
    </row>
    <row r="41" spans="1:5" ht="12.75">
      <c r="A41" s="222" t="s">
        <v>970</v>
      </c>
      <c r="B41" s="75"/>
      <c r="C41" s="75">
        <v>900000</v>
      </c>
      <c r="D41" s="272"/>
      <c r="E41" s="75">
        <f t="shared" si="0"/>
        <v>900000</v>
      </c>
    </row>
    <row r="42" spans="1:5" ht="12.75">
      <c r="A42" s="222" t="s">
        <v>1005</v>
      </c>
      <c r="B42" s="75"/>
      <c r="C42" s="75"/>
      <c r="D42" s="75">
        <v>46393672</v>
      </c>
      <c r="E42" s="75">
        <f t="shared" si="0"/>
        <v>46393672</v>
      </c>
    </row>
    <row r="43" spans="1:5" ht="12.75">
      <c r="A43" s="222" t="s">
        <v>522</v>
      </c>
      <c r="B43" s="75"/>
      <c r="C43" s="75"/>
      <c r="D43" s="75">
        <v>2569489</v>
      </c>
      <c r="E43" s="75">
        <f t="shared" si="0"/>
        <v>2569489</v>
      </c>
    </row>
    <row r="44" spans="1:5" ht="12.75">
      <c r="A44" s="222" t="s">
        <v>822</v>
      </c>
      <c r="B44" s="75"/>
      <c r="C44" s="75"/>
      <c r="D44" s="75">
        <v>1300000</v>
      </c>
      <c r="E44" s="75">
        <f t="shared" si="0"/>
        <v>1300000</v>
      </c>
    </row>
    <row r="45" spans="1:5" ht="12.75">
      <c r="A45" s="222" t="s">
        <v>751</v>
      </c>
      <c r="B45" s="75"/>
      <c r="C45" s="75"/>
      <c r="D45" s="75">
        <v>1371600</v>
      </c>
      <c r="E45" s="75">
        <f t="shared" si="0"/>
        <v>1371600</v>
      </c>
    </row>
    <row r="46" spans="1:5" ht="12.75">
      <c r="A46" s="222" t="s">
        <v>823</v>
      </c>
      <c r="B46" s="75"/>
      <c r="C46" s="75"/>
      <c r="D46" s="75">
        <v>2476500</v>
      </c>
      <c r="E46" s="75">
        <f t="shared" si="0"/>
        <v>2476500</v>
      </c>
    </row>
    <row r="47" spans="1:5" ht="12.75">
      <c r="A47" s="222" t="s">
        <v>824</v>
      </c>
      <c r="B47" s="75"/>
      <c r="C47" s="75"/>
      <c r="D47" s="75">
        <v>2095500</v>
      </c>
      <c r="E47" s="75">
        <f t="shared" si="0"/>
        <v>2095500</v>
      </c>
    </row>
    <row r="48" spans="1:5" ht="12.75">
      <c r="A48" s="222" t="s">
        <v>743</v>
      </c>
      <c r="B48" s="75"/>
      <c r="C48" s="75"/>
      <c r="D48" s="75">
        <v>88900</v>
      </c>
      <c r="E48" s="75">
        <f t="shared" si="0"/>
        <v>88900</v>
      </c>
    </row>
    <row r="49" spans="1:5" ht="12.75">
      <c r="A49" s="222" t="s">
        <v>744</v>
      </c>
      <c r="B49" s="75"/>
      <c r="C49" s="75"/>
      <c r="D49" s="75">
        <v>500000</v>
      </c>
      <c r="E49" s="75">
        <f>SUM(B49:D49)</f>
        <v>500000</v>
      </c>
    </row>
    <row r="50" spans="1:5" ht="12.75">
      <c r="A50" s="222" t="s">
        <v>745</v>
      </c>
      <c r="B50" s="75"/>
      <c r="C50" s="75"/>
      <c r="D50" s="75">
        <v>307800</v>
      </c>
      <c r="E50" s="75">
        <f t="shared" si="0"/>
        <v>307800</v>
      </c>
    </row>
    <row r="51" spans="1:5" ht="12.75">
      <c r="A51" s="222" t="s">
        <v>523</v>
      </c>
      <c r="B51" s="75"/>
      <c r="C51" s="75"/>
      <c r="D51" s="75">
        <v>152400</v>
      </c>
      <c r="E51" s="75">
        <f t="shared" si="0"/>
        <v>152400</v>
      </c>
    </row>
    <row r="52" spans="1:5" ht="12.75">
      <c r="A52" s="222" t="s">
        <v>1000</v>
      </c>
      <c r="B52" s="75"/>
      <c r="C52" s="75"/>
      <c r="D52" s="75">
        <v>412927</v>
      </c>
      <c r="E52" s="75">
        <f t="shared" si="0"/>
        <v>412927</v>
      </c>
    </row>
    <row r="53" spans="1:5" s="226" customFormat="1" ht="12.75">
      <c r="A53" s="225" t="s">
        <v>92</v>
      </c>
      <c r="B53" s="24">
        <f>SUM(B8:B52)</f>
        <v>2513756679</v>
      </c>
      <c r="C53" s="24">
        <f>SUM(C8:C52)</f>
        <v>103270842</v>
      </c>
      <c r="D53" s="24">
        <f>SUM(D8:D52)</f>
        <v>186304788</v>
      </c>
      <c r="E53" s="24">
        <f>SUM(E8:E52)</f>
        <v>2803332309</v>
      </c>
    </row>
    <row r="54" spans="1:5" ht="12.75">
      <c r="A54" s="222" t="s">
        <v>524</v>
      </c>
      <c r="B54" s="75"/>
      <c r="C54" s="75"/>
      <c r="D54" s="75"/>
      <c r="E54" s="75"/>
    </row>
    <row r="55" spans="1:5" ht="12.75">
      <c r="A55" s="222" t="s">
        <v>525</v>
      </c>
      <c r="B55" s="75"/>
      <c r="C55" s="75"/>
      <c r="D55" s="75">
        <v>1016000</v>
      </c>
      <c r="E55" s="75">
        <f aca="true" t="shared" si="1" ref="E55:E69">SUM(B55:D55)</f>
        <v>1016000</v>
      </c>
    </row>
    <row r="56" spans="1:5" ht="12.75">
      <c r="A56" s="222" t="s">
        <v>526</v>
      </c>
      <c r="B56" s="75"/>
      <c r="C56" s="75"/>
      <c r="D56" s="75">
        <v>1778000</v>
      </c>
      <c r="E56" s="75">
        <f t="shared" si="1"/>
        <v>1778000</v>
      </c>
    </row>
    <row r="57" spans="1:5" ht="12.75">
      <c r="A57" s="222" t="s">
        <v>527</v>
      </c>
      <c r="B57" s="75"/>
      <c r="C57" s="75"/>
      <c r="D57" s="75">
        <v>1500000</v>
      </c>
      <c r="E57" s="75">
        <f t="shared" si="1"/>
        <v>1500000</v>
      </c>
    </row>
    <row r="58" spans="1:5" ht="12.75">
      <c r="A58" s="222" t="s">
        <v>528</v>
      </c>
      <c r="B58" s="75"/>
      <c r="C58" s="75"/>
      <c r="D58" s="75">
        <v>889000</v>
      </c>
      <c r="E58" s="75">
        <f t="shared" si="1"/>
        <v>889000</v>
      </c>
    </row>
    <row r="59" spans="1:5" ht="12.75">
      <c r="A59" s="222" t="s">
        <v>992</v>
      </c>
      <c r="B59" s="75"/>
      <c r="C59" s="75"/>
      <c r="D59" s="75">
        <v>11681000</v>
      </c>
      <c r="E59" s="75">
        <f t="shared" si="1"/>
        <v>11681000</v>
      </c>
    </row>
    <row r="60" spans="1:5" ht="22.5">
      <c r="A60" s="222" t="s">
        <v>529</v>
      </c>
      <c r="B60" s="75"/>
      <c r="C60" s="75"/>
      <c r="D60" s="75">
        <v>3960000</v>
      </c>
      <c r="E60" s="75">
        <f t="shared" si="1"/>
        <v>3960000</v>
      </c>
    </row>
    <row r="61" spans="1:5" ht="12.75">
      <c r="A61" s="222" t="s">
        <v>690</v>
      </c>
      <c r="B61" s="75"/>
      <c r="C61" s="75"/>
      <c r="D61" s="75">
        <v>2750000</v>
      </c>
      <c r="E61" s="75">
        <f t="shared" si="1"/>
        <v>2750000</v>
      </c>
    </row>
    <row r="62" spans="1:5" ht="12.75">
      <c r="A62" s="222" t="s">
        <v>993</v>
      </c>
      <c r="B62" s="75"/>
      <c r="C62" s="75"/>
      <c r="D62" s="75">
        <v>266548</v>
      </c>
      <c r="E62" s="75">
        <f t="shared" si="1"/>
        <v>266548</v>
      </c>
    </row>
    <row r="63" spans="1:5" ht="12.75">
      <c r="A63" s="222" t="s">
        <v>687</v>
      </c>
      <c r="B63" s="75"/>
      <c r="C63" s="75"/>
      <c r="D63" s="75">
        <v>2000000</v>
      </c>
      <c r="E63" s="75">
        <f t="shared" si="1"/>
        <v>2000000</v>
      </c>
    </row>
    <row r="64" spans="1:5" ht="12.75">
      <c r="A64" s="222" t="s">
        <v>686</v>
      </c>
      <c r="B64" s="75"/>
      <c r="C64" s="75"/>
      <c r="D64" s="75">
        <v>200000</v>
      </c>
      <c r="E64" s="75">
        <v>286020</v>
      </c>
    </row>
    <row r="65" spans="1:5" ht="12.75">
      <c r="A65" s="222" t="s">
        <v>994</v>
      </c>
      <c r="B65" s="75"/>
      <c r="C65" s="75"/>
      <c r="D65" s="75">
        <v>7834171</v>
      </c>
      <c r="E65" s="75">
        <f t="shared" si="1"/>
        <v>7834171</v>
      </c>
    </row>
    <row r="66" spans="1:5" ht="12.75">
      <c r="A66" s="222" t="s">
        <v>685</v>
      </c>
      <c r="B66" s="75"/>
      <c r="C66" s="75"/>
      <c r="D66" s="75">
        <v>1500000</v>
      </c>
      <c r="E66" s="75">
        <f>SUM(B66:D66)</f>
        <v>1500000</v>
      </c>
    </row>
    <row r="67" spans="1:5" ht="12.75">
      <c r="A67" s="222" t="s">
        <v>995</v>
      </c>
      <c r="B67" s="75"/>
      <c r="C67" s="75"/>
      <c r="D67" s="75">
        <v>5177314</v>
      </c>
      <c r="E67" s="75">
        <f>SUM(B67:D67)</f>
        <v>5177314</v>
      </c>
    </row>
    <row r="68" spans="1:5" ht="12.75">
      <c r="A68" s="222" t="s">
        <v>689</v>
      </c>
      <c r="B68" s="75"/>
      <c r="C68" s="75"/>
      <c r="D68" s="75">
        <v>3000000</v>
      </c>
      <c r="E68" s="75">
        <f t="shared" si="1"/>
        <v>3000000</v>
      </c>
    </row>
    <row r="69" spans="1:5" ht="12.75">
      <c r="A69" s="222" t="s">
        <v>996</v>
      </c>
      <c r="B69" s="75"/>
      <c r="C69" s="75"/>
      <c r="D69" s="75">
        <v>2020000</v>
      </c>
      <c r="E69" s="75">
        <f t="shared" si="1"/>
        <v>2020000</v>
      </c>
    </row>
    <row r="70" spans="1:5" s="226" customFormat="1" ht="12.75">
      <c r="A70" s="225" t="s">
        <v>503</v>
      </c>
      <c r="B70" s="24">
        <f>SUM(B54:B68)</f>
        <v>0</v>
      </c>
      <c r="C70" s="24">
        <f>SUM(C54:C68)</f>
        <v>0</v>
      </c>
      <c r="D70" s="24">
        <f>SUM(D54:D69)</f>
        <v>45572033</v>
      </c>
      <c r="E70" s="24">
        <f>SUM(E54:E69)</f>
        <v>45658053</v>
      </c>
    </row>
    <row r="71" spans="1:5" ht="12.75">
      <c r="A71" s="227" t="s">
        <v>530</v>
      </c>
      <c r="B71" s="76">
        <f>B53+B70</f>
        <v>2513756679</v>
      </c>
      <c r="C71" s="76">
        <f>C53+C70</f>
        <v>103270842</v>
      </c>
      <c r="D71" s="76">
        <f>D53+D70</f>
        <v>231876821</v>
      </c>
      <c r="E71" s="76">
        <f>E53+E70</f>
        <v>2848990362</v>
      </c>
    </row>
    <row r="72" spans="1:7" s="229" customFormat="1" ht="12.75">
      <c r="A72" s="220" t="s">
        <v>531</v>
      </c>
      <c r="B72" s="76"/>
      <c r="C72" s="76"/>
      <c r="D72" s="76"/>
      <c r="E72" s="76"/>
      <c r="F72" s="228"/>
      <c r="G72" s="228"/>
    </row>
    <row r="73" spans="1:7" s="229" customFormat="1" ht="12.75">
      <c r="A73" s="230" t="s">
        <v>990</v>
      </c>
      <c r="B73" s="75"/>
      <c r="C73" s="75"/>
      <c r="D73" s="75">
        <v>1903553</v>
      </c>
      <c r="E73" s="75">
        <f>SUM(B73:D73)</f>
        <v>1903553</v>
      </c>
      <c r="F73" s="228"/>
      <c r="G73" s="228"/>
    </row>
    <row r="74" spans="1:7" s="229" customFormat="1" ht="12.75">
      <c r="A74" s="230" t="s">
        <v>991</v>
      </c>
      <c r="B74" s="75"/>
      <c r="C74" s="75"/>
      <c r="D74" s="75">
        <v>420000</v>
      </c>
      <c r="E74" s="75">
        <f>SUM(B74:D74)</f>
        <v>420000</v>
      </c>
      <c r="F74" s="228"/>
      <c r="G74" s="228"/>
    </row>
    <row r="75" spans="1:5" s="231" customFormat="1" ht="12.75">
      <c r="A75" s="225" t="s">
        <v>92</v>
      </c>
      <c r="B75" s="24">
        <f>SUM(B73:B74)</f>
        <v>0</v>
      </c>
      <c r="C75" s="24">
        <f>SUM(C73:C74)</f>
        <v>0</v>
      </c>
      <c r="D75" s="24">
        <f>SUM(D73:D74)</f>
        <v>2323553</v>
      </c>
      <c r="E75" s="24">
        <f>SUM(E73:E74)</f>
        <v>2323553</v>
      </c>
    </row>
    <row r="76" spans="1:5" ht="12.75">
      <c r="A76" s="232" t="s">
        <v>1008</v>
      </c>
      <c r="B76" s="76">
        <f>SUM(B75)</f>
        <v>0</v>
      </c>
      <c r="C76" s="76">
        <f>SUM(C75)</f>
        <v>0</v>
      </c>
      <c r="D76" s="76">
        <f>SUM(D75)</f>
        <v>2323553</v>
      </c>
      <c r="E76" s="76">
        <f>SUM(E75)</f>
        <v>2323553</v>
      </c>
    </row>
    <row r="77" spans="1:5" ht="12.75">
      <c r="A77" s="230" t="s">
        <v>532</v>
      </c>
      <c r="B77" s="75"/>
      <c r="C77" s="75"/>
      <c r="D77" s="75">
        <v>500000</v>
      </c>
      <c r="E77" s="75">
        <f>SUM(B77:D77)</f>
        <v>500000</v>
      </c>
    </row>
    <row r="78" spans="1:5" ht="12.75">
      <c r="A78" s="230" t="s">
        <v>533</v>
      </c>
      <c r="B78" s="75"/>
      <c r="C78" s="75"/>
      <c r="D78" s="75">
        <v>11000000</v>
      </c>
      <c r="E78" s="75">
        <f>SUM(B78:D78)</f>
        <v>11000000</v>
      </c>
    </row>
    <row r="79" spans="1:5" ht="12.75">
      <c r="A79" s="32" t="s">
        <v>534</v>
      </c>
      <c r="B79" s="75"/>
      <c r="C79" s="75"/>
      <c r="D79" s="75">
        <v>1000000</v>
      </c>
      <c r="E79" s="75">
        <f>SUM(B79:D79)</f>
        <v>1000000</v>
      </c>
    </row>
    <row r="80" spans="1:5" ht="12.75">
      <c r="A80" s="230" t="s">
        <v>749</v>
      </c>
      <c r="B80" s="75"/>
      <c r="C80" s="75"/>
      <c r="D80" s="75">
        <v>15000000</v>
      </c>
      <c r="E80" s="75">
        <f>SUM(B80:D80)</f>
        <v>15000000</v>
      </c>
    </row>
    <row r="81" spans="1:5" s="229" customFormat="1" ht="12.75">
      <c r="A81" s="225" t="s">
        <v>92</v>
      </c>
      <c r="B81" s="75">
        <f>SUM(B77:B80)</f>
        <v>0</v>
      </c>
      <c r="C81" s="75">
        <f>SUM(C77:C80)</f>
        <v>0</v>
      </c>
      <c r="D81" s="75">
        <f>SUM(D77:D80)</f>
        <v>27500000</v>
      </c>
      <c r="E81" s="75">
        <f>SUM(E77:E80)</f>
        <v>27500000</v>
      </c>
    </row>
    <row r="82" spans="1:5" s="229" customFormat="1" ht="12.75">
      <c r="A82" s="230" t="s">
        <v>535</v>
      </c>
      <c r="B82" s="75"/>
      <c r="C82" s="75"/>
      <c r="D82" s="75">
        <v>2651065</v>
      </c>
      <c r="E82" s="75">
        <f>SUM(B82:D82)</f>
        <v>2651065</v>
      </c>
    </row>
    <row r="83" spans="1:5" s="229" customFormat="1" ht="12.75">
      <c r="A83" s="225" t="s">
        <v>503</v>
      </c>
      <c r="B83" s="75">
        <f>SUM(B82)</f>
        <v>0</v>
      </c>
      <c r="C83" s="75">
        <f>SUM(C82)</f>
        <v>0</v>
      </c>
      <c r="D83" s="75">
        <f>SUM(D82)</f>
        <v>2651065</v>
      </c>
      <c r="E83" s="75">
        <f>SUM(E82)</f>
        <v>2651065</v>
      </c>
    </row>
    <row r="84" spans="1:5" s="229" customFormat="1" ht="12.75">
      <c r="A84" s="232" t="s">
        <v>536</v>
      </c>
      <c r="B84" s="46">
        <f>B81+B83</f>
        <v>0</v>
      </c>
      <c r="C84" s="46">
        <f>C81+C83</f>
        <v>0</v>
      </c>
      <c r="D84" s="46">
        <f>D81+D83</f>
        <v>30151065</v>
      </c>
      <c r="E84" s="46">
        <f>E81+E83</f>
        <v>30151065</v>
      </c>
    </row>
    <row r="85" spans="1:5" s="229" customFormat="1" ht="12.75">
      <c r="A85" s="233" t="s">
        <v>537</v>
      </c>
      <c r="B85" s="76"/>
      <c r="C85" s="76"/>
      <c r="D85" s="76"/>
      <c r="E85" s="76"/>
    </row>
    <row r="86" spans="1:5" s="229" customFormat="1" ht="12.75">
      <c r="A86" s="230" t="s">
        <v>538</v>
      </c>
      <c r="B86" s="23"/>
      <c r="C86" s="23"/>
      <c r="D86" s="23">
        <v>4000000</v>
      </c>
      <c r="E86" s="75">
        <f aca="true" t="shared" si="2" ref="E86:E100">SUM(B86:D86)</f>
        <v>4000000</v>
      </c>
    </row>
    <row r="87" spans="1:5" s="229" customFormat="1" ht="12.75">
      <c r="A87" s="230" t="s">
        <v>539</v>
      </c>
      <c r="B87" s="75"/>
      <c r="C87" s="75"/>
      <c r="D87" s="75">
        <v>3000000</v>
      </c>
      <c r="E87" s="75">
        <f t="shared" si="2"/>
        <v>3000000</v>
      </c>
    </row>
    <row r="88" spans="1:5" s="229" customFormat="1" ht="12.75">
      <c r="A88" s="222" t="s">
        <v>543</v>
      </c>
      <c r="B88" s="75"/>
      <c r="C88" s="75"/>
      <c r="D88" s="75">
        <v>2000000</v>
      </c>
      <c r="E88" s="75">
        <f t="shared" si="2"/>
        <v>2000000</v>
      </c>
    </row>
    <row r="89" spans="1:5" s="229" customFormat="1" ht="12.75">
      <c r="A89" s="222" t="s">
        <v>541</v>
      </c>
      <c r="B89" s="75"/>
      <c r="C89" s="75">
        <v>10000000</v>
      </c>
      <c r="D89" s="273"/>
      <c r="E89" s="75">
        <f>SUM(B89:C89)</f>
        <v>10000000</v>
      </c>
    </row>
    <row r="90" spans="1:5" s="226" customFormat="1" ht="12.75">
      <c r="A90" s="222" t="s">
        <v>988</v>
      </c>
      <c r="B90" s="75">
        <v>7981903</v>
      </c>
      <c r="C90" s="75"/>
      <c r="D90" s="273"/>
      <c r="E90" s="75">
        <f>SUM(B90:C90)</f>
        <v>7981903</v>
      </c>
    </row>
    <row r="91" spans="1:5" ht="12.75">
      <c r="A91" s="222" t="s">
        <v>542</v>
      </c>
      <c r="B91" s="75"/>
      <c r="C91" s="75"/>
      <c r="D91" s="75">
        <v>8008620</v>
      </c>
      <c r="E91" s="75">
        <f t="shared" si="2"/>
        <v>8008620</v>
      </c>
    </row>
    <row r="92" spans="1:5" ht="12.75">
      <c r="A92" s="222" t="s">
        <v>955</v>
      </c>
      <c r="B92" s="75"/>
      <c r="C92" s="75">
        <v>6008000</v>
      </c>
      <c r="D92" s="273"/>
      <c r="E92" s="75">
        <f>SUM(B92:C92)</f>
        <v>6008000</v>
      </c>
    </row>
    <row r="93" spans="1:5" ht="12.75">
      <c r="A93" s="222" t="s">
        <v>956</v>
      </c>
      <c r="B93" s="75"/>
      <c r="C93" s="75">
        <v>40497000</v>
      </c>
      <c r="D93" s="273"/>
      <c r="E93" s="75">
        <f>SUM(B93:C93)</f>
        <v>40497000</v>
      </c>
    </row>
    <row r="94" spans="1:5" ht="12.75">
      <c r="A94" s="222" t="s">
        <v>937</v>
      </c>
      <c r="B94" s="75"/>
      <c r="C94" s="75"/>
      <c r="D94" s="75">
        <v>10659000</v>
      </c>
      <c r="E94" s="75">
        <f t="shared" si="2"/>
        <v>10659000</v>
      </c>
    </row>
    <row r="95" spans="1:5" s="226" customFormat="1" ht="12.75">
      <c r="A95" s="222" t="s">
        <v>938</v>
      </c>
      <c r="B95" s="75"/>
      <c r="C95" s="75"/>
      <c r="D95" s="75">
        <v>1500000</v>
      </c>
      <c r="E95" s="75">
        <f t="shared" si="2"/>
        <v>1500000</v>
      </c>
    </row>
    <row r="96" spans="1:5" ht="12.75">
      <c r="A96" s="234" t="s">
        <v>92</v>
      </c>
      <c r="B96" s="24">
        <f>SUM(B86:B95)</f>
        <v>7981903</v>
      </c>
      <c r="C96" s="24">
        <f>SUM(C86:C95)</f>
        <v>56505000</v>
      </c>
      <c r="D96" s="24">
        <f>SUM(D86:D95)</f>
        <v>29167620</v>
      </c>
      <c r="E96" s="24">
        <f>SUM(E86:E95)</f>
        <v>93654523</v>
      </c>
    </row>
    <row r="97" spans="1:5" ht="12.75">
      <c r="A97" s="230" t="s">
        <v>540</v>
      </c>
      <c r="B97" s="75"/>
      <c r="C97" s="75"/>
      <c r="D97" s="75">
        <v>3000000</v>
      </c>
      <c r="E97" s="75">
        <f>SUM(B97:D97)</f>
        <v>3000000</v>
      </c>
    </row>
    <row r="98" spans="1:5" ht="12.75">
      <c r="A98" s="222" t="s">
        <v>994</v>
      </c>
      <c r="B98" s="75"/>
      <c r="C98" s="75"/>
      <c r="D98" s="75">
        <v>228600</v>
      </c>
      <c r="E98" s="75">
        <f>SUM(B98:D98)</f>
        <v>228600</v>
      </c>
    </row>
    <row r="99" spans="1:5" ht="12.75">
      <c r="A99" s="222" t="s">
        <v>995</v>
      </c>
      <c r="B99" s="75"/>
      <c r="C99" s="75"/>
      <c r="D99" s="75">
        <v>8903507</v>
      </c>
      <c r="E99" s="75">
        <f>SUM(B99:D99)</f>
        <v>8903507</v>
      </c>
    </row>
    <row r="100" spans="1:6" ht="12.75">
      <c r="A100" s="230" t="s">
        <v>691</v>
      </c>
      <c r="B100" s="75"/>
      <c r="C100" s="75"/>
      <c r="D100" s="75">
        <v>3000000</v>
      </c>
      <c r="E100" s="75">
        <f t="shared" si="2"/>
        <v>3000000</v>
      </c>
      <c r="F100" s="166"/>
    </row>
    <row r="101" spans="1:6" ht="12.75">
      <c r="A101" s="234" t="s">
        <v>503</v>
      </c>
      <c r="B101" s="24">
        <f>SUM(B97:B100)</f>
        <v>0</v>
      </c>
      <c r="C101" s="24">
        <f>SUM(C97:C100)</f>
        <v>0</v>
      </c>
      <c r="D101" s="24">
        <f>SUM(D97:D100)</f>
        <v>15132107</v>
      </c>
      <c r="E101" s="24">
        <f>SUM(E97:E100)</f>
        <v>15132107</v>
      </c>
      <c r="F101" s="166"/>
    </row>
    <row r="102" spans="1:5" s="235" customFormat="1" ht="12.75">
      <c r="A102" s="227" t="s">
        <v>544</v>
      </c>
      <c r="B102" s="46">
        <f>B96+B101</f>
        <v>7981903</v>
      </c>
      <c r="C102" s="46">
        <f>C96+C101</f>
        <v>56505000</v>
      </c>
      <c r="D102" s="46">
        <f>D96+D101</f>
        <v>44299727</v>
      </c>
      <c r="E102" s="46">
        <f>E96+E101</f>
        <v>108786630</v>
      </c>
    </row>
    <row r="103" spans="1:5" ht="12.75">
      <c r="A103" s="227" t="s">
        <v>552</v>
      </c>
      <c r="B103" s="46">
        <f>B53+B75+B81+B96</f>
        <v>2521738582</v>
      </c>
      <c r="C103" s="46">
        <f>C53+C75+C81+C96</f>
        <v>159775842</v>
      </c>
      <c r="D103" s="46">
        <f>D53+D75+D81+D96</f>
        <v>245295961</v>
      </c>
      <c r="E103" s="46">
        <f>E53+E75+E81+E96</f>
        <v>2926810385</v>
      </c>
    </row>
    <row r="104" spans="1:5" ht="12.75">
      <c r="A104" s="227" t="s">
        <v>553</v>
      </c>
      <c r="B104" s="46">
        <f>B70+B101</f>
        <v>0</v>
      </c>
      <c r="C104" s="46">
        <f>C70+C101</f>
        <v>0</v>
      </c>
      <c r="D104" s="46">
        <f>D70+D83+D101</f>
        <v>63355205</v>
      </c>
      <c r="E104" s="46">
        <f>E70+E83+E101</f>
        <v>63441225</v>
      </c>
    </row>
    <row r="105" spans="1:5" ht="12.75">
      <c r="A105" s="227" t="s">
        <v>545</v>
      </c>
      <c r="B105" s="46">
        <f>B71+B76+B84+B102</f>
        <v>2521738582</v>
      </c>
      <c r="C105" s="46">
        <f>C71+C76+C84+C102</f>
        <v>159775842</v>
      </c>
      <c r="D105" s="46">
        <f>D71+D76+D84+D102</f>
        <v>308651166</v>
      </c>
      <c r="E105" s="46">
        <f>E71+E76+E84+E102</f>
        <v>2990251610</v>
      </c>
    </row>
    <row r="106" spans="1:5" ht="12.75">
      <c r="A106" s="222" t="s">
        <v>546</v>
      </c>
      <c r="B106" s="76"/>
      <c r="C106" s="76"/>
      <c r="D106" s="23">
        <v>30000000</v>
      </c>
      <c r="E106" s="46">
        <f>SUM(B106:D106)</f>
        <v>30000000</v>
      </c>
    </row>
    <row r="107" spans="1:5" ht="12.75">
      <c r="A107" s="222" t="s">
        <v>975</v>
      </c>
      <c r="B107" s="76"/>
      <c r="C107" s="76"/>
      <c r="D107" s="23">
        <v>1500000</v>
      </c>
      <c r="E107" s="46">
        <f>SUM(B107:D107)</f>
        <v>1500000</v>
      </c>
    </row>
    <row r="108" spans="1:5" ht="12.75">
      <c r="A108" s="33" t="s">
        <v>976</v>
      </c>
      <c r="B108" s="46">
        <f>B106</f>
        <v>0</v>
      </c>
      <c r="C108" s="46">
        <f>C106</f>
        <v>0</v>
      </c>
      <c r="D108" s="46">
        <f>SUM(D106:D107)</f>
        <v>31500000</v>
      </c>
      <c r="E108" s="46">
        <f>SUM(B108:D108)</f>
        <v>31500000</v>
      </c>
    </row>
  </sheetData>
  <sheetProtection/>
  <mergeCells count="3">
    <mergeCell ref="D1:E1"/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zoomScalePageLayoutView="0" workbookViewId="0" topLeftCell="A19">
      <selection activeCell="I124" sqref="I124"/>
    </sheetView>
  </sheetViews>
  <sheetFormatPr defaultColWidth="2.75390625" defaultRowHeight="12.75"/>
  <cols>
    <col min="1" max="1" width="3.00390625" style="52" bestFit="1" customWidth="1"/>
    <col min="2" max="2" width="59.375" style="70" customWidth="1"/>
    <col min="3" max="3" width="6.375" style="47" customWidth="1"/>
    <col min="4" max="4" width="12.75390625" style="47" bestFit="1" customWidth="1"/>
    <col min="5" max="5" width="12.75390625" style="72" bestFit="1" customWidth="1"/>
    <col min="6" max="153" width="9.125" style="47" customWidth="1"/>
    <col min="154" max="16384" width="2.75390625" style="47" customWidth="1"/>
  </cols>
  <sheetData>
    <row r="1" spans="1:5" ht="12.75">
      <c r="A1" s="52" t="s">
        <v>750</v>
      </c>
      <c r="E1" s="160" t="s">
        <v>610</v>
      </c>
    </row>
    <row r="3" spans="1:5" ht="12.75">
      <c r="A3" s="370" t="s">
        <v>559</v>
      </c>
      <c r="B3" s="370"/>
      <c r="C3" s="370"/>
      <c r="D3" s="370"/>
      <c r="E3" s="370"/>
    </row>
    <row r="4" spans="1:5" ht="12.75">
      <c r="A4" s="270"/>
      <c r="B4" s="270"/>
      <c r="C4" s="270"/>
      <c r="D4" s="270"/>
      <c r="E4" s="270"/>
    </row>
    <row r="5" spans="1:5" ht="12.75">
      <c r="A5" s="47"/>
      <c r="B5" s="256"/>
      <c r="C5" s="369"/>
      <c r="D5" s="369"/>
      <c r="E5" s="369"/>
    </row>
    <row r="6" spans="1:5" s="49" customFormat="1" ht="12.75" customHeight="1">
      <c r="A6" s="257" t="s">
        <v>93</v>
      </c>
      <c r="B6" s="257" t="s">
        <v>94</v>
      </c>
      <c r="C6" s="257" t="s">
        <v>95</v>
      </c>
      <c r="D6" s="257"/>
      <c r="E6" s="258" t="s">
        <v>96</v>
      </c>
    </row>
    <row r="7" spans="1:5" ht="12.75">
      <c r="A7" s="259" t="s">
        <v>97</v>
      </c>
      <c r="B7" s="154" t="s">
        <v>98</v>
      </c>
      <c r="C7" s="162" t="s">
        <v>99</v>
      </c>
      <c r="D7" s="161"/>
      <c r="E7" s="161" t="s">
        <v>100</v>
      </c>
    </row>
    <row r="8" spans="1:5" ht="12.75" customHeight="1">
      <c r="A8" s="163">
        <v>72</v>
      </c>
      <c r="B8" s="165" t="s">
        <v>282</v>
      </c>
      <c r="C8" s="177" t="s">
        <v>283</v>
      </c>
      <c r="D8" s="254"/>
      <c r="E8" s="175">
        <f>SUM(D9:D15)</f>
        <v>108959220</v>
      </c>
    </row>
    <row r="9" spans="1:5" ht="12.75" customHeight="1">
      <c r="A9" s="163"/>
      <c r="B9" s="121" t="s">
        <v>879</v>
      </c>
      <c r="C9" s="177"/>
      <c r="D9" s="254">
        <v>1650000</v>
      </c>
      <c r="E9" s="175"/>
    </row>
    <row r="10" spans="1:5" ht="12.75" customHeight="1">
      <c r="A10" s="163"/>
      <c r="B10" s="121" t="s">
        <v>550</v>
      </c>
      <c r="C10" s="177"/>
      <c r="D10" s="254">
        <v>560000</v>
      </c>
      <c r="E10" s="175"/>
    </row>
    <row r="11" spans="1:5" ht="12.75" customHeight="1">
      <c r="A11" s="163"/>
      <c r="B11" s="121" t="s">
        <v>735</v>
      </c>
      <c r="C11" s="177"/>
      <c r="D11" s="254">
        <v>100000000</v>
      </c>
      <c r="E11" s="175"/>
    </row>
    <row r="12" spans="1:5" ht="12.75" customHeight="1">
      <c r="A12" s="163"/>
      <c r="B12" s="121" t="s">
        <v>941</v>
      </c>
      <c r="C12" s="177"/>
      <c r="D12" s="254">
        <v>1463220</v>
      </c>
      <c r="E12" s="175"/>
    </row>
    <row r="13" spans="1:5" ht="12.75" customHeight="1">
      <c r="A13" s="163"/>
      <c r="B13" s="121" t="s">
        <v>734</v>
      </c>
      <c r="C13" s="177"/>
      <c r="D13" s="254">
        <v>3150000</v>
      </c>
      <c r="E13" s="175"/>
    </row>
    <row r="14" spans="1:5" ht="12.75" customHeight="1">
      <c r="A14" s="163"/>
      <c r="B14" s="121" t="s">
        <v>959</v>
      </c>
      <c r="C14" s="177"/>
      <c r="D14" s="254">
        <v>1911000</v>
      </c>
      <c r="E14" s="175"/>
    </row>
    <row r="15" spans="1:5" ht="12.75" customHeight="1">
      <c r="A15" s="163"/>
      <c r="B15" s="121" t="s">
        <v>960</v>
      </c>
      <c r="C15" s="177"/>
      <c r="D15" s="254">
        <v>225000</v>
      </c>
      <c r="E15" s="175"/>
    </row>
    <row r="16" spans="1:5" ht="12.75" customHeight="1">
      <c r="A16" s="163">
        <v>73</v>
      </c>
      <c r="B16" s="165" t="s">
        <v>284</v>
      </c>
      <c r="C16" s="177" t="s">
        <v>285</v>
      </c>
      <c r="D16" s="254"/>
      <c r="E16" s="175">
        <f>SUM(D17:D39)</f>
        <v>2090309492</v>
      </c>
    </row>
    <row r="17" spans="1:5" ht="12.75" customHeight="1">
      <c r="A17" s="163"/>
      <c r="B17" s="165" t="s">
        <v>934</v>
      </c>
      <c r="C17" s="177"/>
      <c r="D17" s="254">
        <v>3933646</v>
      </c>
      <c r="E17" s="175"/>
    </row>
    <row r="18" spans="1:5" ht="12.75" customHeight="1">
      <c r="A18" s="163"/>
      <c r="B18" s="121" t="s">
        <v>893</v>
      </c>
      <c r="C18" s="177"/>
      <c r="D18" s="254">
        <v>11566929</v>
      </c>
      <c r="E18" s="175"/>
    </row>
    <row r="19" spans="1:5" ht="12.75" customHeight="1">
      <c r="A19" s="163"/>
      <c r="B19" s="121" t="s">
        <v>767</v>
      </c>
      <c r="C19" s="177"/>
      <c r="D19" s="254">
        <v>230762700</v>
      </c>
      <c r="E19" s="175"/>
    </row>
    <row r="20" spans="1:5" ht="12.75" customHeight="1">
      <c r="A20" s="163"/>
      <c r="B20" s="121" t="s">
        <v>773</v>
      </c>
      <c r="C20" s="177"/>
      <c r="D20" s="254">
        <v>2283465</v>
      </c>
      <c r="E20" s="175"/>
    </row>
    <row r="21" spans="1:5" ht="12.75" customHeight="1">
      <c r="A21" s="163"/>
      <c r="B21" s="121" t="s">
        <v>935</v>
      </c>
      <c r="C21" s="177"/>
      <c r="D21" s="254">
        <v>13190551</v>
      </c>
      <c r="E21" s="175"/>
    </row>
    <row r="22" spans="1:5" ht="12.75" customHeight="1">
      <c r="A22" s="163"/>
      <c r="B22" s="121" t="s">
        <v>886</v>
      </c>
      <c r="C22" s="177"/>
      <c r="D22" s="254">
        <v>268341648</v>
      </c>
      <c r="E22" s="175"/>
    </row>
    <row r="23" spans="1:5" ht="12.75" customHeight="1">
      <c r="A23" s="163"/>
      <c r="B23" s="121" t="s">
        <v>887</v>
      </c>
      <c r="C23" s="177"/>
      <c r="D23" s="254">
        <v>476345614</v>
      </c>
      <c r="E23" s="175"/>
    </row>
    <row r="24" spans="1:5" ht="12.75" customHeight="1">
      <c r="A24" s="163"/>
      <c r="B24" s="121" t="s">
        <v>828</v>
      </c>
      <c r="C24" s="177"/>
      <c r="D24" s="254">
        <v>14680000</v>
      </c>
      <c r="E24" s="175"/>
    </row>
    <row r="25" spans="1:5" ht="12.75" customHeight="1">
      <c r="A25" s="163"/>
      <c r="B25" s="121" t="s">
        <v>953</v>
      </c>
      <c r="C25" s="177"/>
      <c r="D25" s="254">
        <v>78740157</v>
      </c>
      <c r="E25" s="175"/>
    </row>
    <row r="26" spans="1:5" ht="12.75" customHeight="1">
      <c r="A26" s="163"/>
      <c r="B26" s="121" t="s">
        <v>888</v>
      </c>
      <c r="C26" s="177"/>
      <c r="D26" s="254">
        <v>299905466</v>
      </c>
      <c r="E26" s="175"/>
    </row>
    <row r="27" spans="1:5" ht="12.75" customHeight="1">
      <c r="A27" s="163"/>
      <c r="B27" s="121" t="s">
        <v>889</v>
      </c>
      <c r="C27" s="177"/>
      <c r="D27" s="254">
        <v>46199843</v>
      </c>
      <c r="E27" s="175"/>
    </row>
    <row r="28" spans="1:5" ht="12.75" customHeight="1">
      <c r="A28" s="163"/>
      <c r="B28" s="121" t="s">
        <v>890</v>
      </c>
      <c r="C28" s="177"/>
      <c r="D28" s="254">
        <v>212729443</v>
      </c>
      <c r="E28" s="175"/>
    </row>
    <row r="29" spans="1:5" ht="12.75" customHeight="1">
      <c r="A29" s="163"/>
      <c r="B29" s="271" t="s">
        <v>952</v>
      </c>
      <c r="C29" s="177"/>
      <c r="D29" s="254">
        <v>80000</v>
      </c>
      <c r="E29" s="175"/>
    </row>
    <row r="30" spans="1:5" ht="12.75" customHeight="1">
      <c r="A30" s="163"/>
      <c r="B30" s="121" t="s">
        <v>759</v>
      </c>
      <c r="C30" s="177"/>
      <c r="D30" s="254">
        <v>25386787</v>
      </c>
      <c r="E30" s="175"/>
    </row>
    <row r="31" spans="1:5" ht="12.75" customHeight="1">
      <c r="A31" s="163"/>
      <c r="B31" s="121" t="s">
        <v>891</v>
      </c>
      <c r="C31" s="177"/>
      <c r="D31" s="254">
        <v>14300000</v>
      </c>
      <c r="E31" s="175"/>
    </row>
    <row r="32" spans="1:5" ht="12.75" customHeight="1">
      <c r="A32" s="163"/>
      <c r="B32" s="121" t="s">
        <v>776</v>
      </c>
      <c r="C32" s="177"/>
      <c r="D32" s="254">
        <v>292064453</v>
      </c>
      <c r="E32" s="175"/>
    </row>
    <row r="33" spans="1:5" ht="12.75" customHeight="1">
      <c r="A33" s="163"/>
      <c r="B33" s="121" t="s">
        <v>834</v>
      </c>
      <c r="C33" s="177"/>
      <c r="D33" s="254">
        <v>44246332</v>
      </c>
      <c r="E33" s="175"/>
    </row>
    <row r="34" spans="1:5" ht="12.75" customHeight="1">
      <c r="A34" s="163"/>
      <c r="B34" s="121" t="s">
        <v>933</v>
      </c>
      <c r="C34" s="177"/>
      <c r="D34" s="254">
        <v>1500000</v>
      </c>
      <c r="E34" s="175"/>
    </row>
    <row r="35" spans="1:5" ht="12.75" customHeight="1">
      <c r="A35" s="163"/>
      <c r="B35" s="121" t="s">
        <v>987</v>
      </c>
      <c r="C35" s="177"/>
      <c r="D35" s="254">
        <v>12476378</v>
      </c>
      <c r="E35" s="175"/>
    </row>
    <row r="36" spans="1:5" ht="12.75" customHeight="1">
      <c r="A36" s="163"/>
      <c r="B36" s="121" t="s">
        <v>986</v>
      </c>
      <c r="C36" s="177"/>
      <c r="D36" s="254">
        <v>4251969</v>
      </c>
      <c r="E36" s="175"/>
    </row>
    <row r="37" spans="1:5" ht="12.75" customHeight="1">
      <c r="A37" s="163"/>
      <c r="B37" s="121" t="s">
        <v>958</v>
      </c>
      <c r="C37" s="177"/>
      <c r="D37" s="254">
        <v>85000</v>
      </c>
      <c r="E37" s="175"/>
    </row>
    <row r="38" spans="1:5" ht="12.75" customHeight="1">
      <c r="A38" s="163"/>
      <c r="B38" s="121" t="s">
        <v>970</v>
      </c>
      <c r="C38" s="177"/>
      <c r="D38" s="254">
        <v>708661</v>
      </c>
      <c r="E38" s="175"/>
    </row>
    <row r="39" spans="1:5" ht="12.75" customHeight="1">
      <c r="A39" s="163"/>
      <c r="B39" s="121" t="s">
        <v>1005</v>
      </c>
      <c r="C39" s="177"/>
      <c r="D39" s="254">
        <v>36530450</v>
      </c>
      <c r="E39" s="175"/>
    </row>
    <row r="40" spans="1:5" ht="12.75" customHeight="1">
      <c r="A40" s="163">
        <v>74</v>
      </c>
      <c r="B40" s="165" t="s">
        <v>286</v>
      </c>
      <c r="C40" s="177" t="s">
        <v>287</v>
      </c>
      <c r="D40" s="254"/>
      <c r="E40" s="175">
        <f>SUM(D41:D44)</f>
        <v>3163622</v>
      </c>
    </row>
    <row r="41" spans="1:5" ht="12.75" customHeight="1">
      <c r="A41" s="163"/>
      <c r="B41" s="165" t="s">
        <v>971</v>
      </c>
      <c r="C41" s="177"/>
      <c r="D41" s="254">
        <v>120000</v>
      </c>
      <c r="E41" s="175"/>
    </row>
    <row r="42" spans="1:5" ht="12.75" customHeight="1">
      <c r="A42" s="163"/>
      <c r="B42" s="121" t="s">
        <v>880</v>
      </c>
      <c r="C42" s="177"/>
      <c r="D42" s="254">
        <v>1950000</v>
      </c>
      <c r="E42" s="175"/>
    </row>
    <row r="43" spans="1:5" ht="12.75" customHeight="1">
      <c r="A43" s="163"/>
      <c r="B43" s="121" t="s">
        <v>550</v>
      </c>
      <c r="C43" s="177"/>
      <c r="D43" s="254">
        <v>1023622</v>
      </c>
      <c r="E43" s="175"/>
    </row>
    <row r="44" spans="1:5" ht="12.75" customHeight="1">
      <c r="A44" s="163"/>
      <c r="B44" s="165" t="s">
        <v>894</v>
      </c>
      <c r="C44" s="177"/>
      <c r="D44" s="254">
        <v>70000</v>
      </c>
      <c r="E44" s="175"/>
    </row>
    <row r="45" spans="1:5" s="51" customFormat="1" ht="12.75" customHeight="1">
      <c r="A45" s="163">
        <v>75</v>
      </c>
      <c r="B45" s="165" t="s">
        <v>288</v>
      </c>
      <c r="C45" s="177" t="s">
        <v>289</v>
      </c>
      <c r="D45" s="254"/>
      <c r="E45" s="175">
        <f>SUM(D46:D59)</f>
        <v>27906801</v>
      </c>
    </row>
    <row r="46" spans="1:5" s="51" customFormat="1" ht="12.75" customHeight="1">
      <c r="A46" s="163"/>
      <c r="B46" s="121" t="s">
        <v>963</v>
      </c>
      <c r="C46" s="177"/>
      <c r="D46" s="254">
        <v>200000</v>
      </c>
      <c r="E46" s="175"/>
    </row>
    <row r="47" spans="1:5" s="51" customFormat="1" ht="12.75" customHeight="1">
      <c r="A47" s="163"/>
      <c r="B47" s="121" t="s">
        <v>774</v>
      </c>
      <c r="C47" s="177"/>
      <c r="D47" s="254">
        <v>2658268</v>
      </c>
      <c r="E47" s="175"/>
    </row>
    <row r="48" spans="1:5" s="51" customFormat="1" ht="12.75" customHeight="1">
      <c r="A48" s="163"/>
      <c r="B48" s="121" t="s">
        <v>893</v>
      </c>
      <c r="C48" s="177"/>
      <c r="D48" s="254">
        <v>1228346</v>
      </c>
      <c r="E48" s="175"/>
    </row>
    <row r="49" spans="1:5" s="51" customFormat="1" ht="12.75" customHeight="1">
      <c r="A49" s="163"/>
      <c r="B49" s="121" t="s">
        <v>969</v>
      </c>
      <c r="C49" s="177"/>
      <c r="D49" s="254">
        <v>7086614</v>
      </c>
      <c r="E49" s="175"/>
    </row>
    <row r="50" spans="1:5" s="51" customFormat="1" ht="12.75" customHeight="1">
      <c r="A50" s="163"/>
      <c r="B50" s="121" t="s">
        <v>736</v>
      </c>
      <c r="C50" s="177"/>
      <c r="D50" s="254">
        <v>242362</v>
      </c>
      <c r="E50" s="175"/>
    </row>
    <row r="51" spans="1:5" s="51" customFormat="1" ht="12.75" customHeight="1">
      <c r="A51" s="163"/>
      <c r="B51" s="121" t="s">
        <v>772</v>
      </c>
      <c r="C51" s="177"/>
      <c r="D51" s="254">
        <v>1080000</v>
      </c>
      <c r="E51" s="175"/>
    </row>
    <row r="52" spans="1:5" s="51" customFormat="1" ht="12.75" customHeight="1">
      <c r="A52" s="163"/>
      <c r="B52" s="121" t="s">
        <v>732</v>
      </c>
      <c r="C52" s="177"/>
      <c r="D52" s="254">
        <v>1293701</v>
      </c>
      <c r="E52" s="175"/>
    </row>
    <row r="53" spans="1:5" s="51" customFormat="1" ht="12.75" customHeight="1">
      <c r="A53" s="163"/>
      <c r="B53" s="121" t="s">
        <v>936</v>
      </c>
      <c r="C53" s="177"/>
      <c r="D53" s="254">
        <v>408661</v>
      </c>
      <c r="E53" s="175"/>
    </row>
    <row r="54" spans="1:5" s="51" customFormat="1" ht="12.75" customHeight="1">
      <c r="A54" s="163"/>
      <c r="B54" s="121" t="s">
        <v>954</v>
      </c>
      <c r="C54" s="177"/>
      <c r="D54" s="254">
        <v>7874016</v>
      </c>
      <c r="E54" s="175"/>
    </row>
    <row r="55" spans="1:5" s="51" customFormat="1" ht="12.75" customHeight="1">
      <c r="A55" s="163"/>
      <c r="B55" s="121" t="s">
        <v>759</v>
      </c>
      <c r="C55" s="177"/>
      <c r="D55" s="254">
        <v>3200000</v>
      </c>
      <c r="E55" s="175"/>
    </row>
    <row r="56" spans="1:5" s="51" customFormat="1" ht="12.75" customHeight="1">
      <c r="A56" s="163"/>
      <c r="B56" s="121" t="s">
        <v>962</v>
      </c>
      <c r="C56" s="177"/>
      <c r="D56" s="254">
        <v>1362205</v>
      </c>
      <c r="E56" s="175"/>
    </row>
    <row r="57" spans="1:5" s="51" customFormat="1" ht="12.75" customHeight="1">
      <c r="A57" s="163"/>
      <c r="B57" s="121" t="s">
        <v>895</v>
      </c>
      <c r="C57" s="177"/>
      <c r="D57" s="254">
        <v>393701</v>
      </c>
      <c r="E57" s="175"/>
    </row>
    <row r="58" spans="1:5" s="51" customFormat="1" ht="12.75" customHeight="1">
      <c r="A58" s="163"/>
      <c r="B58" s="121" t="s">
        <v>961</v>
      </c>
      <c r="C58" s="177"/>
      <c r="D58" s="254">
        <v>466000</v>
      </c>
      <c r="E58" s="175"/>
    </row>
    <row r="59" spans="1:5" s="51" customFormat="1" ht="12.75" customHeight="1">
      <c r="A59" s="163"/>
      <c r="B59" s="121" t="s">
        <v>1000</v>
      </c>
      <c r="C59" s="177"/>
      <c r="D59" s="254">
        <v>412927</v>
      </c>
      <c r="E59" s="175"/>
    </row>
    <row r="60" spans="1:5" ht="12.75">
      <c r="A60" s="163">
        <v>76</v>
      </c>
      <c r="B60" s="162" t="s">
        <v>290</v>
      </c>
      <c r="C60" s="177" t="s">
        <v>291</v>
      </c>
      <c r="D60" s="254"/>
      <c r="E60" s="175"/>
    </row>
    <row r="61" spans="1:5" ht="12.75">
      <c r="A61" s="163">
        <v>77</v>
      </c>
      <c r="B61" s="162" t="s">
        <v>292</v>
      </c>
      <c r="C61" s="177" t="s">
        <v>293</v>
      </c>
      <c r="D61" s="254"/>
      <c r="E61" s="175"/>
    </row>
    <row r="62" spans="1:5" ht="12.75">
      <c r="A62" s="163">
        <v>78</v>
      </c>
      <c r="B62" s="162" t="s">
        <v>294</v>
      </c>
      <c r="C62" s="177" t="s">
        <v>295</v>
      </c>
      <c r="D62" s="254"/>
      <c r="E62" s="175">
        <f>SUM(D63:D104)</f>
        <v>572993174</v>
      </c>
    </row>
    <row r="63" spans="1:5" ht="12.75">
      <c r="A63" s="163"/>
      <c r="B63" s="121" t="s">
        <v>989</v>
      </c>
      <c r="C63" s="177"/>
      <c r="D63" s="254">
        <v>54000</v>
      </c>
      <c r="E63" s="175"/>
    </row>
    <row r="64" spans="1:5" ht="12.75">
      <c r="A64" s="163"/>
      <c r="B64" s="165" t="s">
        <v>934</v>
      </c>
      <c r="C64" s="177"/>
      <c r="D64" s="254">
        <v>1062084</v>
      </c>
      <c r="E64" s="175"/>
    </row>
    <row r="65" spans="1:5" ht="12.75">
      <c r="A65" s="163"/>
      <c r="B65" s="121" t="s">
        <v>774</v>
      </c>
      <c r="C65" s="177"/>
      <c r="D65" s="254">
        <v>717732</v>
      </c>
      <c r="E65" s="175"/>
    </row>
    <row r="66" spans="1:5" ht="12.75">
      <c r="A66" s="163"/>
      <c r="B66" s="121" t="s">
        <v>893</v>
      </c>
      <c r="C66" s="204"/>
      <c r="D66" s="254">
        <v>3454725</v>
      </c>
      <c r="E66" s="175"/>
    </row>
    <row r="67" spans="1:5" ht="12.75">
      <c r="A67" s="163"/>
      <c r="B67" s="121" t="s">
        <v>969</v>
      </c>
      <c r="C67" s="204"/>
      <c r="D67" s="254">
        <v>1913386</v>
      </c>
      <c r="E67" s="175"/>
    </row>
    <row r="68" spans="1:5" ht="12.75">
      <c r="A68" s="163"/>
      <c r="B68" s="165" t="s">
        <v>971</v>
      </c>
      <c r="C68" s="177"/>
      <c r="D68" s="254">
        <v>32400</v>
      </c>
      <c r="E68" s="175"/>
    </row>
    <row r="69" spans="1:5" ht="12.75">
      <c r="A69" s="163"/>
      <c r="B69" s="255" t="s">
        <v>736</v>
      </c>
      <c r="C69" s="177"/>
      <c r="D69" s="254">
        <v>65438</v>
      </c>
      <c r="E69" s="175"/>
    </row>
    <row r="70" spans="1:5" ht="12.75">
      <c r="A70" s="163"/>
      <c r="B70" s="121" t="s">
        <v>767</v>
      </c>
      <c r="C70" s="177"/>
      <c r="D70" s="254">
        <v>62305929</v>
      </c>
      <c r="E70" s="175"/>
    </row>
    <row r="71" spans="1:5" ht="12.75">
      <c r="A71" s="163"/>
      <c r="B71" s="121" t="s">
        <v>880</v>
      </c>
      <c r="C71" s="177"/>
      <c r="D71" s="254">
        <v>526500</v>
      </c>
      <c r="E71" s="175"/>
    </row>
    <row r="72" spans="1:5" ht="12.75">
      <c r="A72" s="163"/>
      <c r="B72" s="121" t="s">
        <v>879</v>
      </c>
      <c r="C72" s="177"/>
      <c r="D72" s="254">
        <v>445500</v>
      </c>
      <c r="E72" s="175"/>
    </row>
    <row r="73" spans="1:5" ht="12.75">
      <c r="A73" s="163"/>
      <c r="B73" s="121" t="s">
        <v>772</v>
      </c>
      <c r="C73" s="177"/>
      <c r="D73" s="254">
        <v>291600</v>
      </c>
      <c r="E73" s="175"/>
    </row>
    <row r="74" spans="1:5" ht="12.75">
      <c r="A74" s="163"/>
      <c r="B74" s="121" t="s">
        <v>773</v>
      </c>
      <c r="C74" s="177"/>
      <c r="D74" s="254">
        <v>616535</v>
      </c>
      <c r="E74" s="175"/>
    </row>
    <row r="75" spans="1:5" ht="12.75">
      <c r="A75" s="163"/>
      <c r="B75" s="121" t="s">
        <v>935</v>
      </c>
      <c r="C75" s="177"/>
      <c r="D75" s="254">
        <v>3561449</v>
      </c>
      <c r="E75" s="175"/>
    </row>
    <row r="76" spans="1:5" ht="12.75">
      <c r="A76" s="163"/>
      <c r="B76" s="121" t="s">
        <v>732</v>
      </c>
      <c r="C76" s="177"/>
      <c r="D76" s="254">
        <v>349299</v>
      </c>
      <c r="E76" s="175"/>
    </row>
    <row r="77" spans="1:5" ht="12.75">
      <c r="A77" s="163"/>
      <c r="B77" s="121" t="s">
        <v>550</v>
      </c>
      <c r="C77" s="177"/>
      <c r="D77" s="254">
        <v>427578</v>
      </c>
      <c r="E77" s="175"/>
    </row>
    <row r="78" spans="1:5" ht="12.75">
      <c r="A78" s="163"/>
      <c r="B78" s="121" t="s">
        <v>941</v>
      </c>
      <c r="C78" s="177"/>
      <c r="D78" s="254">
        <v>395069</v>
      </c>
      <c r="E78" s="175"/>
    </row>
    <row r="79" spans="1:5" ht="12.75">
      <c r="A79" s="163"/>
      <c r="B79" s="121" t="s">
        <v>734</v>
      </c>
      <c r="C79" s="177"/>
      <c r="D79" s="254">
        <v>850000</v>
      </c>
      <c r="E79" s="175"/>
    </row>
    <row r="80" spans="1:5" ht="12.75">
      <c r="A80" s="163"/>
      <c r="B80" s="121" t="s">
        <v>959</v>
      </c>
      <c r="C80" s="177"/>
      <c r="D80" s="254">
        <v>127000</v>
      </c>
      <c r="E80" s="175"/>
    </row>
    <row r="81" spans="1:5" ht="12.75">
      <c r="A81" s="163"/>
      <c r="B81" s="121" t="s">
        <v>936</v>
      </c>
      <c r="C81" s="177"/>
      <c r="D81" s="254">
        <v>110339</v>
      </c>
      <c r="E81" s="175"/>
    </row>
    <row r="82" spans="1:5" ht="12.75">
      <c r="A82" s="163"/>
      <c r="B82" s="121" t="s">
        <v>886</v>
      </c>
      <c r="C82" s="177"/>
      <c r="D82" s="254">
        <v>72452245</v>
      </c>
      <c r="E82" s="175"/>
    </row>
    <row r="83" spans="1:5" ht="12.75">
      <c r="A83" s="163"/>
      <c r="B83" s="121" t="s">
        <v>887</v>
      </c>
      <c r="C83" s="177"/>
      <c r="D83" s="254">
        <v>128613316</v>
      </c>
      <c r="E83" s="175"/>
    </row>
    <row r="84" spans="1:5" ht="12.75">
      <c r="A84" s="163"/>
      <c r="B84" s="121" t="s">
        <v>828</v>
      </c>
      <c r="C84" s="177"/>
      <c r="D84" s="254">
        <v>3963600</v>
      </c>
      <c r="E84" s="175"/>
    </row>
    <row r="85" spans="1:5" ht="12.75">
      <c r="A85" s="163"/>
      <c r="B85" s="121" t="s">
        <v>953</v>
      </c>
      <c r="C85" s="177"/>
      <c r="D85" s="254">
        <v>21259843</v>
      </c>
      <c r="E85" s="175"/>
    </row>
    <row r="86" spans="1:5" ht="12.75">
      <c r="A86" s="163"/>
      <c r="B86" s="121" t="s">
        <v>888</v>
      </c>
      <c r="C86" s="177"/>
      <c r="D86" s="254">
        <v>80974476</v>
      </c>
      <c r="E86" s="175"/>
    </row>
    <row r="87" spans="1:5" ht="12.75">
      <c r="A87" s="163"/>
      <c r="B87" s="121" t="s">
        <v>889</v>
      </c>
      <c r="C87" s="177"/>
      <c r="D87" s="254">
        <v>12473957</v>
      </c>
      <c r="E87" s="175"/>
    </row>
    <row r="88" spans="1:5" ht="12.75">
      <c r="A88" s="163"/>
      <c r="B88" s="121" t="s">
        <v>890</v>
      </c>
      <c r="C88" s="177"/>
      <c r="D88" s="254">
        <v>57436949</v>
      </c>
      <c r="E88" s="175"/>
    </row>
    <row r="89" spans="1:5" ht="12.75">
      <c r="A89" s="163"/>
      <c r="B89" s="121" t="s">
        <v>954</v>
      </c>
      <c r="C89" s="177"/>
      <c r="D89" s="254">
        <v>2125984</v>
      </c>
      <c r="E89" s="175"/>
    </row>
    <row r="90" spans="1:5" ht="12.75">
      <c r="A90" s="163"/>
      <c r="B90" s="271" t="s">
        <v>952</v>
      </c>
      <c r="C90" s="177"/>
      <c r="D90" s="254">
        <v>21600</v>
      </c>
      <c r="E90" s="175"/>
    </row>
    <row r="91" spans="1:5" ht="12.75">
      <c r="A91" s="163"/>
      <c r="B91" s="121" t="s">
        <v>759</v>
      </c>
      <c r="C91" s="177"/>
      <c r="D91" s="254">
        <v>7718433</v>
      </c>
      <c r="E91" s="175"/>
    </row>
    <row r="92" spans="1:5" ht="12.75">
      <c r="A92" s="163"/>
      <c r="B92" s="121" t="s">
        <v>891</v>
      </c>
      <c r="C92" s="177"/>
      <c r="D92" s="254">
        <v>3861000</v>
      </c>
      <c r="E92" s="175"/>
    </row>
    <row r="93" spans="1:5" ht="12.75">
      <c r="A93" s="163"/>
      <c r="B93" s="121" t="s">
        <v>776</v>
      </c>
      <c r="C93" s="177"/>
      <c r="D93" s="254">
        <v>77220720</v>
      </c>
      <c r="E93" s="175"/>
    </row>
    <row r="94" spans="1:5" ht="12.75">
      <c r="A94" s="163"/>
      <c r="B94" s="121" t="s">
        <v>834</v>
      </c>
      <c r="C94" s="177"/>
      <c r="D94" s="254">
        <v>11946510</v>
      </c>
      <c r="E94" s="175"/>
    </row>
    <row r="95" spans="1:5" ht="12.75">
      <c r="A95" s="163"/>
      <c r="B95" s="121" t="s">
        <v>933</v>
      </c>
      <c r="C95" s="177"/>
      <c r="D95" s="254">
        <v>405000</v>
      </c>
      <c r="E95" s="175"/>
    </row>
    <row r="96" spans="1:5" ht="12.75">
      <c r="A96" s="163"/>
      <c r="B96" s="121" t="s">
        <v>962</v>
      </c>
      <c r="C96" s="177"/>
      <c r="D96" s="254">
        <v>367795</v>
      </c>
      <c r="E96" s="175"/>
    </row>
    <row r="97" spans="1:5" ht="12.75">
      <c r="A97" s="163"/>
      <c r="B97" s="165" t="s">
        <v>894</v>
      </c>
      <c r="C97" s="204"/>
      <c r="D97" s="254">
        <v>18900</v>
      </c>
      <c r="E97" s="175"/>
    </row>
    <row r="98" spans="1:5" ht="12.75">
      <c r="A98" s="163"/>
      <c r="B98" s="121" t="s">
        <v>895</v>
      </c>
      <c r="C98" s="204"/>
      <c r="D98" s="254">
        <v>106299</v>
      </c>
      <c r="E98" s="175"/>
    </row>
    <row r="99" spans="1:5" ht="12.75">
      <c r="A99" s="163"/>
      <c r="B99" s="121" t="s">
        <v>987</v>
      </c>
      <c r="C99" s="177"/>
      <c r="D99" s="254">
        <v>3368622</v>
      </c>
      <c r="E99" s="175"/>
    </row>
    <row r="100" spans="1:5" ht="12.75">
      <c r="A100" s="163"/>
      <c r="B100" s="121" t="s">
        <v>986</v>
      </c>
      <c r="C100" s="177"/>
      <c r="D100" s="254">
        <v>1148031</v>
      </c>
      <c r="E100" s="175"/>
    </row>
    <row r="101" spans="1:5" ht="12.75">
      <c r="A101" s="163"/>
      <c r="B101" s="121" t="s">
        <v>958</v>
      </c>
      <c r="C101" s="177"/>
      <c r="D101" s="254">
        <v>22950</v>
      </c>
      <c r="E101" s="175"/>
    </row>
    <row r="102" spans="1:7" ht="12.75">
      <c r="A102" s="163"/>
      <c r="B102" s="121" t="s">
        <v>961</v>
      </c>
      <c r="C102" s="177"/>
      <c r="D102" s="254">
        <v>125820</v>
      </c>
      <c r="E102" s="175"/>
      <c r="G102" s="255"/>
    </row>
    <row r="103" spans="1:5" ht="12.75">
      <c r="A103" s="163"/>
      <c r="B103" s="121" t="s">
        <v>970</v>
      </c>
      <c r="C103" s="177"/>
      <c r="D103" s="254">
        <v>191339</v>
      </c>
      <c r="E103" s="175"/>
    </row>
    <row r="104" spans="1:5" ht="12.75">
      <c r="A104" s="163"/>
      <c r="B104" s="121" t="s">
        <v>1005</v>
      </c>
      <c r="C104" s="177"/>
      <c r="D104" s="254">
        <v>9863222</v>
      </c>
      <c r="E104" s="175"/>
    </row>
    <row r="105" spans="1:5" ht="12.75">
      <c r="A105" s="163">
        <v>79</v>
      </c>
      <c r="B105" s="150" t="s">
        <v>634</v>
      </c>
      <c r="C105" s="260" t="s">
        <v>78</v>
      </c>
      <c r="D105" s="203"/>
      <c r="E105" s="183">
        <f>SUM(E8:E62)</f>
        <v>2803332309</v>
      </c>
    </row>
    <row r="106" spans="1:5" ht="12.75">
      <c r="A106" s="163">
        <v>80</v>
      </c>
      <c r="B106" s="164" t="s">
        <v>296</v>
      </c>
      <c r="C106" s="177" t="s">
        <v>297</v>
      </c>
      <c r="D106" s="254"/>
      <c r="E106" s="175">
        <f>SUM(D107:D115)</f>
        <v>65473352</v>
      </c>
    </row>
    <row r="107" spans="1:5" ht="12.75">
      <c r="A107" s="163"/>
      <c r="B107" s="121" t="s">
        <v>956</v>
      </c>
      <c r="C107" s="177"/>
      <c r="D107" s="254">
        <v>31887402</v>
      </c>
      <c r="E107" s="175"/>
    </row>
    <row r="108" spans="1:5" ht="12.75">
      <c r="A108" s="163"/>
      <c r="B108" s="121" t="s">
        <v>937</v>
      </c>
      <c r="C108" s="177"/>
      <c r="D108" s="254">
        <v>8392913</v>
      </c>
      <c r="E108" s="175"/>
    </row>
    <row r="109" spans="1:5" ht="12.75">
      <c r="A109" s="163"/>
      <c r="B109" s="121" t="s">
        <v>730</v>
      </c>
      <c r="C109" s="177"/>
      <c r="D109" s="254">
        <v>1574803</v>
      </c>
      <c r="E109" s="175"/>
    </row>
    <row r="110" spans="1:5" ht="12.75">
      <c r="A110" s="163"/>
      <c r="B110" s="121" t="s">
        <v>731</v>
      </c>
      <c r="C110" s="177"/>
      <c r="D110" s="254">
        <v>2362205</v>
      </c>
      <c r="E110" s="175"/>
    </row>
    <row r="111" spans="1:5" ht="12.75">
      <c r="A111" s="163"/>
      <c r="B111" s="121" t="s">
        <v>938</v>
      </c>
      <c r="C111" s="177"/>
      <c r="D111" s="254">
        <v>1181102</v>
      </c>
      <c r="E111" s="175"/>
    </row>
    <row r="112" spans="1:5" ht="12.75">
      <c r="A112" s="163"/>
      <c r="B112" s="121" t="s">
        <v>538</v>
      </c>
      <c r="C112" s="177"/>
      <c r="D112" s="254">
        <v>3149606</v>
      </c>
      <c r="E112" s="175"/>
    </row>
    <row r="113" spans="1:5" ht="12.75">
      <c r="A113" s="163"/>
      <c r="B113" s="164" t="s">
        <v>955</v>
      </c>
      <c r="C113" s="177"/>
      <c r="D113" s="254">
        <v>4730708</v>
      </c>
      <c r="E113" s="175"/>
    </row>
    <row r="114" spans="1:5" ht="12.75">
      <c r="A114" s="163"/>
      <c r="B114" s="121" t="s">
        <v>958</v>
      </c>
      <c r="C114" s="177"/>
      <c r="D114" s="254">
        <v>5888613</v>
      </c>
      <c r="E114" s="175"/>
    </row>
    <row r="115" spans="1:5" ht="12.75">
      <c r="A115" s="163"/>
      <c r="B115" s="121" t="s">
        <v>1006</v>
      </c>
      <c r="C115" s="177"/>
      <c r="D115" s="254">
        <v>6306000</v>
      </c>
      <c r="E115" s="175"/>
    </row>
    <row r="116" spans="1:5" ht="12.75">
      <c r="A116" s="163">
        <v>81</v>
      </c>
      <c r="B116" s="164" t="s">
        <v>298</v>
      </c>
      <c r="C116" s="177" t="s">
        <v>299</v>
      </c>
      <c r="D116" s="254"/>
      <c r="E116" s="175"/>
    </row>
    <row r="117" spans="1:5" ht="12.75">
      <c r="A117" s="163">
        <v>82</v>
      </c>
      <c r="B117" s="164" t="s">
        <v>300</v>
      </c>
      <c r="C117" s="177" t="s">
        <v>301</v>
      </c>
      <c r="D117" s="254"/>
      <c r="E117" s="175">
        <f>SUM(D118:D119)</f>
        <v>10396350</v>
      </c>
    </row>
    <row r="118" spans="1:5" ht="12.75">
      <c r="A118" s="163"/>
      <c r="B118" s="164" t="s">
        <v>541</v>
      </c>
      <c r="C118" s="177"/>
      <c r="D118" s="254">
        <v>10000000</v>
      </c>
      <c r="E118" s="175"/>
    </row>
    <row r="119" spans="1:5" ht="12.75">
      <c r="A119" s="163"/>
      <c r="B119" s="121" t="s">
        <v>958</v>
      </c>
      <c r="C119" s="177"/>
      <c r="D119" s="254">
        <v>396350</v>
      </c>
      <c r="E119" s="175"/>
    </row>
    <row r="120" spans="1:5" ht="12.75">
      <c r="A120" s="163">
        <v>83</v>
      </c>
      <c r="B120" s="164" t="s">
        <v>302</v>
      </c>
      <c r="C120" s="177" t="s">
        <v>303</v>
      </c>
      <c r="D120" s="254"/>
      <c r="E120" s="175">
        <f>SUM(D121:D129)</f>
        <v>17784821</v>
      </c>
    </row>
    <row r="121" spans="1:5" ht="12.75">
      <c r="A121" s="163"/>
      <c r="B121" s="121" t="s">
        <v>956</v>
      </c>
      <c r="C121" s="177"/>
      <c r="D121" s="254">
        <v>8609598</v>
      </c>
      <c r="E121" s="175"/>
    </row>
    <row r="122" spans="1:5" ht="12.75">
      <c r="A122" s="163"/>
      <c r="B122" s="121" t="s">
        <v>937</v>
      </c>
      <c r="C122" s="177"/>
      <c r="D122" s="254">
        <v>2266087</v>
      </c>
      <c r="E122" s="175"/>
    </row>
    <row r="123" spans="1:5" ht="12.75">
      <c r="A123" s="163"/>
      <c r="B123" s="121" t="s">
        <v>730</v>
      </c>
      <c r="C123" s="177"/>
      <c r="D123" s="254">
        <v>425197</v>
      </c>
      <c r="E123" s="175"/>
    </row>
    <row r="124" spans="1:5" ht="12.75">
      <c r="A124" s="163"/>
      <c r="B124" s="121" t="s">
        <v>731</v>
      </c>
      <c r="C124" s="177"/>
      <c r="D124" s="254">
        <v>637795</v>
      </c>
      <c r="E124" s="175"/>
    </row>
    <row r="125" spans="1:5" ht="12.75">
      <c r="A125" s="163"/>
      <c r="B125" s="121" t="s">
        <v>938</v>
      </c>
      <c r="C125" s="177"/>
      <c r="D125" s="254">
        <v>318898</v>
      </c>
      <c r="E125" s="175"/>
    </row>
    <row r="126" spans="1:5" ht="12.75">
      <c r="A126" s="163"/>
      <c r="B126" s="121" t="s">
        <v>538</v>
      </c>
      <c r="C126" s="177"/>
      <c r="D126" s="254">
        <v>850394</v>
      </c>
      <c r="E126" s="175"/>
    </row>
    <row r="127" spans="1:5" ht="12.75">
      <c r="A127" s="163"/>
      <c r="B127" s="164" t="s">
        <v>955</v>
      </c>
      <c r="C127" s="177"/>
      <c r="D127" s="254">
        <v>1277292</v>
      </c>
      <c r="E127" s="175"/>
    </row>
    <row r="128" spans="1:5" ht="12.75">
      <c r="A128" s="163"/>
      <c r="B128" s="121" t="s">
        <v>958</v>
      </c>
      <c r="C128" s="177"/>
      <c r="D128" s="254">
        <v>1696940</v>
      </c>
      <c r="E128" s="175"/>
    </row>
    <row r="129" spans="1:5" ht="12.75">
      <c r="A129" s="163"/>
      <c r="B129" s="121" t="s">
        <v>1006</v>
      </c>
      <c r="C129" s="177"/>
      <c r="D129" s="254">
        <v>1702620</v>
      </c>
      <c r="E129" s="175"/>
    </row>
    <row r="130" spans="1:5" ht="12.75">
      <c r="A130" s="261">
        <v>84</v>
      </c>
      <c r="B130" s="262" t="s">
        <v>304</v>
      </c>
      <c r="C130" s="260" t="s">
        <v>79</v>
      </c>
      <c r="D130" s="203"/>
      <c r="E130" s="183">
        <f>SUM(E106:E122)</f>
        <v>93654523</v>
      </c>
    </row>
    <row r="131" spans="1:5" ht="25.5">
      <c r="A131" s="163">
        <v>85</v>
      </c>
      <c r="B131" s="164" t="s">
        <v>305</v>
      </c>
      <c r="C131" s="177" t="s">
        <v>306</v>
      </c>
      <c r="D131" s="254"/>
      <c r="E131" s="175"/>
    </row>
    <row r="132" spans="1:5" ht="25.5">
      <c r="A132" s="163">
        <v>86</v>
      </c>
      <c r="B132" s="164" t="s">
        <v>307</v>
      </c>
      <c r="C132" s="177" t="s">
        <v>308</v>
      </c>
      <c r="D132" s="254"/>
      <c r="E132" s="175"/>
    </row>
    <row r="133" spans="1:5" ht="25.5">
      <c r="A133" s="163">
        <v>87</v>
      </c>
      <c r="B133" s="164" t="s">
        <v>309</v>
      </c>
      <c r="C133" s="177" t="s">
        <v>310</v>
      </c>
      <c r="D133" s="254"/>
      <c r="E133" s="175"/>
    </row>
    <row r="134" spans="1:5" ht="12.75">
      <c r="A134" s="163">
        <v>88</v>
      </c>
      <c r="B134" s="164" t="s">
        <v>311</v>
      </c>
      <c r="C134" s="177" t="s">
        <v>312</v>
      </c>
      <c r="D134" s="254"/>
      <c r="E134" s="175">
        <f>SUM(D135:D138)</f>
        <v>2323553</v>
      </c>
    </row>
    <row r="135" spans="1:5" ht="12.75">
      <c r="A135" s="163"/>
      <c r="B135" s="121" t="s">
        <v>947</v>
      </c>
      <c r="C135" s="177"/>
      <c r="D135" s="254">
        <v>1903553</v>
      </c>
      <c r="E135" s="175"/>
    </row>
    <row r="136" spans="1:5" ht="12.75">
      <c r="A136" s="163"/>
      <c r="B136" s="121" t="s">
        <v>948</v>
      </c>
      <c r="C136" s="177"/>
      <c r="D136" s="254">
        <v>200000</v>
      </c>
      <c r="E136" s="175"/>
    </row>
    <row r="137" spans="1:5" ht="12.75">
      <c r="A137" s="163"/>
      <c r="B137" s="121" t="s">
        <v>949</v>
      </c>
      <c r="C137" s="177"/>
      <c r="D137" s="254">
        <v>120000</v>
      </c>
      <c r="E137" s="175"/>
    </row>
    <row r="138" spans="1:5" ht="12.75">
      <c r="A138" s="163"/>
      <c r="B138" s="121" t="s">
        <v>950</v>
      </c>
      <c r="C138" s="177"/>
      <c r="D138" s="254">
        <v>100000</v>
      </c>
      <c r="E138" s="175"/>
    </row>
    <row r="139" spans="1:5" ht="25.5">
      <c r="A139" s="163">
        <v>89</v>
      </c>
      <c r="B139" s="164" t="s">
        <v>313</v>
      </c>
      <c r="C139" s="177" t="s">
        <v>314</v>
      </c>
      <c r="D139" s="254"/>
      <c r="E139" s="175"/>
    </row>
    <row r="140" spans="1:5" ht="25.5">
      <c r="A140" s="163">
        <v>90</v>
      </c>
      <c r="B140" s="164" t="s">
        <v>315</v>
      </c>
      <c r="C140" s="177" t="s">
        <v>316</v>
      </c>
      <c r="D140" s="254"/>
      <c r="E140" s="175">
        <v>7500000</v>
      </c>
    </row>
    <row r="141" spans="1:5" ht="12.75">
      <c r="A141" s="163">
        <v>91</v>
      </c>
      <c r="B141" s="164" t="s">
        <v>317</v>
      </c>
      <c r="C141" s="177" t="s">
        <v>318</v>
      </c>
      <c r="D141" s="254"/>
      <c r="E141" s="175">
        <v>7500000</v>
      </c>
    </row>
    <row r="142" spans="1:5" ht="12.75">
      <c r="A142" s="163">
        <v>92</v>
      </c>
      <c r="B142" s="164" t="s">
        <v>702</v>
      </c>
      <c r="C142" s="177" t="s">
        <v>320</v>
      </c>
      <c r="D142" s="254"/>
      <c r="E142" s="175"/>
    </row>
    <row r="143" spans="1:5" ht="12.75">
      <c r="A143" s="163">
        <v>93</v>
      </c>
      <c r="B143" s="164" t="s">
        <v>319</v>
      </c>
      <c r="C143" s="177" t="s">
        <v>635</v>
      </c>
      <c r="D143" s="254"/>
      <c r="E143" s="175">
        <f>SUM(D144:D146)</f>
        <v>12500000</v>
      </c>
    </row>
    <row r="144" spans="1:5" ht="12.75">
      <c r="A144" s="163"/>
      <c r="B144" s="164" t="s">
        <v>533</v>
      </c>
      <c r="C144" s="177"/>
      <c r="D144" s="254">
        <v>11000000</v>
      </c>
      <c r="E144" s="175"/>
    </row>
    <row r="145" spans="1:5" ht="12.75">
      <c r="A145" s="163"/>
      <c r="B145" s="164" t="s">
        <v>534</v>
      </c>
      <c r="C145" s="177"/>
      <c r="D145" s="254">
        <v>1000000</v>
      </c>
      <c r="E145" s="175"/>
    </row>
    <row r="146" spans="1:5" ht="12.75">
      <c r="A146" s="163"/>
      <c r="B146" s="164" t="s">
        <v>551</v>
      </c>
      <c r="C146" s="177"/>
      <c r="D146" s="254">
        <v>500000</v>
      </c>
      <c r="E146" s="175"/>
    </row>
    <row r="147" spans="1:5" ht="12.75">
      <c r="A147" s="261">
        <v>94</v>
      </c>
      <c r="B147" s="262" t="s">
        <v>703</v>
      </c>
      <c r="C147" s="260" t="s">
        <v>80</v>
      </c>
      <c r="D147" s="203"/>
      <c r="E147" s="183">
        <f>SUM(E131:E143)</f>
        <v>29823553</v>
      </c>
    </row>
    <row r="148" spans="1:5" s="51" customFormat="1" ht="12.75">
      <c r="A148" s="263"/>
      <c r="B148" s="149" t="s">
        <v>549</v>
      </c>
      <c r="C148" s="260"/>
      <c r="D148" s="203"/>
      <c r="E148" s="203">
        <f>E105+E130+E147</f>
        <v>2926810385</v>
      </c>
    </row>
    <row r="149" spans="2:5" ht="12.75">
      <c r="B149" s="71"/>
      <c r="C149" s="53"/>
      <c r="D149" s="53"/>
      <c r="E149" s="78"/>
    </row>
  </sheetData>
  <sheetProtection/>
  <mergeCells count="2">
    <mergeCell ref="C5:E5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8"/>
  <sheetViews>
    <sheetView zoomScalePageLayoutView="0" workbookViewId="0" topLeftCell="A10">
      <selection activeCell="G20" sqref="G20:G21"/>
    </sheetView>
  </sheetViews>
  <sheetFormatPr defaultColWidth="9.00390625" defaultRowHeight="12.75"/>
  <cols>
    <col min="1" max="1" width="4.875" style="248" bestFit="1" customWidth="1"/>
    <col min="2" max="2" width="41.00390625" style="244" customWidth="1"/>
    <col min="3" max="3" width="16.75390625" style="244" bestFit="1" customWidth="1"/>
    <col min="4" max="4" width="15.00390625" style="245" bestFit="1" customWidth="1"/>
    <col min="5" max="5" width="15.00390625" style="245" customWidth="1"/>
    <col min="6" max="6" width="14.125" style="245" customWidth="1"/>
    <col min="7" max="7" width="15.25390625" style="245" customWidth="1"/>
    <col min="8" max="8" width="15.25390625" style="253" bestFit="1" customWidth="1"/>
    <col min="9" max="9" width="13.75390625" style="69" bestFit="1" customWidth="1"/>
    <col min="10" max="10" width="15.25390625" style="69" bestFit="1" customWidth="1"/>
    <col min="11" max="11" width="13.75390625" style="69" bestFit="1" customWidth="1"/>
    <col min="12" max="12" width="15.25390625" style="69" bestFit="1" customWidth="1"/>
    <col min="13" max="13" width="17.125" style="69" customWidth="1"/>
    <col min="14" max="14" width="43.625" style="246" customWidth="1"/>
    <col min="15" max="16384" width="9.125" style="69" customWidth="1"/>
  </cols>
  <sheetData>
    <row r="1" spans="1:14" ht="12.75">
      <c r="A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7" t="s">
        <v>839</v>
      </c>
    </row>
    <row r="2" spans="1:14" ht="12.75">
      <c r="A2" s="378" t="s">
        <v>905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4" spans="1:14" ht="27.75" customHeight="1">
      <c r="A4" s="374" t="s">
        <v>840</v>
      </c>
      <c r="B4" s="374" t="s">
        <v>547</v>
      </c>
      <c r="C4" s="178" t="s">
        <v>841</v>
      </c>
      <c r="D4" s="379" t="s">
        <v>842</v>
      </c>
      <c r="E4" s="379" t="s">
        <v>843</v>
      </c>
      <c r="F4" s="379" t="s">
        <v>844</v>
      </c>
      <c r="G4" s="374" t="s">
        <v>906</v>
      </c>
      <c r="H4" s="374"/>
      <c r="I4" s="376" t="s">
        <v>907</v>
      </c>
      <c r="J4" s="376"/>
      <c r="K4" s="376" t="s">
        <v>908</v>
      </c>
      <c r="L4" s="376"/>
      <c r="M4" s="376" t="s">
        <v>548</v>
      </c>
      <c r="N4" s="376" t="s">
        <v>756</v>
      </c>
    </row>
    <row r="5" spans="1:14" ht="40.5" customHeight="1">
      <c r="A5" s="374"/>
      <c r="B5" s="374"/>
      <c r="C5" s="178" t="s">
        <v>845</v>
      </c>
      <c r="D5" s="380"/>
      <c r="E5" s="379"/>
      <c r="F5" s="379"/>
      <c r="G5" s="249" t="s">
        <v>757</v>
      </c>
      <c r="H5" s="178" t="s">
        <v>758</v>
      </c>
      <c r="I5" s="249" t="s">
        <v>757</v>
      </c>
      <c r="J5" s="178" t="s">
        <v>758</v>
      </c>
      <c r="K5" s="249" t="s">
        <v>757</v>
      </c>
      <c r="L5" s="178" t="s">
        <v>758</v>
      </c>
      <c r="M5" s="376"/>
      <c r="N5" s="376"/>
    </row>
    <row r="6" spans="1:14" ht="15.75" customHeight="1">
      <c r="A6" s="374" t="s">
        <v>97</v>
      </c>
      <c r="B6" s="375" t="s">
        <v>759</v>
      </c>
      <c r="C6" s="250">
        <v>222708374</v>
      </c>
      <c r="D6" s="382">
        <v>236602174</v>
      </c>
      <c r="E6" s="382">
        <v>0</v>
      </c>
      <c r="F6" s="382">
        <v>5854700</v>
      </c>
      <c r="G6" s="250">
        <v>209429350</v>
      </c>
      <c r="H6" s="250">
        <v>186403154</v>
      </c>
      <c r="I6" s="250">
        <v>11715750</v>
      </c>
      <c r="J6" s="250">
        <v>36305220</v>
      </c>
      <c r="K6" s="250">
        <v>0</v>
      </c>
      <c r="L6" s="250">
        <v>0</v>
      </c>
      <c r="M6" s="374" t="s">
        <v>760</v>
      </c>
      <c r="N6" s="376" t="s">
        <v>909</v>
      </c>
    </row>
    <row r="7" spans="1:14" ht="15.75" customHeight="1">
      <c r="A7" s="374"/>
      <c r="B7" s="375"/>
      <c r="C7" s="236">
        <v>8039100</v>
      </c>
      <c r="D7" s="382"/>
      <c r="E7" s="382"/>
      <c r="F7" s="382"/>
      <c r="G7" s="250">
        <v>8039100</v>
      </c>
      <c r="H7" s="250">
        <v>2360260</v>
      </c>
      <c r="I7" s="250"/>
      <c r="J7" s="250">
        <v>5678840</v>
      </c>
      <c r="K7" s="250">
        <v>0</v>
      </c>
      <c r="L7" s="250">
        <v>0</v>
      </c>
      <c r="M7" s="374"/>
      <c r="N7" s="376"/>
    </row>
    <row r="8" spans="1:14" ht="21.75" customHeight="1">
      <c r="A8" s="374" t="s">
        <v>98</v>
      </c>
      <c r="B8" s="375" t="s">
        <v>761</v>
      </c>
      <c r="C8" s="237">
        <v>270717968</v>
      </c>
      <c r="D8" s="381">
        <v>282589000</v>
      </c>
      <c r="E8" s="381">
        <v>2497831</v>
      </c>
      <c r="F8" s="381">
        <v>0</v>
      </c>
      <c r="G8" s="250">
        <v>259715799</v>
      </c>
      <c r="H8" s="250">
        <v>270717968</v>
      </c>
      <c r="I8" s="250">
        <v>11002169</v>
      </c>
      <c r="J8" s="250">
        <v>0</v>
      </c>
      <c r="K8" s="250">
        <v>0</v>
      </c>
      <c r="L8" s="250">
        <v>0</v>
      </c>
      <c r="M8" s="374" t="s">
        <v>762</v>
      </c>
      <c r="N8" s="376" t="s">
        <v>909</v>
      </c>
    </row>
    <row r="9" spans="1:14" ht="19.5" customHeight="1">
      <c r="A9" s="374"/>
      <c r="B9" s="375"/>
      <c r="C9" s="237">
        <v>9373201</v>
      </c>
      <c r="D9" s="381"/>
      <c r="E9" s="381"/>
      <c r="F9" s="381"/>
      <c r="G9" s="250">
        <v>9373201</v>
      </c>
      <c r="H9" s="250">
        <v>6749796</v>
      </c>
      <c r="I9" s="250">
        <v>0</v>
      </c>
      <c r="J9" s="250">
        <v>2623405</v>
      </c>
      <c r="K9" s="250">
        <v>0</v>
      </c>
      <c r="L9" s="250">
        <v>0</v>
      </c>
      <c r="M9" s="374"/>
      <c r="N9" s="376"/>
    </row>
    <row r="10" spans="1:14" s="77" customFormat="1" ht="19.5" customHeight="1">
      <c r="A10" s="374" t="s">
        <v>99</v>
      </c>
      <c r="B10" s="377" t="s">
        <v>847</v>
      </c>
      <c r="C10" s="237">
        <v>642131786</v>
      </c>
      <c r="D10" s="381">
        <v>689111322</v>
      </c>
      <c r="E10" s="381">
        <v>24200000</v>
      </c>
      <c r="F10" s="381">
        <v>10900000</v>
      </c>
      <c r="G10" s="250">
        <v>463557610</v>
      </c>
      <c r="H10" s="250">
        <v>37172856</v>
      </c>
      <c r="I10" s="250">
        <v>0</v>
      </c>
      <c r="J10" s="250">
        <v>604958930</v>
      </c>
      <c r="K10" s="250">
        <v>0</v>
      </c>
      <c r="L10" s="250">
        <v>0</v>
      </c>
      <c r="M10" s="376" t="s">
        <v>910</v>
      </c>
      <c r="N10" s="376" t="s">
        <v>911</v>
      </c>
    </row>
    <row r="11" spans="1:14" s="77" customFormat="1" ht="21" customHeight="1" thickBot="1">
      <c r="A11" s="383"/>
      <c r="B11" s="384"/>
      <c r="C11" s="266">
        <v>11879536</v>
      </c>
      <c r="D11" s="385"/>
      <c r="E11" s="385"/>
      <c r="F11" s="385"/>
      <c r="G11" s="267">
        <v>1342390</v>
      </c>
      <c r="H11" s="267">
        <v>3379320</v>
      </c>
      <c r="I11" s="267">
        <v>0</v>
      </c>
      <c r="J11" s="267">
        <v>8500216</v>
      </c>
      <c r="K11" s="267">
        <v>0</v>
      </c>
      <c r="L11" s="267">
        <v>0</v>
      </c>
      <c r="M11" s="386"/>
      <c r="N11" s="386"/>
    </row>
    <row r="12" spans="1:14" ht="15.75" customHeight="1">
      <c r="A12" s="374" t="s">
        <v>100</v>
      </c>
      <c r="B12" s="377" t="s">
        <v>848</v>
      </c>
      <c r="C12" s="237">
        <v>18643600</v>
      </c>
      <c r="D12" s="381">
        <v>592680438</v>
      </c>
      <c r="E12" s="381">
        <v>9313333</v>
      </c>
      <c r="F12" s="381">
        <v>564723505</v>
      </c>
      <c r="G12" s="250">
        <v>18643600</v>
      </c>
      <c r="H12" s="250">
        <v>0</v>
      </c>
      <c r="I12" s="250">
        <v>0</v>
      </c>
      <c r="J12" s="250">
        <v>18643600</v>
      </c>
      <c r="K12" s="250">
        <v>0</v>
      </c>
      <c r="L12" s="250">
        <v>0</v>
      </c>
      <c r="M12" s="374"/>
      <c r="N12" s="376" t="s">
        <v>846</v>
      </c>
    </row>
    <row r="13" spans="1:14" ht="14.25" customHeight="1">
      <c r="A13" s="374"/>
      <c r="B13" s="377"/>
      <c r="C13" s="237">
        <v>0</v>
      </c>
      <c r="D13" s="381"/>
      <c r="E13" s="381"/>
      <c r="F13" s="381"/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374"/>
      <c r="N13" s="376"/>
    </row>
    <row r="14" spans="1:14" ht="15.75" customHeight="1">
      <c r="A14" s="374" t="s">
        <v>849</v>
      </c>
      <c r="B14" s="377" t="s">
        <v>829</v>
      </c>
      <c r="C14" s="237">
        <v>118975061</v>
      </c>
      <c r="D14" s="381">
        <v>125443830</v>
      </c>
      <c r="E14" s="381">
        <v>0</v>
      </c>
      <c r="F14" s="381">
        <v>0</v>
      </c>
      <c r="G14" s="250">
        <v>108407570</v>
      </c>
      <c r="H14" s="250">
        <v>118975061</v>
      </c>
      <c r="I14" s="250">
        <v>6066350</v>
      </c>
      <c r="J14" s="250">
        <v>0</v>
      </c>
      <c r="K14" s="250">
        <v>0</v>
      </c>
      <c r="L14" s="250">
        <v>0</v>
      </c>
      <c r="M14" s="387" t="s">
        <v>912</v>
      </c>
      <c r="N14" s="376" t="s">
        <v>846</v>
      </c>
    </row>
    <row r="15" spans="1:14" ht="24.75" customHeight="1">
      <c r="A15" s="374"/>
      <c r="B15" s="377"/>
      <c r="C15" s="237">
        <v>6468769</v>
      </c>
      <c r="D15" s="381"/>
      <c r="E15" s="381"/>
      <c r="F15" s="381"/>
      <c r="G15" s="250">
        <v>6853080</v>
      </c>
      <c r="H15" s="250">
        <v>6468769</v>
      </c>
      <c r="I15" s="250">
        <v>0</v>
      </c>
      <c r="J15" s="250">
        <v>0</v>
      </c>
      <c r="K15" s="250">
        <v>0</v>
      </c>
      <c r="L15" s="250">
        <v>0</v>
      </c>
      <c r="M15" s="388"/>
      <c r="N15" s="376"/>
    </row>
    <row r="16" spans="1:14" s="77" customFormat="1" ht="18" customHeight="1">
      <c r="A16" s="374" t="s">
        <v>850</v>
      </c>
      <c r="B16" s="375" t="s">
        <v>830</v>
      </c>
      <c r="C16" s="237">
        <v>526019408</v>
      </c>
      <c r="D16" s="381">
        <v>579470000</v>
      </c>
      <c r="E16" s="381">
        <v>11560062</v>
      </c>
      <c r="F16" s="381">
        <v>0</v>
      </c>
      <c r="G16" s="250">
        <v>551308585</v>
      </c>
      <c r="H16" s="250">
        <v>37244648</v>
      </c>
      <c r="I16" s="250">
        <v>15439938</v>
      </c>
      <c r="J16" s="250">
        <v>270166392</v>
      </c>
      <c r="K16" s="250">
        <v>0</v>
      </c>
      <c r="L16" s="250">
        <v>218608368</v>
      </c>
      <c r="M16" s="376" t="s">
        <v>764</v>
      </c>
      <c r="N16" s="376" t="s">
        <v>846</v>
      </c>
    </row>
    <row r="17" spans="1:14" s="77" customFormat="1" ht="19.5" customHeight="1" thickBot="1">
      <c r="A17" s="383"/>
      <c r="B17" s="389"/>
      <c r="C17" s="266">
        <v>41890530</v>
      </c>
      <c r="D17" s="385"/>
      <c r="E17" s="385"/>
      <c r="F17" s="385"/>
      <c r="G17" s="267">
        <v>1161415</v>
      </c>
      <c r="H17" s="267">
        <v>17408401</v>
      </c>
      <c r="I17" s="267"/>
      <c r="J17" s="267">
        <v>11867590</v>
      </c>
      <c r="K17" s="267">
        <v>0</v>
      </c>
      <c r="L17" s="267">
        <v>12614539</v>
      </c>
      <c r="M17" s="386"/>
      <c r="N17" s="386"/>
    </row>
    <row r="18" spans="1:14" ht="15.75" customHeight="1">
      <c r="A18" s="374" t="s">
        <v>851</v>
      </c>
      <c r="B18" s="375" t="s">
        <v>913</v>
      </c>
      <c r="C18" s="237">
        <v>552897200</v>
      </c>
      <c r="D18" s="381">
        <v>599813550</v>
      </c>
      <c r="E18" s="381">
        <v>10000000</v>
      </c>
      <c r="F18" s="381">
        <v>0</v>
      </c>
      <c r="G18" s="250">
        <v>552897200</v>
      </c>
      <c r="H18" s="250">
        <v>33792958</v>
      </c>
      <c r="I18" s="250">
        <v>0</v>
      </c>
      <c r="J18" s="250">
        <v>380879942</v>
      </c>
      <c r="K18" s="250">
        <v>0</v>
      </c>
      <c r="L18" s="250">
        <v>138224300</v>
      </c>
      <c r="M18" s="374" t="s">
        <v>765</v>
      </c>
      <c r="N18" s="376" t="s">
        <v>846</v>
      </c>
    </row>
    <row r="19" spans="1:14" ht="15.75" customHeight="1">
      <c r="A19" s="374"/>
      <c r="B19" s="375"/>
      <c r="C19" s="237">
        <v>36916350</v>
      </c>
      <c r="D19" s="381"/>
      <c r="E19" s="381"/>
      <c r="F19" s="381"/>
      <c r="G19" s="250">
        <v>36916350</v>
      </c>
      <c r="H19" s="250">
        <v>16474014</v>
      </c>
      <c r="I19" s="250">
        <v>0</v>
      </c>
      <c r="J19" s="250">
        <v>12935484</v>
      </c>
      <c r="K19" s="250">
        <v>0</v>
      </c>
      <c r="L19" s="250">
        <v>7506852</v>
      </c>
      <c r="M19" s="374"/>
      <c r="N19" s="376"/>
    </row>
    <row r="20" spans="1:14" ht="15.75" customHeight="1">
      <c r="A20" s="374" t="s">
        <v>852</v>
      </c>
      <c r="B20" s="375" t="s">
        <v>766</v>
      </c>
      <c r="C20" s="237">
        <v>495008286</v>
      </c>
      <c r="D20" s="381">
        <v>497458286</v>
      </c>
      <c r="E20" s="381">
        <v>0</v>
      </c>
      <c r="F20" s="381">
        <v>0</v>
      </c>
      <c r="G20" s="250">
        <v>394273800</v>
      </c>
      <c r="H20" s="250">
        <v>125723113</v>
      </c>
      <c r="I20" s="250">
        <v>0</v>
      </c>
      <c r="J20" s="250">
        <v>369285173</v>
      </c>
      <c r="K20" s="250">
        <v>0</v>
      </c>
      <c r="L20" s="250">
        <v>0</v>
      </c>
      <c r="M20" s="387" t="s">
        <v>914</v>
      </c>
      <c r="N20" s="376" t="s">
        <v>846</v>
      </c>
    </row>
    <row r="21" spans="1:14" ht="20.25" customHeight="1">
      <c r="A21" s="374"/>
      <c r="B21" s="375"/>
      <c r="C21" s="237">
        <v>2450000</v>
      </c>
      <c r="D21" s="381"/>
      <c r="E21" s="381"/>
      <c r="F21" s="381"/>
      <c r="G21" s="250">
        <v>2450000</v>
      </c>
      <c r="H21" s="250">
        <v>1651000</v>
      </c>
      <c r="I21" s="250">
        <v>0</v>
      </c>
      <c r="J21" s="250">
        <v>799000</v>
      </c>
      <c r="K21" s="250">
        <v>0</v>
      </c>
      <c r="L21" s="250">
        <v>0</v>
      </c>
      <c r="M21" s="388"/>
      <c r="N21" s="376"/>
    </row>
    <row r="22" spans="1:14" ht="15.75" customHeight="1">
      <c r="A22" s="374" t="s">
        <v>853</v>
      </c>
      <c r="B22" s="375" t="s">
        <v>767</v>
      </c>
      <c r="C22" s="237">
        <v>976895430</v>
      </c>
      <c r="D22" s="381">
        <v>1095566708</v>
      </c>
      <c r="E22" s="381">
        <v>0</v>
      </c>
      <c r="F22" s="381">
        <v>113210278</v>
      </c>
      <c r="G22" s="250">
        <v>683826801</v>
      </c>
      <c r="H22" s="250">
        <v>683826801</v>
      </c>
      <c r="I22" s="250">
        <v>293068629</v>
      </c>
      <c r="J22" s="250">
        <v>293068629</v>
      </c>
      <c r="K22" s="250">
        <v>0</v>
      </c>
      <c r="L22" s="250">
        <v>0</v>
      </c>
      <c r="M22" s="374" t="s">
        <v>768</v>
      </c>
      <c r="N22" s="376"/>
    </row>
    <row r="23" spans="1:14" ht="15.75" customHeight="1">
      <c r="A23" s="374"/>
      <c r="B23" s="375"/>
      <c r="C23" s="237">
        <v>5461000</v>
      </c>
      <c r="D23" s="381"/>
      <c r="E23" s="381"/>
      <c r="F23" s="381"/>
      <c r="G23" s="250">
        <v>2675890</v>
      </c>
      <c r="H23" s="250">
        <v>2675890</v>
      </c>
      <c r="I23" s="250">
        <v>2785110</v>
      </c>
      <c r="J23" s="250">
        <v>2785110</v>
      </c>
      <c r="K23" s="250">
        <v>0</v>
      </c>
      <c r="L23" s="250">
        <v>0</v>
      </c>
      <c r="M23" s="374"/>
      <c r="N23" s="376"/>
    </row>
    <row r="24" spans="1:14" ht="15.75" customHeight="1">
      <c r="A24" s="374" t="s">
        <v>854</v>
      </c>
      <c r="B24" s="375" t="s">
        <v>769</v>
      </c>
      <c r="C24" s="211" t="s">
        <v>855</v>
      </c>
      <c r="D24" s="390">
        <v>5000000</v>
      </c>
      <c r="E24" s="390">
        <v>0</v>
      </c>
      <c r="F24" s="390">
        <v>0</v>
      </c>
      <c r="G24" s="179">
        <v>0</v>
      </c>
      <c r="H24" s="211">
        <v>0</v>
      </c>
      <c r="I24" s="179">
        <v>0</v>
      </c>
      <c r="J24" s="179">
        <v>0</v>
      </c>
      <c r="K24" s="179">
        <v>0</v>
      </c>
      <c r="L24" s="179">
        <v>0</v>
      </c>
      <c r="M24" s="374" t="s">
        <v>770</v>
      </c>
      <c r="N24" s="387" t="s">
        <v>915</v>
      </c>
    </row>
    <row r="25" spans="1:14" ht="21.75" customHeight="1">
      <c r="A25" s="374"/>
      <c r="B25" s="375"/>
      <c r="C25" s="211">
        <v>5000000</v>
      </c>
      <c r="D25" s="390"/>
      <c r="E25" s="390"/>
      <c r="F25" s="390"/>
      <c r="G25" s="179">
        <v>0</v>
      </c>
      <c r="H25" s="211">
        <v>0</v>
      </c>
      <c r="I25" s="179">
        <v>5000000</v>
      </c>
      <c r="J25" s="211">
        <v>5000000</v>
      </c>
      <c r="K25" s="179">
        <v>0</v>
      </c>
      <c r="L25" s="211">
        <v>0</v>
      </c>
      <c r="M25" s="374"/>
      <c r="N25" s="388"/>
    </row>
    <row r="26" spans="1:14" ht="15.75" customHeight="1">
      <c r="A26" s="374" t="s">
        <v>856</v>
      </c>
      <c r="B26" s="375" t="s">
        <v>857</v>
      </c>
      <c r="C26" s="237">
        <v>392155100</v>
      </c>
      <c r="D26" s="390">
        <v>410000000</v>
      </c>
      <c r="E26" s="390">
        <v>4100001</v>
      </c>
      <c r="F26" s="390">
        <v>0</v>
      </c>
      <c r="G26" s="179">
        <v>392155100</v>
      </c>
      <c r="H26" s="211">
        <v>1746250</v>
      </c>
      <c r="I26" s="211">
        <v>0</v>
      </c>
      <c r="J26" s="211">
        <v>340793893</v>
      </c>
      <c r="K26" s="211">
        <v>0</v>
      </c>
      <c r="L26" s="211">
        <v>49414957</v>
      </c>
      <c r="M26" s="374" t="s">
        <v>763</v>
      </c>
      <c r="N26" s="376"/>
    </row>
    <row r="27" spans="1:14" ht="23.25" customHeight="1">
      <c r="A27" s="374"/>
      <c r="B27" s="375"/>
      <c r="C27" s="237">
        <v>13744899</v>
      </c>
      <c r="D27" s="390"/>
      <c r="E27" s="390"/>
      <c r="F27" s="390"/>
      <c r="G27" s="179">
        <v>13744899</v>
      </c>
      <c r="H27" s="211">
        <v>1704735</v>
      </c>
      <c r="I27" s="211">
        <v>0</v>
      </c>
      <c r="J27" s="211">
        <v>11951717</v>
      </c>
      <c r="K27" s="211">
        <v>0</v>
      </c>
      <c r="L27" s="211">
        <v>288447</v>
      </c>
      <c r="M27" s="374"/>
      <c r="N27" s="376"/>
    </row>
    <row r="28" spans="1:14" ht="28.5" customHeight="1">
      <c r="A28" s="374" t="s">
        <v>858</v>
      </c>
      <c r="B28" s="375" t="s">
        <v>859</v>
      </c>
      <c r="C28" s="237">
        <v>360056500</v>
      </c>
      <c r="D28" s="390">
        <v>380097500</v>
      </c>
      <c r="E28" s="390">
        <v>3000000</v>
      </c>
      <c r="F28" s="390">
        <v>0</v>
      </c>
      <c r="G28" s="237">
        <v>354200000</v>
      </c>
      <c r="H28" s="211">
        <v>0</v>
      </c>
      <c r="I28" s="211">
        <v>5856500</v>
      </c>
      <c r="J28" s="211">
        <v>18161000</v>
      </c>
      <c r="K28" s="211">
        <v>0</v>
      </c>
      <c r="L28" s="211">
        <v>341895500</v>
      </c>
      <c r="M28" s="376" t="s">
        <v>916</v>
      </c>
      <c r="N28" s="376" t="s">
        <v>917</v>
      </c>
    </row>
    <row r="29" spans="1:14" ht="27" customHeight="1">
      <c r="A29" s="374"/>
      <c r="B29" s="375"/>
      <c r="C29" s="237">
        <v>17041000</v>
      </c>
      <c r="D29" s="390"/>
      <c r="E29" s="390"/>
      <c r="F29" s="390"/>
      <c r="G29" s="237">
        <v>12800000</v>
      </c>
      <c r="H29" s="268">
        <v>847702</v>
      </c>
      <c r="I29" s="211">
        <v>0</v>
      </c>
      <c r="J29" s="211">
        <v>9847024</v>
      </c>
      <c r="K29" s="211">
        <v>0</v>
      </c>
      <c r="L29" s="211">
        <v>6346274</v>
      </c>
      <c r="M29" s="376"/>
      <c r="N29" s="376"/>
    </row>
    <row r="30" spans="1:14" ht="26.25" customHeight="1">
      <c r="A30" s="374" t="s">
        <v>861</v>
      </c>
      <c r="B30" s="377" t="s">
        <v>862</v>
      </c>
      <c r="C30" s="179">
        <v>343518500</v>
      </c>
      <c r="D30" s="390">
        <v>362500160</v>
      </c>
      <c r="E30" s="390">
        <v>0</v>
      </c>
      <c r="F30" s="390">
        <v>0</v>
      </c>
      <c r="G30" s="179">
        <v>281018300</v>
      </c>
      <c r="H30" s="211">
        <v>6406200</v>
      </c>
      <c r="I30" s="211">
        <v>0</v>
      </c>
      <c r="J30" s="211">
        <v>58673800</v>
      </c>
      <c r="K30" s="211">
        <v>0</v>
      </c>
      <c r="L30" s="211">
        <v>278438500</v>
      </c>
      <c r="M30" s="387" t="s">
        <v>918</v>
      </c>
      <c r="N30" s="376" t="s">
        <v>919</v>
      </c>
    </row>
    <row r="31" spans="1:14" ht="24.75" customHeight="1">
      <c r="A31" s="374"/>
      <c r="B31" s="377"/>
      <c r="C31" s="179">
        <v>18981660</v>
      </c>
      <c r="D31" s="390"/>
      <c r="E31" s="390"/>
      <c r="F31" s="390"/>
      <c r="G31" s="179">
        <v>18981660</v>
      </c>
      <c r="H31" s="211">
        <v>1905000</v>
      </c>
      <c r="I31" s="251">
        <v>0</v>
      </c>
      <c r="J31" s="251">
        <v>8418864</v>
      </c>
      <c r="K31" s="251">
        <v>0</v>
      </c>
      <c r="L31" s="251">
        <v>8657796</v>
      </c>
      <c r="M31" s="388"/>
      <c r="N31" s="376"/>
    </row>
    <row r="32" spans="1:14" ht="18.75" customHeight="1">
      <c r="A32" s="374" t="s">
        <v>863</v>
      </c>
      <c r="B32" s="377" t="s">
        <v>864</v>
      </c>
      <c r="C32" s="179">
        <v>149771334</v>
      </c>
      <c r="D32" s="390">
        <v>155448234</v>
      </c>
      <c r="E32" s="390">
        <v>0</v>
      </c>
      <c r="F32" s="390">
        <v>0</v>
      </c>
      <c r="G32" s="179">
        <v>0</v>
      </c>
      <c r="H32" s="211">
        <v>1450000</v>
      </c>
      <c r="I32" s="211">
        <v>149771334</v>
      </c>
      <c r="J32" s="211">
        <v>56192842</v>
      </c>
      <c r="K32" s="251">
        <v>0</v>
      </c>
      <c r="L32" s="251">
        <v>92128492</v>
      </c>
      <c r="M32" s="374" t="s">
        <v>860</v>
      </c>
      <c r="N32" s="387" t="s">
        <v>920</v>
      </c>
    </row>
    <row r="33" spans="1:14" ht="24" customHeight="1">
      <c r="A33" s="374"/>
      <c r="B33" s="377"/>
      <c r="C33" s="179">
        <v>5676900</v>
      </c>
      <c r="D33" s="390"/>
      <c r="E33" s="390"/>
      <c r="F33" s="390"/>
      <c r="G33" s="179">
        <v>0</v>
      </c>
      <c r="H33" s="211">
        <v>0</v>
      </c>
      <c r="I33" s="211">
        <v>5676900</v>
      </c>
      <c r="J33" s="211">
        <v>3638884</v>
      </c>
      <c r="K33" s="211">
        <v>0</v>
      </c>
      <c r="L33" s="211">
        <v>2038016</v>
      </c>
      <c r="M33" s="374"/>
      <c r="N33" s="388"/>
    </row>
    <row r="34" spans="1:14" s="77" customFormat="1" ht="21.75" customHeight="1">
      <c r="A34" s="374" t="s">
        <v>865</v>
      </c>
      <c r="B34" s="377" t="s">
        <v>921</v>
      </c>
      <c r="C34" s="236">
        <v>149398569</v>
      </c>
      <c r="D34" s="390">
        <v>162828184</v>
      </c>
      <c r="E34" s="390">
        <v>0</v>
      </c>
      <c r="F34" s="390">
        <v>4064000</v>
      </c>
      <c r="G34" s="179">
        <v>0</v>
      </c>
      <c r="H34" s="211">
        <v>0</v>
      </c>
      <c r="I34" s="211">
        <v>158764184</v>
      </c>
      <c r="J34" s="211">
        <v>1905000</v>
      </c>
      <c r="K34" s="251">
        <v>0</v>
      </c>
      <c r="L34" s="251">
        <v>147493569</v>
      </c>
      <c r="M34" s="376" t="s">
        <v>922</v>
      </c>
      <c r="N34" s="387" t="s">
        <v>923</v>
      </c>
    </row>
    <row r="35" spans="1:14" s="77" customFormat="1" ht="20.25" customHeight="1">
      <c r="A35" s="374"/>
      <c r="B35" s="377"/>
      <c r="C35" s="236">
        <v>9365615</v>
      </c>
      <c r="D35" s="390"/>
      <c r="E35" s="390"/>
      <c r="F35" s="390"/>
      <c r="G35" s="179">
        <v>0</v>
      </c>
      <c r="H35" s="211">
        <v>400000</v>
      </c>
      <c r="I35" s="211">
        <v>0</v>
      </c>
      <c r="J35" s="211">
        <v>4807000</v>
      </c>
      <c r="K35" s="211">
        <v>0</v>
      </c>
      <c r="L35" s="211">
        <v>4158615</v>
      </c>
      <c r="M35" s="376"/>
      <c r="N35" s="388"/>
    </row>
    <row r="36" spans="1:14" ht="27.75" customHeight="1">
      <c r="A36" s="374" t="s">
        <v>868</v>
      </c>
      <c r="B36" s="377" t="s">
        <v>866</v>
      </c>
      <c r="C36" s="237">
        <v>26610614</v>
      </c>
      <c r="D36" s="390">
        <v>29890813</v>
      </c>
      <c r="E36" s="390">
        <v>0</v>
      </c>
      <c r="F36" s="390">
        <v>0</v>
      </c>
      <c r="G36" s="179">
        <f>C36</f>
        <v>26610614</v>
      </c>
      <c r="H36" s="211">
        <v>26610614</v>
      </c>
      <c r="I36" s="211">
        <v>0</v>
      </c>
      <c r="J36" s="211">
        <v>0</v>
      </c>
      <c r="K36" s="211">
        <v>0</v>
      </c>
      <c r="L36" s="211">
        <v>0</v>
      </c>
      <c r="M36" s="374" t="s">
        <v>867</v>
      </c>
      <c r="N36" s="377" t="s">
        <v>924</v>
      </c>
    </row>
    <row r="37" spans="1:14" ht="36.75" customHeight="1">
      <c r="A37" s="374"/>
      <c r="B37" s="377"/>
      <c r="C37" s="237">
        <f>279999+328889+266700+1686611+444500+63500+40000+170000</f>
        <v>3280199</v>
      </c>
      <c r="D37" s="390"/>
      <c r="E37" s="390"/>
      <c r="F37" s="390"/>
      <c r="G37" s="179">
        <f>C37</f>
        <v>3280199</v>
      </c>
      <c r="H37" s="211">
        <f>29881713-G36</f>
        <v>3271099</v>
      </c>
      <c r="I37" s="211">
        <v>0</v>
      </c>
      <c r="J37" s="211">
        <v>9100</v>
      </c>
      <c r="K37" s="211">
        <v>0</v>
      </c>
      <c r="L37" s="211">
        <v>0</v>
      </c>
      <c r="M37" s="374"/>
      <c r="N37" s="377"/>
    </row>
    <row r="38" spans="1:14" ht="27.75" customHeight="1">
      <c r="A38" s="374" t="s">
        <v>870</v>
      </c>
      <c r="B38" s="377" t="s">
        <v>836</v>
      </c>
      <c r="C38" s="179">
        <v>8118778</v>
      </c>
      <c r="D38" s="390">
        <v>499485999</v>
      </c>
      <c r="E38" s="390">
        <v>0</v>
      </c>
      <c r="F38" s="390">
        <v>362668547</v>
      </c>
      <c r="G38" s="179">
        <v>8085661</v>
      </c>
      <c r="H38" s="250">
        <v>8085661</v>
      </c>
      <c r="I38" s="250">
        <v>0</v>
      </c>
      <c r="J38" s="250">
        <v>0</v>
      </c>
      <c r="K38" s="250">
        <v>33117</v>
      </c>
      <c r="L38" s="250">
        <v>33117</v>
      </c>
      <c r="M38" s="374" t="s">
        <v>869</v>
      </c>
      <c r="N38" s="377" t="s">
        <v>925</v>
      </c>
    </row>
    <row r="39" spans="1:14" ht="30" customHeight="1">
      <c r="A39" s="374"/>
      <c r="B39" s="377"/>
      <c r="C39" s="179">
        <v>128698674</v>
      </c>
      <c r="D39" s="390"/>
      <c r="E39" s="390"/>
      <c r="F39" s="390"/>
      <c r="G39" s="179">
        <v>41354339</v>
      </c>
      <c r="H39" s="250">
        <v>18985610</v>
      </c>
      <c r="I39" s="250">
        <v>35864865</v>
      </c>
      <c r="J39" s="250">
        <v>58233594</v>
      </c>
      <c r="K39" s="250">
        <v>51479470</v>
      </c>
      <c r="L39" s="250">
        <v>51479470</v>
      </c>
      <c r="M39" s="374"/>
      <c r="N39" s="377"/>
    </row>
    <row r="40" spans="1:14" ht="18" customHeight="1">
      <c r="A40" s="374" t="s">
        <v>873</v>
      </c>
      <c r="B40" s="377" t="s">
        <v>871</v>
      </c>
      <c r="C40" s="179">
        <v>514687</v>
      </c>
      <c r="D40" s="391">
        <v>16266277</v>
      </c>
      <c r="E40" s="390">
        <v>0</v>
      </c>
      <c r="F40" s="390">
        <v>0</v>
      </c>
      <c r="G40" s="179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514687</v>
      </c>
      <c r="M40" s="374" t="s">
        <v>872</v>
      </c>
      <c r="N40" s="387" t="s">
        <v>926</v>
      </c>
    </row>
    <row r="41" spans="1:14" ht="21" customHeight="1">
      <c r="A41" s="374"/>
      <c r="B41" s="377"/>
      <c r="C41" s="179">
        <v>15751590</v>
      </c>
      <c r="D41" s="391"/>
      <c r="E41" s="390"/>
      <c r="F41" s="390"/>
      <c r="G41" s="179">
        <v>15923777</v>
      </c>
      <c r="H41" s="211">
        <v>2563000</v>
      </c>
      <c r="I41" s="211">
        <v>342500</v>
      </c>
      <c r="J41" s="211">
        <v>2584566</v>
      </c>
      <c r="K41" s="211">
        <v>0</v>
      </c>
      <c r="L41" s="211">
        <v>10604024</v>
      </c>
      <c r="M41" s="374"/>
      <c r="N41" s="388"/>
    </row>
    <row r="42" spans="1:14" ht="15.75" customHeight="1">
      <c r="A42" s="374" t="s">
        <v>876</v>
      </c>
      <c r="B42" s="377" t="s">
        <v>874</v>
      </c>
      <c r="C42" s="179">
        <v>16715000</v>
      </c>
      <c r="D42" s="390">
        <v>75305750</v>
      </c>
      <c r="E42" s="390">
        <v>0</v>
      </c>
      <c r="F42" s="390">
        <v>0</v>
      </c>
      <c r="G42" s="179">
        <v>0</v>
      </c>
      <c r="H42" s="250">
        <v>465000</v>
      </c>
      <c r="I42" s="250">
        <v>0</v>
      </c>
      <c r="J42" s="250">
        <v>16250000</v>
      </c>
      <c r="K42" s="250">
        <v>15879250</v>
      </c>
      <c r="L42" s="250">
        <v>0</v>
      </c>
      <c r="M42" s="374" t="s">
        <v>875</v>
      </c>
      <c r="N42" s="387"/>
    </row>
    <row r="43" spans="1:14" ht="15.75" customHeight="1">
      <c r="A43" s="374"/>
      <c r="B43" s="377"/>
      <c r="C43" s="179">
        <v>58590750</v>
      </c>
      <c r="D43" s="390"/>
      <c r="E43" s="390"/>
      <c r="F43" s="390"/>
      <c r="G43" s="179">
        <v>8713783</v>
      </c>
      <c r="H43" s="250">
        <v>13809175</v>
      </c>
      <c r="I43" s="250">
        <v>13120032</v>
      </c>
      <c r="J43" s="250">
        <v>13000000</v>
      </c>
      <c r="K43" s="250">
        <v>33827398</v>
      </c>
      <c r="L43" s="250">
        <v>31781575</v>
      </c>
      <c r="M43" s="374"/>
      <c r="N43" s="388"/>
    </row>
    <row r="44" spans="1:14" ht="21" customHeight="1">
      <c r="A44" s="374" t="s">
        <v>927</v>
      </c>
      <c r="B44" s="377" t="s">
        <v>877</v>
      </c>
      <c r="C44" s="179">
        <v>2014502</v>
      </c>
      <c r="D44" s="390">
        <v>8849903</v>
      </c>
      <c r="E44" s="390">
        <v>0</v>
      </c>
      <c r="F44" s="390">
        <v>0</v>
      </c>
      <c r="G44" s="179">
        <v>2014502</v>
      </c>
      <c r="H44" s="250">
        <v>2014502</v>
      </c>
      <c r="I44" s="250">
        <v>0</v>
      </c>
      <c r="J44" s="250">
        <v>0</v>
      </c>
      <c r="K44" s="250">
        <v>0</v>
      </c>
      <c r="L44" s="250">
        <v>0</v>
      </c>
      <c r="M44" s="374" t="s">
        <v>878</v>
      </c>
      <c r="N44" s="387" t="s">
        <v>928</v>
      </c>
    </row>
    <row r="45" spans="1:18" ht="21.75" customHeight="1">
      <c r="A45" s="374"/>
      <c r="B45" s="377"/>
      <c r="C45" s="237">
        <v>6835401</v>
      </c>
      <c r="D45" s="390"/>
      <c r="E45" s="390"/>
      <c r="F45" s="390"/>
      <c r="G45" s="179">
        <v>6835401</v>
      </c>
      <c r="H45" s="211">
        <v>6635973</v>
      </c>
      <c r="I45" s="211">
        <v>0</v>
      </c>
      <c r="J45" s="211">
        <v>199428</v>
      </c>
      <c r="K45" s="211">
        <v>0</v>
      </c>
      <c r="L45" s="211">
        <v>0</v>
      </c>
      <c r="M45" s="374"/>
      <c r="N45" s="388"/>
      <c r="O45" s="238"/>
      <c r="P45" s="239"/>
      <c r="Q45" s="252"/>
      <c r="R45" s="242"/>
    </row>
    <row r="46" spans="1:18" ht="36" customHeight="1">
      <c r="A46" s="392" t="s">
        <v>929</v>
      </c>
      <c r="B46" s="394" t="s">
        <v>930</v>
      </c>
      <c r="C46" s="269">
        <v>100000000</v>
      </c>
      <c r="D46" s="390">
        <v>100000000</v>
      </c>
      <c r="E46" s="390">
        <v>0</v>
      </c>
      <c r="F46" s="390">
        <v>0</v>
      </c>
      <c r="G46" s="179">
        <v>100000000</v>
      </c>
      <c r="H46" s="211">
        <v>0</v>
      </c>
      <c r="I46" s="211">
        <v>0</v>
      </c>
      <c r="J46" s="211">
        <v>100000000</v>
      </c>
      <c r="K46" s="211">
        <v>0</v>
      </c>
      <c r="L46" s="211">
        <v>0</v>
      </c>
      <c r="M46" s="392"/>
      <c r="N46" s="387" t="s">
        <v>931</v>
      </c>
      <c r="O46" s="238"/>
      <c r="P46" s="239"/>
      <c r="Q46" s="252"/>
      <c r="R46" s="242"/>
    </row>
    <row r="47" spans="1:18" ht="33" customHeight="1">
      <c r="A47" s="393"/>
      <c r="B47" s="395"/>
      <c r="C47" s="269">
        <v>0</v>
      </c>
      <c r="D47" s="390"/>
      <c r="E47" s="390"/>
      <c r="F47" s="390"/>
      <c r="G47" s="179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393"/>
      <c r="N47" s="388"/>
      <c r="O47" s="238"/>
      <c r="P47" s="239"/>
      <c r="Q47" s="252"/>
      <c r="R47" s="242"/>
    </row>
    <row r="48" spans="1:18" ht="21.75" customHeight="1">
      <c r="A48" s="374"/>
      <c r="B48" s="376" t="s">
        <v>622</v>
      </c>
      <c r="C48" s="396"/>
      <c r="D48" s="398">
        <f>SUM(D6:D47)</f>
        <v>6904408128</v>
      </c>
      <c r="E48" s="398">
        <f>SUM(E6:E47)</f>
        <v>64671227</v>
      </c>
      <c r="F48" s="398">
        <f>SUM(F6:F47)</f>
        <v>1061421030</v>
      </c>
      <c r="G48" s="237">
        <f>G6+G8+G10+G12+G14+G16+G18+G20+G22+G24+G26+G28+G30+G32+G34+G36+G38+G40+G42+G44+G46</f>
        <v>4406144492</v>
      </c>
      <c r="H48" s="237">
        <f aca="true" t="shared" si="0" ref="H48:L49">H6+H8+H10+H12+H14+H16+H18+H20+H22+H24+H26+H28+H30+H32+H34+H36+H38+H40+H42+H44+H46</f>
        <v>1540634786</v>
      </c>
      <c r="I48" s="237">
        <f t="shared" si="0"/>
        <v>651684854</v>
      </c>
      <c r="J48" s="237">
        <f t="shared" si="0"/>
        <v>2565284421</v>
      </c>
      <c r="K48" s="237">
        <f t="shared" si="0"/>
        <v>15912367</v>
      </c>
      <c r="L48" s="237">
        <f t="shared" si="0"/>
        <v>1266751490</v>
      </c>
      <c r="M48" s="374"/>
      <c r="N48" s="376"/>
      <c r="O48" s="238"/>
      <c r="P48" s="239"/>
      <c r="Q48" s="252"/>
      <c r="R48" s="242"/>
    </row>
    <row r="49" spans="1:18" ht="21.75" customHeight="1">
      <c r="A49" s="374"/>
      <c r="B49" s="376"/>
      <c r="C49" s="397"/>
      <c r="D49" s="398"/>
      <c r="E49" s="398"/>
      <c r="F49" s="398"/>
      <c r="G49" s="237">
        <f>G7+G9+G11+G13+G15+G17+G19+G21+G23+G25+G27+G29+G31+G33+G35+G37+G39+G41+G43+G45+G47</f>
        <v>190445484</v>
      </c>
      <c r="H49" s="237">
        <f t="shared" si="0"/>
        <v>107289744</v>
      </c>
      <c r="I49" s="237">
        <f t="shared" si="0"/>
        <v>62789407</v>
      </c>
      <c r="J49" s="237">
        <f t="shared" si="0"/>
        <v>162879822</v>
      </c>
      <c r="K49" s="237">
        <f t="shared" si="0"/>
        <v>85306868</v>
      </c>
      <c r="L49" s="237">
        <f t="shared" si="0"/>
        <v>135475608</v>
      </c>
      <c r="M49" s="374"/>
      <c r="N49" s="376"/>
      <c r="O49" s="238"/>
      <c r="P49" s="239"/>
      <c r="Q49" s="252"/>
      <c r="R49" s="242"/>
    </row>
    <row r="50" spans="2:18" ht="19.5" customHeight="1">
      <c r="B50" s="240"/>
      <c r="C50" s="240"/>
      <c r="D50" s="241"/>
      <c r="E50" s="241"/>
      <c r="F50" s="241"/>
      <c r="G50" s="241"/>
      <c r="H50" s="241"/>
      <c r="I50" s="241"/>
      <c r="J50" s="241"/>
      <c r="K50" s="241"/>
      <c r="L50" s="241"/>
      <c r="M50" s="242"/>
      <c r="N50" s="243"/>
      <c r="O50" s="238"/>
      <c r="P50" s="239"/>
      <c r="Q50" s="252"/>
      <c r="R50" s="242"/>
    </row>
    <row r="51" spans="2:18" ht="19.5" customHeight="1">
      <c r="B51" s="240"/>
      <c r="C51" s="240"/>
      <c r="D51" s="241"/>
      <c r="E51" s="241"/>
      <c r="F51" s="241"/>
      <c r="G51" s="241"/>
      <c r="H51" s="69"/>
      <c r="I51" s="242"/>
      <c r="J51" s="242"/>
      <c r="K51" s="242"/>
      <c r="L51" s="242"/>
      <c r="M51" s="242"/>
      <c r="N51" s="243"/>
      <c r="O51" s="242"/>
      <c r="P51" s="242"/>
      <c r="Q51" s="242"/>
      <c r="R51" s="242"/>
    </row>
    <row r="52" s="77" customFormat="1" ht="12.75">
      <c r="A52" s="77" t="s">
        <v>932</v>
      </c>
    </row>
    <row r="53" ht="19.5" customHeight="1">
      <c r="H53" s="69"/>
    </row>
    <row r="54" ht="19.5" customHeight="1">
      <c r="H54" s="69"/>
    </row>
    <row r="55" ht="19.5" customHeight="1">
      <c r="H55" s="69"/>
    </row>
    <row r="56" ht="19.5" customHeight="1">
      <c r="H56" s="69"/>
    </row>
    <row r="57" ht="19.5" customHeight="1">
      <c r="H57" s="69"/>
    </row>
    <row r="58" ht="19.5" customHeight="1">
      <c r="H58" s="69"/>
    </row>
    <row r="59" ht="19.5" customHeight="1">
      <c r="H59" s="69"/>
    </row>
    <row r="60" ht="19.5" customHeight="1">
      <c r="H60" s="69"/>
    </row>
    <row r="61" ht="19.5" customHeight="1">
      <c r="H61" s="69"/>
    </row>
    <row r="62" ht="19.5" customHeight="1">
      <c r="H62" s="69"/>
    </row>
    <row r="63" ht="19.5" customHeight="1">
      <c r="H63" s="69"/>
    </row>
    <row r="64" ht="19.5" customHeight="1">
      <c r="H64" s="69"/>
    </row>
    <row r="65" ht="19.5" customHeight="1">
      <c r="H65" s="69"/>
    </row>
    <row r="66" ht="19.5" customHeight="1">
      <c r="H66" s="69"/>
    </row>
    <row r="67" ht="19.5" customHeight="1">
      <c r="H67" s="69"/>
    </row>
    <row r="68" ht="19.5" customHeight="1">
      <c r="H68" s="69"/>
    </row>
    <row r="69" ht="19.5" customHeight="1">
      <c r="H69" s="69"/>
    </row>
    <row r="70" ht="19.5" customHeight="1">
      <c r="H70" s="69"/>
    </row>
    <row r="71" ht="19.5" customHeight="1">
      <c r="H71" s="69"/>
    </row>
    <row r="72" ht="19.5" customHeight="1">
      <c r="H72" s="69"/>
    </row>
    <row r="73" ht="19.5" customHeight="1">
      <c r="H73" s="69"/>
    </row>
    <row r="74" ht="19.5" customHeight="1">
      <c r="H74" s="69"/>
    </row>
    <row r="75" ht="19.5" customHeight="1">
      <c r="H75" s="69"/>
    </row>
    <row r="76" ht="19.5" customHeight="1">
      <c r="H76" s="69"/>
    </row>
    <row r="77" ht="19.5" customHeight="1">
      <c r="H77" s="69"/>
    </row>
    <row r="78" ht="19.5" customHeight="1">
      <c r="H78" s="69"/>
    </row>
    <row r="79" ht="19.5" customHeight="1">
      <c r="H79" s="69"/>
    </row>
    <row r="80" ht="19.5" customHeight="1">
      <c r="H80" s="69"/>
    </row>
    <row r="81" ht="19.5" customHeight="1">
      <c r="H81" s="69"/>
    </row>
    <row r="82" ht="19.5" customHeight="1">
      <c r="H82" s="69"/>
    </row>
    <row r="83" ht="19.5" customHeight="1">
      <c r="H83" s="69"/>
    </row>
    <row r="84" ht="19.5" customHeight="1">
      <c r="H84" s="69"/>
    </row>
    <row r="85" ht="19.5" customHeight="1">
      <c r="H85" s="69"/>
    </row>
    <row r="86" ht="19.5" customHeight="1">
      <c r="H86" s="69"/>
    </row>
    <row r="87" ht="19.5" customHeight="1">
      <c r="H87" s="69"/>
    </row>
    <row r="88" ht="19.5" customHeight="1">
      <c r="H88" s="69"/>
    </row>
    <row r="89" ht="19.5" customHeight="1">
      <c r="H89" s="69"/>
    </row>
    <row r="90" ht="19.5" customHeight="1">
      <c r="H90" s="69"/>
    </row>
    <row r="91" ht="19.5" customHeight="1">
      <c r="H91" s="69"/>
    </row>
    <row r="92" ht="19.5" customHeight="1">
      <c r="H92" s="69"/>
    </row>
    <row r="93" ht="19.5" customHeight="1">
      <c r="H93" s="69"/>
    </row>
    <row r="94" ht="19.5" customHeight="1">
      <c r="H94" s="69"/>
    </row>
    <row r="95" ht="19.5" customHeight="1">
      <c r="H95" s="69"/>
    </row>
    <row r="96" ht="19.5" customHeight="1">
      <c r="H96" s="69"/>
    </row>
    <row r="97" ht="19.5" customHeight="1">
      <c r="H97" s="69"/>
    </row>
    <row r="98" ht="19.5" customHeight="1">
      <c r="H98" s="69"/>
    </row>
    <row r="99" ht="19.5" customHeight="1">
      <c r="H99" s="69"/>
    </row>
    <row r="100" ht="19.5" customHeight="1">
      <c r="H100" s="69"/>
    </row>
    <row r="101" ht="19.5" customHeight="1">
      <c r="H101" s="69"/>
    </row>
    <row r="102" ht="19.5" customHeight="1">
      <c r="H102" s="69"/>
    </row>
    <row r="103" ht="19.5" customHeight="1">
      <c r="H103" s="69"/>
    </row>
    <row r="104" ht="19.5" customHeight="1">
      <c r="H104" s="69"/>
    </row>
    <row r="105" ht="19.5" customHeight="1">
      <c r="H105" s="69"/>
    </row>
    <row r="106" ht="19.5" customHeight="1">
      <c r="H106" s="69"/>
    </row>
    <row r="107" ht="19.5" customHeight="1">
      <c r="H107" s="69"/>
    </row>
    <row r="108" ht="19.5" customHeight="1">
      <c r="H108" s="69"/>
    </row>
    <row r="109" ht="19.5" customHeight="1">
      <c r="H109" s="69"/>
    </row>
    <row r="110" ht="19.5" customHeight="1">
      <c r="H110" s="69"/>
    </row>
    <row r="111" ht="19.5" customHeight="1">
      <c r="H111" s="69"/>
    </row>
    <row r="112" ht="19.5" customHeight="1">
      <c r="H112" s="69"/>
    </row>
    <row r="113" ht="19.5" customHeight="1">
      <c r="H113" s="69"/>
    </row>
    <row r="114" ht="19.5" customHeight="1">
      <c r="H114" s="69"/>
    </row>
    <row r="115" ht="19.5" customHeight="1">
      <c r="H115" s="69"/>
    </row>
    <row r="116" ht="19.5" customHeight="1">
      <c r="H116" s="69"/>
    </row>
    <row r="117" ht="19.5" customHeight="1">
      <c r="H117" s="69"/>
    </row>
    <row r="118" ht="19.5" customHeight="1">
      <c r="H118" s="69"/>
    </row>
    <row r="119" ht="19.5" customHeight="1">
      <c r="H119" s="69"/>
    </row>
    <row r="120" ht="19.5" customHeight="1">
      <c r="H120" s="69"/>
    </row>
    <row r="121" ht="19.5" customHeight="1">
      <c r="H121" s="69"/>
    </row>
    <row r="122" ht="19.5" customHeight="1">
      <c r="H122" s="69"/>
    </row>
    <row r="123" ht="19.5" customHeight="1">
      <c r="H123" s="69"/>
    </row>
    <row r="124" ht="19.5" customHeight="1">
      <c r="H124" s="69"/>
    </row>
    <row r="125" ht="19.5" customHeight="1">
      <c r="H125" s="69"/>
    </row>
    <row r="126" ht="19.5" customHeight="1">
      <c r="H126" s="69"/>
    </row>
    <row r="127" ht="19.5" customHeight="1">
      <c r="H127" s="69"/>
    </row>
    <row r="128" ht="19.5" customHeight="1">
      <c r="H128" s="69"/>
    </row>
    <row r="129" ht="19.5" customHeight="1">
      <c r="H129" s="69"/>
    </row>
    <row r="130" ht="19.5" customHeight="1">
      <c r="H130" s="69"/>
    </row>
    <row r="131" ht="19.5" customHeight="1">
      <c r="H131" s="69"/>
    </row>
    <row r="132" ht="19.5" customHeight="1">
      <c r="H132" s="69"/>
    </row>
    <row r="133" ht="19.5" customHeight="1">
      <c r="H133" s="69"/>
    </row>
    <row r="134" ht="19.5" customHeight="1">
      <c r="H134" s="69"/>
    </row>
    <row r="135" ht="19.5" customHeight="1">
      <c r="H135" s="69"/>
    </row>
    <row r="136" ht="19.5" customHeight="1">
      <c r="H136" s="69"/>
    </row>
    <row r="137" ht="19.5" customHeight="1">
      <c r="H137" s="69"/>
    </row>
    <row r="138" ht="19.5" customHeight="1">
      <c r="H138" s="69"/>
    </row>
    <row r="139" ht="19.5" customHeight="1">
      <c r="H139" s="69"/>
    </row>
    <row r="140" ht="19.5" customHeight="1">
      <c r="H140" s="69"/>
    </row>
    <row r="141" ht="19.5" customHeight="1">
      <c r="H141" s="69"/>
    </row>
    <row r="142" ht="19.5" customHeight="1">
      <c r="H142" s="69"/>
    </row>
    <row r="143" ht="19.5" customHeight="1">
      <c r="H143" s="69"/>
    </row>
    <row r="144" ht="19.5" customHeight="1">
      <c r="H144" s="69"/>
    </row>
    <row r="145" ht="19.5" customHeight="1">
      <c r="H145" s="69"/>
    </row>
    <row r="146" ht="19.5" customHeight="1">
      <c r="H146" s="69"/>
    </row>
    <row r="147" ht="19.5" customHeight="1">
      <c r="H147" s="69"/>
    </row>
    <row r="148" ht="19.5" customHeight="1">
      <c r="H148" s="69"/>
    </row>
    <row r="149" ht="19.5" customHeight="1">
      <c r="H149" s="69"/>
    </row>
    <row r="150" ht="19.5" customHeight="1">
      <c r="H150" s="69"/>
    </row>
    <row r="151" ht="19.5" customHeight="1">
      <c r="H151" s="69"/>
    </row>
    <row r="152" ht="19.5" customHeight="1">
      <c r="H152" s="69"/>
    </row>
    <row r="153" ht="19.5" customHeight="1">
      <c r="H153" s="69"/>
    </row>
    <row r="154" ht="19.5" customHeight="1">
      <c r="H154" s="69"/>
    </row>
    <row r="155" ht="19.5" customHeight="1">
      <c r="H155" s="69"/>
    </row>
    <row r="156" ht="19.5" customHeight="1">
      <c r="H156" s="69"/>
    </row>
    <row r="157" ht="19.5" customHeight="1">
      <c r="H157" s="69"/>
    </row>
    <row r="158" ht="19.5" customHeight="1">
      <c r="H158" s="69"/>
    </row>
  </sheetData>
  <sheetProtection/>
  <mergeCells count="166">
    <mergeCell ref="M48:M49"/>
    <mergeCell ref="N48:N49"/>
    <mergeCell ref="A48:A49"/>
    <mergeCell ref="B48:B49"/>
    <mergeCell ref="C48:C49"/>
    <mergeCell ref="D48:D49"/>
    <mergeCell ref="E48:E49"/>
    <mergeCell ref="F48:F49"/>
    <mergeCell ref="N42:N43"/>
    <mergeCell ref="A46:A47"/>
    <mergeCell ref="B46:B47"/>
    <mergeCell ref="D46:D47"/>
    <mergeCell ref="E46:E47"/>
    <mergeCell ref="F46:F47"/>
    <mergeCell ref="M46:M47"/>
    <mergeCell ref="N46:N47"/>
    <mergeCell ref="M44:M45"/>
    <mergeCell ref="N44:N45"/>
    <mergeCell ref="N24:N25"/>
    <mergeCell ref="F28:F29"/>
    <mergeCell ref="M30:M31"/>
    <mergeCell ref="N30:N31"/>
    <mergeCell ref="N32:N33"/>
    <mergeCell ref="N38:N39"/>
    <mergeCell ref="N34:N35"/>
    <mergeCell ref="N36:N37"/>
    <mergeCell ref="M32:M33"/>
    <mergeCell ref="N26:N27"/>
    <mergeCell ref="A44:A45"/>
    <mergeCell ref="B44:B45"/>
    <mergeCell ref="D44:D45"/>
    <mergeCell ref="E44:E45"/>
    <mergeCell ref="F44:F45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A36:A37"/>
    <mergeCell ref="B36:B37"/>
    <mergeCell ref="D36:D37"/>
    <mergeCell ref="E36:E37"/>
    <mergeCell ref="F36:F37"/>
    <mergeCell ref="M36:M37"/>
    <mergeCell ref="A34:A35"/>
    <mergeCell ref="B34:B35"/>
    <mergeCell ref="D34:D35"/>
    <mergeCell ref="E34:E35"/>
    <mergeCell ref="F34:F35"/>
    <mergeCell ref="M34:M35"/>
    <mergeCell ref="A32:A33"/>
    <mergeCell ref="B32:B33"/>
    <mergeCell ref="D32:D33"/>
    <mergeCell ref="E32:E33"/>
    <mergeCell ref="F32:F33"/>
    <mergeCell ref="A30:A31"/>
    <mergeCell ref="B30:B31"/>
    <mergeCell ref="D30:D31"/>
    <mergeCell ref="E30:E31"/>
    <mergeCell ref="F30:F31"/>
    <mergeCell ref="A28:A29"/>
    <mergeCell ref="B28:B29"/>
    <mergeCell ref="D28:D29"/>
    <mergeCell ref="E28:E29"/>
    <mergeCell ref="M28:M29"/>
    <mergeCell ref="N28:N29"/>
    <mergeCell ref="M24:M25"/>
    <mergeCell ref="A26:A27"/>
    <mergeCell ref="B26:B27"/>
    <mergeCell ref="D26:D27"/>
    <mergeCell ref="E26:E27"/>
    <mergeCell ref="F26:F27"/>
    <mergeCell ref="M26:M27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6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750</v>
      </c>
      <c r="E1" s="399" t="s">
        <v>1015</v>
      </c>
      <c r="F1" s="399"/>
    </row>
    <row r="3" spans="1:6" ht="12.75">
      <c r="A3" s="400" t="s">
        <v>1016</v>
      </c>
      <c r="B3" s="400"/>
      <c r="C3" s="400"/>
      <c r="D3" s="400"/>
      <c r="E3" s="400"/>
      <c r="F3" s="400"/>
    </row>
    <row r="7" spans="1:6" ht="24" customHeight="1">
      <c r="A7" s="275" t="s">
        <v>1017</v>
      </c>
      <c r="B7" s="275" t="s">
        <v>1018</v>
      </c>
      <c r="C7" s="275" t="s">
        <v>1019</v>
      </c>
      <c r="D7" s="275" t="s">
        <v>1020</v>
      </c>
      <c r="E7" s="275" t="s">
        <v>1021</v>
      </c>
      <c r="F7" s="275" t="s">
        <v>622</v>
      </c>
    </row>
    <row r="8" spans="1:6" ht="20.25" customHeight="1">
      <c r="A8" s="276"/>
      <c r="B8" s="277"/>
      <c r="C8" s="278"/>
      <c r="D8" s="279">
        <v>0</v>
      </c>
      <c r="E8" s="280"/>
      <c r="F8" s="280">
        <f>D8+E8</f>
        <v>0</v>
      </c>
    </row>
    <row r="9" spans="1:6" ht="26.25" customHeight="1">
      <c r="A9" s="281" t="s">
        <v>1022</v>
      </c>
      <c r="B9" s="281"/>
      <c r="C9" s="281"/>
      <c r="D9" s="281">
        <f>SUM(D8:D8)</f>
        <v>0</v>
      </c>
      <c r="E9" s="282">
        <f>SUM(E8:E8)</f>
        <v>0</v>
      </c>
      <c r="F9" s="282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97"/>
  <sheetViews>
    <sheetView zoomScalePageLayoutView="0" workbookViewId="0" topLeftCell="A16">
      <selection activeCell="D31" sqref="D31"/>
    </sheetView>
  </sheetViews>
  <sheetFormatPr defaultColWidth="9.00390625" defaultRowHeight="12.75"/>
  <cols>
    <col min="1" max="1" width="6.875" style="111" customWidth="1"/>
    <col min="2" max="2" width="8.00390625" style="110" customWidth="1"/>
    <col min="3" max="3" width="65.00390625" style="11" bestFit="1" customWidth="1"/>
    <col min="4" max="4" width="11.625" style="44" customWidth="1"/>
    <col min="5" max="16384" width="9.125" style="1" customWidth="1"/>
  </cols>
  <sheetData>
    <row r="1" spans="1:4" ht="11.25">
      <c r="A1" s="103" t="s">
        <v>750</v>
      </c>
      <c r="B1" s="109"/>
      <c r="C1" s="108"/>
      <c r="D1" s="205" t="s">
        <v>612</v>
      </c>
    </row>
    <row r="2" spans="1:4" ht="11.25">
      <c r="A2" s="401" t="s">
        <v>611</v>
      </c>
      <c r="B2" s="401"/>
      <c r="C2" s="401"/>
      <c r="D2" s="401"/>
    </row>
    <row r="3" spans="1:4" ht="11.25">
      <c r="A3" s="401" t="s">
        <v>899</v>
      </c>
      <c r="B3" s="401"/>
      <c r="C3" s="401"/>
      <c r="D3" s="401"/>
    </row>
    <row r="4" spans="1:4" ht="11.25">
      <c r="A4" s="401" t="s">
        <v>613</v>
      </c>
      <c r="B4" s="401"/>
      <c r="C4" s="401"/>
      <c r="D4" s="401"/>
    </row>
    <row r="5" spans="1:4" ht="11.25">
      <c r="A5" s="401"/>
      <c r="B5" s="401"/>
      <c r="C5" s="401"/>
      <c r="D5" s="401"/>
    </row>
    <row r="6" spans="1:4" ht="11.25">
      <c r="A6" s="114"/>
      <c r="B6" s="115"/>
      <c r="C6" s="116"/>
      <c r="D6" s="167"/>
    </row>
    <row r="7" spans="1:4" ht="58.5" customHeight="1">
      <c r="A7" s="84" t="s">
        <v>560</v>
      </c>
      <c r="B7" s="85" t="s">
        <v>561</v>
      </c>
      <c r="C7" s="86" t="s">
        <v>562</v>
      </c>
      <c r="D7" s="168" t="s">
        <v>784</v>
      </c>
    </row>
    <row r="8" spans="1:4" ht="25.5" customHeight="1">
      <c r="A8" s="87">
        <v>1</v>
      </c>
      <c r="B8" s="88" t="s">
        <v>563</v>
      </c>
      <c r="C8" s="89" t="s">
        <v>564</v>
      </c>
      <c r="D8" s="95">
        <v>248281800</v>
      </c>
    </row>
    <row r="9" spans="1:4" ht="25.5" customHeight="1">
      <c r="A9" s="117"/>
      <c r="B9" s="88" t="s">
        <v>565</v>
      </c>
      <c r="C9" s="89" t="s">
        <v>680</v>
      </c>
      <c r="D9" s="95">
        <v>102860594</v>
      </c>
    </row>
    <row r="10" spans="1:4" ht="25.5" customHeight="1">
      <c r="A10" s="90"/>
      <c r="B10" s="88" t="s">
        <v>566</v>
      </c>
      <c r="C10" s="89" t="s">
        <v>567</v>
      </c>
      <c r="D10" s="95">
        <v>47019547</v>
      </c>
    </row>
    <row r="11" spans="1:4" ht="25.5" customHeight="1">
      <c r="A11" s="90"/>
      <c r="B11" s="88" t="s">
        <v>568</v>
      </c>
      <c r="C11" s="89" t="s">
        <v>569</v>
      </c>
      <c r="D11" s="95">
        <v>1481550</v>
      </c>
    </row>
    <row r="12" spans="1:4" ht="25.5" customHeight="1">
      <c r="A12" s="90"/>
      <c r="B12" s="88" t="s">
        <v>570</v>
      </c>
      <c r="C12" s="89" t="s">
        <v>571</v>
      </c>
      <c r="D12" s="95">
        <v>12696641</v>
      </c>
    </row>
    <row r="13" spans="1:4" ht="25.5" customHeight="1">
      <c r="A13" s="90"/>
      <c r="B13" s="88" t="s">
        <v>681</v>
      </c>
      <c r="C13" s="89" t="s">
        <v>883</v>
      </c>
      <c r="D13" s="95">
        <v>1961400</v>
      </c>
    </row>
    <row r="14" spans="1:4" ht="25.5" customHeight="1">
      <c r="A14" s="90"/>
      <c r="B14" s="92" t="s">
        <v>572</v>
      </c>
      <c r="C14" s="122" t="s">
        <v>573</v>
      </c>
      <c r="D14" s="93">
        <f>D8+D9+D10+D11+D12+D13</f>
        <v>414301532</v>
      </c>
    </row>
    <row r="15" spans="1:4" ht="27" customHeight="1">
      <c r="A15" s="87">
        <v>2</v>
      </c>
      <c r="B15" s="88" t="s">
        <v>574</v>
      </c>
      <c r="C15" s="89" t="s">
        <v>575</v>
      </c>
      <c r="D15" s="95">
        <f>D16+D17</f>
        <v>264596850</v>
      </c>
    </row>
    <row r="16" spans="1:4" ht="18" customHeight="1">
      <c r="A16" s="90"/>
      <c r="B16" s="94"/>
      <c r="C16" s="89" t="s">
        <v>576</v>
      </c>
      <c r="D16" s="95">
        <v>200651850</v>
      </c>
    </row>
    <row r="17" spans="1:4" ht="14.25" customHeight="1">
      <c r="A17" s="90"/>
      <c r="B17" s="96"/>
      <c r="C17" s="89" t="s">
        <v>577</v>
      </c>
      <c r="D17" s="95">
        <v>63945000</v>
      </c>
    </row>
    <row r="18" spans="1:4" ht="18" customHeight="1">
      <c r="A18" s="90"/>
      <c r="B18" s="88" t="s">
        <v>578</v>
      </c>
      <c r="C18" s="89" t="s">
        <v>579</v>
      </c>
      <c r="D18" s="95">
        <v>49284400</v>
      </c>
    </row>
    <row r="19" spans="1:4" ht="18" customHeight="1">
      <c r="A19" s="90"/>
      <c r="B19" s="88" t="s">
        <v>682</v>
      </c>
      <c r="C19" s="89" t="s">
        <v>580</v>
      </c>
      <c r="D19" s="95">
        <v>11622000</v>
      </c>
    </row>
    <row r="20" spans="1:4" ht="18" customHeight="1">
      <c r="A20" s="90"/>
      <c r="B20" s="88" t="s">
        <v>900</v>
      </c>
      <c r="C20" s="89" t="s">
        <v>901</v>
      </c>
      <c r="D20" s="95">
        <v>3941000</v>
      </c>
    </row>
    <row r="21" spans="1:4" ht="26.25" customHeight="1">
      <c r="A21" s="90"/>
      <c r="B21" s="92" t="s">
        <v>581</v>
      </c>
      <c r="C21" s="97" t="s">
        <v>582</v>
      </c>
      <c r="D21" s="93">
        <f>D15+D18+D19+D20</f>
        <v>329444250</v>
      </c>
    </row>
    <row r="22" spans="1:4" ht="26.25" customHeight="1">
      <c r="A22" s="87">
        <v>3</v>
      </c>
      <c r="B22" s="88" t="s">
        <v>583</v>
      </c>
      <c r="C22" s="89" t="s">
        <v>584</v>
      </c>
      <c r="D22" s="95">
        <v>145059000</v>
      </c>
    </row>
    <row r="23" spans="1:4" ht="26.25" customHeight="1">
      <c r="A23" s="90"/>
      <c r="B23" s="88" t="s">
        <v>585</v>
      </c>
      <c r="C23" s="89" t="s">
        <v>586</v>
      </c>
      <c r="D23" s="95">
        <v>199170752</v>
      </c>
    </row>
    <row r="24" spans="1:4" ht="26.25" customHeight="1">
      <c r="A24" s="90"/>
      <c r="B24" s="88" t="s">
        <v>587</v>
      </c>
      <c r="C24" s="89" t="s">
        <v>588</v>
      </c>
      <c r="D24" s="95">
        <f>D25+D26</f>
        <v>233732054</v>
      </c>
    </row>
    <row r="25" spans="1:4" ht="26.25" customHeight="1">
      <c r="A25" s="90"/>
      <c r="B25" s="88" t="s">
        <v>903</v>
      </c>
      <c r="C25" s="89" t="s">
        <v>589</v>
      </c>
      <c r="D25" s="95">
        <v>60781000</v>
      </c>
    </row>
    <row r="26" spans="1:4" ht="26.25" customHeight="1">
      <c r="A26" s="90"/>
      <c r="B26" s="88" t="s">
        <v>902</v>
      </c>
      <c r="C26" s="89" t="s">
        <v>590</v>
      </c>
      <c r="D26" s="95">
        <v>172951054</v>
      </c>
    </row>
    <row r="27" spans="1:4" ht="26.25" customHeight="1">
      <c r="A27" s="90"/>
      <c r="B27" s="88" t="s">
        <v>904</v>
      </c>
      <c r="C27" s="89" t="s">
        <v>885</v>
      </c>
      <c r="D27" s="95">
        <v>4053270</v>
      </c>
    </row>
    <row r="28" spans="1:4" ht="26.25" customHeight="1">
      <c r="A28" s="90"/>
      <c r="B28" s="88" t="s">
        <v>746</v>
      </c>
      <c r="C28" s="89" t="s">
        <v>884</v>
      </c>
      <c r="D28" s="95">
        <v>49586600</v>
      </c>
    </row>
    <row r="29" spans="1:4" ht="23.25" customHeight="1">
      <c r="A29" s="90"/>
      <c r="B29" s="92" t="s">
        <v>591</v>
      </c>
      <c r="C29" s="97" t="s">
        <v>592</v>
      </c>
      <c r="D29" s="93">
        <f>D22+D23+D24+D27+D28</f>
        <v>631601676</v>
      </c>
    </row>
    <row r="30" spans="1:4" ht="14.25" customHeight="1">
      <c r="A30" s="87">
        <v>4</v>
      </c>
      <c r="B30" s="88" t="s">
        <v>593</v>
      </c>
      <c r="C30" s="98" t="s">
        <v>594</v>
      </c>
      <c r="D30" s="95">
        <v>30321390</v>
      </c>
    </row>
    <row r="31" spans="1:4" ht="24.75" customHeight="1">
      <c r="A31" s="91"/>
      <c r="B31" s="92" t="s">
        <v>595</v>
      </c>
      <c r="C31" s="97" t="s">
        <v>596</v>
      </c>
      <c r="D31" s="93">
        <f>D30</f>
        <v>30321390</v>
      </c>
    </row>
    <row r="32" spans="2:4" ht="25.5" customHeight="1">
      <c r="B32" s="92"/>
      <c r="C32" s="97" t="s">
        <v>597</v>
      </c>
      <c r="D32" s="93">
        <f>D14+D21+D29+D31</f>
        <v>1405668848</v>
      </c>
    </row>
    <row r="33" spans="1:4" ht="17.25" customHeight="1">
      <c r="A33" s="99"/>
      <c r="B33" s="100"/>
      <c r="C33" s="101"/>
      <c r="D33" s="102"/>
    </row>
    <row r="34" spans="1:4" ht="18.75" customHeight="1">
      <c r="A34" s="107"/>
      <c r="B34" s="104"/>
      <c r="C34" s="105"/>
      <c r="D34" s="102"/>
    </row>
    <row r="35" spans="1:4" ht="18" customHeight="1">
      <c r="A35" s="103"/>
      <c r="B35" s="104"/>
      <c r="C35" s="106"/>
      <c r="D35" s="169"/>
    </row>
    <row r="36" spans="1:4" ht="24" customHeight="1">
      <c r="A36" s="103"/>
      <c r="B36" s="104"/>
      <c r="C36" s="106"/>
      <c r="D36" s="169"/>
    </row>
    <row r="37" spans="1:4" ht="18.75" customHeight="1">
      <c r="A37" s="103"/>
      <c r="B37" s="104"/>
      <c r="C37" s="106"/>
      <c r="D37" s="169"/>
    </row>
    <row r="38" spans="1:4" ht="24" customHeight="1">
      <c r="A38" s="103"/>
      <c r="B38" s="104"/>
      <c r="C38" s="105"/>
      <c r="D38" s="169"/>
    </row>
    <row r="39" ht="11.25">
      <c r="A39" s="103"/>
    </row>
    <row r="40" ht="11.25">
      <c r="A40" s="103"/>
    </row>
    <row r="41" ht="11.25">
      <c r="A41" s="103"/>
    </row>
    <row r="42" ht="11.25">
      <c r="A42" s="103"/>
    </row>
    <row r="43" ht="11.25">
      <c r="A43" s="103"/>
    </row>
    <row r="44" ht="11.25">
      <c r="A44" s="103"/>
    </row>
    <row r="45" ht="11.25">
      <c r="A45" s="103"/>
    </row>
    <row r="46" ht="11.25">
      <c r="A46" s="103"/>
    </row>
    <row r="47" ht="11.25">
      <c r="A47" s="103"/>
    </row>
    <row r="48" ht="11.25">
      <c r="A48" s="103"/>
    </row>
    <row r="49" ht="11.25">
      <c r="A49" s="103"/>
    </row>
    <row r="50" ht="11.25">
      <c r="A50" s="103"/>
    </row>
    <row r="51" ht="11.25">
      <c r="A51" s="103"/>
    </row>
    <row r="52" ht="11.25">
      <c r="A52" s="103"/>
    </row>
    <row r="53" ht="11.25">
      <c r="A53" s="103"/>
    </row>
    <row r="54" ht="11.25">
      <c r="A54" s="103"/>
    </row>
    <row r="55" ht="11.25">
      <c r="A55" s="103"/>
    </row>
    <row r="56" ht="11.25">
      <c r="A56" s="103"/>
    </row>
    <row r="57" ht="11.25">
      <c r="A57" s="103"/>
    </row>
    <row r="58" ht="11.25">
      <c r="A58" s="103"/>
    </row>
    <row r="59" ht="11.25">
      <c r="A59" s="103"/>
    </row>
    <row r="60" ht="11.25">
      <c r="A60" s="103"/>
    </row>
    <row r="61" ht="11.25">
      <c r="A61" s="103"/>
    </row>
    <row r="62" ht="11.25">
      <c r="A62" s="103"/>
    </row>
    <row r="63" ht="11.25">
      <c r="A63" s="103"/>
    </row>
    <row r="64" ht="11.25">
      <c r="A64" s="103"/>
    </row>
    <row r="65" ht="11.25">
      <c r="A65" s="103"/>
    </row>
    <row r="66" ht="11.25">
      <c r="A66" s="103"/>
    </row>
    <row r="67" ht="11.25">
      <c r="A67" s="103"/>
    </row>
    <row r="68" ht="11.25">
      <c r="A68" s="103"/>
    </row>
    <row r="69" ht="11.25">
      <c r="A69" s="103"/>
    </row>
    <row r="70" ht="11.25">
      <c r="A70" s="103"/>
    </row>
    <row r="71" ht="11.25">
      <c r="A71" s="103"/>
    </row>
    <row r="72" ht="11.25">
      <c r="A72" s="103"/>
    </row>
    <row r="73" ht="11.25">
      <c r="A73" s="103"/>
    </row>
    <row r="74" ht="11.25">
      <c r="A74" s="10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  <row r="114" ht="11.25">
      <c r="A114" s="103"/>
    </row>
    <row r="115" ht="11.25">
      <c r="A115" s="103"/>
    </row>
    <row r="116" ht="11.25">
      <c r="A116" s="103"/>
    </row>
    <row r="117" ht="11.25">
      <c r="A117" s="103"/>
    </row>
    <row r="118" ht="11.25">
      <c r="A118" s="103"/>
    </row>
    <row r="119" ht="11.25">
      <c r="A119" s="103"/>
    </row>
    <row r="120" ht="11.25">
      <c r="A120" s="103"/>
    </row>
    <row r="121" ht="11.25">
      <c r="A121" s="103"/>
    </row>
    <row r="122" ht="11.25">
      <c r="A122" s="103"/>
    </row>
    <row r="123" ht="11.25">
      <c r="A123" s="103"/>
    </row>
    <row r="124" ht="11.25">
      <c r="A124" s="103"/>
    </row>
    <row r="125" ht="11.25">
      <c r="A125" s="103"/>
    </row>
    <row r="126" ht="11.25">
      <c r="A126" s="103"/>
    </row>
    <row r="127" ht="11.25">
      <c r="A127" s="103"/>
    </row>
    <row r="128" ht="11.25">
      <c r="A128" s="103"/>
    </row>
    <row r="129" ht="11.25">
      <c r="A129" s="103"/>
    </row>
    <row r="130" ht="11.25">
      <c r="A130" s="103"/>
    </row>
    <row r="131" ht="11.25">
      <c r="A131" s="103"/>
    </row>
    <row r="132" ht="11.25">
      <c r="A132" s="103"/>
    </row>
    <row r="133" ht="11.25">
      <c r="A133" s="103"/>
    </row>
    <row r="134" ht="11.25">
      <c r="A134" s="103"/>
    </row>
    <row r="135" ht="11.25">
      <c r="A135" s="103"/>
    </row>
    <row r="136" ht="11.25">
      <c r="A136" s="103"/>
    </row>
    <row r="137" ht="11.25">
      <c r="A137" s="103"/>
    </row>
    <row r="138" ht="11.25">
      <c r="A138" s="103"/>
    </row>
    <row r="139" ht="11.25">
      <c r="A139" s="103"/>
    </row>
    <row r="140" spans="1:2" ht="11.25">
      <c r="A140" s="103"/>
      <c r="B140" s="109"/>
    </row>
    <row r="141" ht="11.25">
      <c r="A141" s="103"/>
    </row>
    <row r="142" ht="11.25">
      <c r="A142" s="103"/>
    </row>
    <row r="143" ht="11.25">
      <c r="A143" s="103"/>
    </row>
    <row r="144" ht="11.25">
      <c r="A144" s="103"/>
    </row>
    <row r="145" ht="11.25">
      <c r="A145" s="103"/>
    </row>
    <row r="146" ht="11.25">
      <c r="A146" s="103"/>
    </row>
    <row r="147" ht="11.25">
      <c r="A147" s="103"/>
    </row>
    <row r="148" ht="11.25">
      <c r="A148" s="103"/>
    </row>
    <row r="149" ht="11.25">
      <c r="A149" s="103"/>
    </row>
    <row r="150" ht="11.25">
      <c r="A150" s="103"/>
    </row>
    <row r="151" ht="11.25">
      <c r="A151" s="103"/>
    </row>
    <row r="152" ht="11.25">
      <c r="A152" s="103"/>
    </row>
    <row r="153" ht="11.25">
      <c r="A153" s="103"/>
    </row>
    <row r="154" ht="11.25">
      <c r="A154" s="103"/>
    </row>
    <row r="155" ht="11.25">
      <c r="A155" s="103"/>
    </row>
    <row r="156" ht="11.25">
      <c r="A156" s="103"/>
    </row>
    <row r="157" ht="11.25">
      <c r="A157" s="103"/>
    </row>
    <row r="158" ht="11.25">
      <c r="A158" s="103"/>
    </row>
    <row r="159" ht="11.25">
      <c r="A159" s="103"/>
    </row>
    <row r="160" ht="11.25">
      <c r="A160" s="103"/>
    </row>
    <row r="161" ht="11.25">
      <c r="A161" s="103"/>
    </row>
    <row r="162" ht="11.25">
      <c r="A162" s="103"/>
    </row>
    <row r="163" ht="11.25">
      <c r="A163" s="103"/>
    </row>
    <row r="164" ht="11.25">
      <c r="A164" s="103"/>
    </row>
    <row r="165" ht="11.25">
      <c r="A165" s="103"/>
    </row>
    <row r="166" ht="11.25">
      <c r="A166" s="103"/>
    </row>
    <row r="167" ht="11.25">
      <c r="A167" s="103"/>
    </row>
    <row r="168" ht="11.25">
      <c r="A168" s="103"/>
    </row>
    <row r="169" ht="11.25">
      <c r="A169" s="103"/>
    </row>
    <row r="170" ht="11.25">
      <c r="A170" s="103"/>
    </row>
    <row r="171" ht="11.25">
      <c r="A171" s="103"/>
    </row>
    <row r="172" ht="11.25">
      <c r="A172" s="103"/>
    </row>
    <row r="173" ht="11.25">
      <c r="A173" s="103"/>
    </row>
    <row r="174" ht="11.25">
      <c r="A174" s="103"/>
    </row>
    <row r="175" ht="11.25">
      <c r="A175" s="103"/>
    </row>
    <row r="176" ht="11.25">
      <c r="A176" s="103"/>
    </row>
    <row r="177" ht="11.25">
      <c r="A177" s="103"/>
    </row>
    <row r="178" ht="11.25">
      <c r="A178" s="103"/>
    </row>
    <row r="179" ht="11.25">
      <c r="A179" s="103"/>
    </row>
    <row r="180" ht="11.25">
      <c r="A180" s="103"/>
    </row>
    <row r="181" ht="11.25">
      <c r="A181" s="103"/>
    </row>
    <row r="182" ht="11.25">
      <c r="A182" s="103"/>
    </row>
    <row r="183" ht="11.25">
      <c r="A183" s="103"/>
    </row>
    <row r="184" ht="11.25">
      <c r="A184" s="103"/>
    </row>
    <row r="185" ht="11.25">
      <c r="A185" s="103"/>
    </row>
    <row r="186" ht="11.25">
      <c r="A186" s="103"/>
    </row>
    <row r="187" ht="11.25">
      <c r="A187" s="103"/>
    </row>
    <row r="188" ht="11.25">
      <c r="A188" s="103"/>
    </row>
    <row r="189" ht="11.25">
      <c r="A189" s="103"/>
    </row>
    <row r="190" ht="11.25">
      <c r="A190" s="103"/>
    </row>
    <row r="191" ht="11.25">
      <c r="A191" s="103"/>
    </row>
    <row r="192" ht="11.25">
      <c r="A192" s="103"/>
    </row>
    <row r="193" ht="11.25">
      <c r="A193" s="103"/>
    </row>
    <row r="194" ht="11.25">
      <c r="A194" s="103"/>
    </row>
    <row r="195" ht="11.25">
      <c r="A195" s="103"/>
    </row>
    <row r="196" ht="11.25">
      <c r="A196" s="103"/>
    </row>
    <row r="197" ht="11.25">
      <c r="A197" s="103"/>
    </row>
    <row r="198" ht="11.25">
      <c r="A198" s="103"/>
    </row>
    <row r="199" ht="11.25">
      <c r="A199" s="103"/>
    </row>
    <row r="200" ht="11.25">
      <c r="A200" s="103"/>
    </row>
    <row r="201" ht="11.25">
      <c r="A201" s="103"/>
    </row>
    <row r="202" ht="11.25">
      <c r="A202" s="103"/>
    </row>
    <row r="203" ht="11.25">
      <c r="A203" s="103"/>
    </row>
    <row r="204" ht="11.25">
      <c r="A204" s="103"/>
    </row>
    <row r="205" ht="11.25">
      <c r="A205" s="103"/>
    </row>
    <row r="206" ht="11.25">
      <c r="A206" s="103"/>
    </row>
    <row r="207" ht="11.25">
      <c r="A207" s="103"/>
    </row>
    <row r="208" ht="11.25">
      <c r="A208" s="103"/>
    </row>
    <row r="209" ht="11.25">
      <c r="A209" s="103"/>
    </row>
    <row r="210" ht="11.25">
      <c r="A210" s="103"/>
    </row>
    <row r="211" ht="11.25">
      <c r="A211" s="103"/>
    </row>
    <row r="212" ht="11.25">
      <c r="A212" s="103"/>
    </row>
    <row r="213" ht="11.25">
      <c r="A213" s="103"/>
    </row>
    <row r="214" ht="11.25">
      <c r="A214" s="103"/>
    </row>
    <row r="215" ht="11.25">
      <c r="A215" s="103"/>
    </row>
    <row r="216" ht="11.25">
      <c r="A216" s="103"/>
    </row>
    <row r="217" ht="11.25">
      <c r="A217" s="103"/>
    </row>
    <row r="218" ht="11.25">
      <c r="A218" s="103"/>
    </row>
    <row r="219" ht="11.25">
      <c r="A219" s="103"/>
    </row>
    <row r="220" ht="11.25">
      <c r="A220" s="103"/>
    </row>
    <row r="221" ht="11.25">
      <c r="A221" s="103"/>
    </row>
    <row r="222" ht="11.25">
      <c r="A222" s="103"/>
    </row>
    <row r="223" ht="11.25">
      <c r="A223" s="103"/>
    </row>
    <row r="224" ht="11.25">
      <c r="A224" s="103"/>
    </row>
    <row r="225" ht="11.25">
      <c r="A225" s="103"/>
    </row>
    <row r="226" ht="11.25">
      <c r="A226" s="103"/>
    </row>
    <row r="227" ht="11.25">
      <c r="A227" s="103"/>
    </row>
    <row r="228" ht="11.25">
      <c r="A228" s="103"/>
    </row>
    <row r="229" ht="11.25">
      <c r="A229" s="103"/>
    </row>
    <row r="230" ht="11.25">
      <c r="A230" s="103"/>
    </row>
    <row r="231" ht="11.25">
      <c r="A231" s="103"/>
    </row>
    <row r="232" ht="11.25">
      <c r="A232" s="103"/>
    </row>
    <row r="233" ht="11.25">
      <c r="A233" s="103"/>
    </row>
    <row r="234" ht="11.25">
      <c r="A234" s="103"/>
    </row>
    <row r="235" ht="11.25">
      <c r="A235" s="103"/>
    </row>
    <row r="236" ht="11.25">
      <c r="A236" s="103"/>
    </row>
    <row r="237" ht="11.25">
      <c r="A237" s="103"/>
    </row>
    <row r="238" ht="11.25">
      <c r="A238" s="103"/>
    </row>
    <row r="239" ht="11.25">
      <c r="A239" s="103"/>
    </row>
    <row r="240" ht="11.25">
      <c r="A240" s="103"/>
    </row>
    <row r="241" ht="11.25">
      <c r="A241" s="103"/>
    </row>
    <row r="242" ht="11.25">
      <c r="A242" s="103"/>
    </row>
    <row r="243" ht="11.25">
      <c r="A243" s="103"/>
    </row>
    <row r="244" ht="11.25">
      <c r="A244" s="103"/>
    </row>
    <row r="245" ht="11.25">
      <c r="A245" s="103"/>
    </row>
    <row r="246" ht="11.25">
      <c r="A246" s="103"/>
    </row>
    <row r="247" ht="11.25">
      <c r="A247" s="103"/>
    </row>
    <row r="248" ht="11.25">
      <c r="A248" s="103"/>
    </row>
    <row r="249" ht="11.25">
      <c r="A249" s="103"/>
    </row>
    <row r="250" ht="11.25">
      <c r="A250" s="103"/>
    </row>
    <row r="251" ht="11.25">
      <c r="A251" s="103"/>
    </row>
    <row r="252" ht="11.25">
      <c r="A252" s="103"/>
    </row>
    <row r="253" ht="11.25">
      <c r="A253" s="103"/>
    </row>
    <row r="254" ht="11.25">
      <c r="A254" s="103"/>
    </row>
    <row r="255" ht="11.25">
      <c r="A255" s="103"/>
    </row>
    <row r="256" ht="11.25">
      <c r="A256" s="103"/>
    </row>
    <row r="257" ht="11.25">
      <c r="A257" s="103"/>
    </row>
    <row r="258" ht="11.25">
      <c r="A258" s="103"/>
    </row>
    <row r="259" ht="11.25">
      <c r="A259" s="103"/>
    </row>
    <row r="260" ht="11.25">
      <c r="A260" s="103"/>
    </row>
    <row r="261" ht="11.25">
      <c r="A261" s="103"/>
    </row>
    <row r="262" ht="11.25">
      <c r="A262" s="103"/>
    </row>
    <row r="263" ht="11.25">
      <c r="A263" s="103"/>
    </row>
    <row r="264" ht="11.25">
      <c r="A264" s="103"/>
    </row>
    <row r="265" ht="11.25">
      <c r="A265" s="103"/>
    </row>
    <row r="266" ht="11.25">
      <c r="A266" s="103"/>
    </row>
    <row r="267" ht="11.25">
      <c r="A267" s="103"/>
    </row>
    <row r="268" ht="11.25">
      <c r="A268" s="103"/>
    </row>
    <row r="269" ht="11.25">
      <c r="A269" s="103"/>
    </row>
    <row r="270" ht="11.25">
      <c r="A270" s="103"/>
    </row>
    <row r="271" ht="11.25">
      <c r="A271" s="103"/>
    </row>
    <row r="272" ht="11.25">
      <c r="A272" s="103"/>
    </row>
    <row r="273" ht="11.25">
      <c r="A273" s="103"/>
    </row>
    <row r="274" ht="11.25">
      <c r="A274" s="103"/>
    </row>
    <row r="275" ht="11.25">
      <c r="A275" s="103"/>
    </row>
    <row r="276" ht="11.25">
      <c r="A276" s="103"/>
    </row>
    <row r="277" ht="11.25">
      <c r="A277" s="103"/>
    </row>
    <row r="278" ht="11.25">
      <c r="A278" s="103"/>
    </row>
    <row r="279" ht="11.25">
      <c r="A279" s="103"/>
    </row>
    <row r="280" ht="11.25">
      <c r="A280" s="103"/>
    </row>
    <row r="281" ht="11.25">
      <c r="A281" s="103"/>
    </row>
    <row r="282" ht="11.25">
      <c r="A282" s="103"/>
    </row>
    <row r="283" ht="11.25">
      <c r="A283" s="103"/>
    </row>
    <row r="284" ht="11.25">
      <c r="A284" s="103"/>
    </row>
    <row r="285" ht="11.25">
      <c r="A285" s="103"/>
    </row>
    <row r="286" ht="11.25">
      <c r="A286" s="103"/>
    </row>
    <row r="287" ht="11.25">
      <c r="A287" s="103"/>
    </row>
    <row r="288" ht="11.25">
      <c r="A288" s="103"/>
    </row>
    <row r="289" ht="11.25">
      <c r="A289" s="103"/>
    </row>
    <row r="290" ht="11.25">
      <c r="A290" s="103"/>
    </row>
    <row r="291" ht="11.25">
      <c r="A291" s="103"/>
    </row>
    <row r="292" ht="11.25">
      <c r="A292" s="103"/>
    </row>
    <row r="293" ht="11.25">
      <c r="A293" s="103"/>
    </row>
    <row r="294" ht="11.25">
      <c r="A294" s="103"/>
    </row>
    <row r="295" ht="11.25">
      <c r="A295" s="103"/>
    </row>
    <row r="296" ht="11.25">
      <c r="A296" s="103"/>
    </row>
    <row r="297" ht="11.25">
      <c r="A297" s="103"/>
    </row>
    <row r="298" ht="11.25">
      <c r="A298" s="103"/>
    </row>
    <row r="299" ht="11.25">
      <c r="A299" s="103"/>
    </row>
    <row r="300" ht="11.25">
      <c r="A300" s="103"/>
    </row>
    <row r="301" ht="11.25">
      <c r="A301" s="103"/>
    </row>
    <row r="302" ht="11.25">
      <c r="A302" s="103"/>
    </row>
    <row r="303" ht="11.25">
      <c r="A303" s="103"/>
    </row>
    <row r="304" ht="11.25">
      <c r="A304" s="103"/>
    </row>
    <row r="305" ht="11.25">
      <c r="A305" s="103"/>
    </row>
    <row r="306" ht="11.25">
      <c r="A306" s="103"/>
    </row>
    <row r="307" ht="11.25">
      <c r="A307" s="103"/>
    </row>
    <row r="308" ht="11.25">
      <c r="A308" s="103"/>
    </row>
    <row r="309" ht="11.25">
      <c r="A309" s="103"/>
    </row>
    <row r="310" ht="11.25">
      <c r="A310" s="103"/>
    </row>
    <row r="311" ht="11.25">
      <c r="A311" s="103"/>
    </row>
    <row r="312" ht="11.25">
      <c r="A312" s="103"/>
    </row>
    <row r="313" ht="11.25">
      <c r="A313" s="103"/>
    </row>
    <row r="314" ht="11.25">
      <c r="A314" s="103"/>
    </row>
    <row r="315" ht="11.25">
      <c r="A315" s="103"/>
    </row>
    <row r="316" ht="11.25">
      <c r="A316" s="103"/>
    </row>
    <row r="317" ht="11.25">
      <c r="A317" s="103"/>
    </row>
    <row r="318" ht="11.25">
      <c r="A318" s="103"/>
    </row>
    <row r="319" ht="11.25">
      <c r="A319" s="103"/>
    </row>
    <row r="320" ht="11.25">
      <c r="A320" s="103"/>
    </row>
    <row r="321" ht="11.25">
      <c r="A321" s="103"/>
    </row>
    <row r="322" ht="11.25">
      <c r="A322" s="103"/>
    </row>
    <row r="323" ht="11.25">
      <c r="A323" s="103"/>
    </row>
    <row r="324" ht="11.25">
      <c r="A324" s="103"/>
    </row>
    <row r="325" ht="11.25">
      <c r="A325" s="103"/>
    </row>
    <row r="326" ht="11.25">
      <c r="A326" s="103"/>
    </row>
    <row r="327" ht="11.25">
      <c r="A327" s="103"/>
    </row>
    <row r="328" ht="11.25">
      <c r="A328" s="103"/>
    </row>
    <row r="329" ht="11.25">
      <c r="A329" s="103"/>
    </row>
    <row r="330" ht="11.25">
      <c r="A330" s="103"/>
    </row>
    <row r="331" ht="11.25">
      <c r="A331" s="103"/>
    </row>
    <row r="332" ht="11.25">
      <c r="A332" s="103"/>
    </row>
    <row r="333" ht="11.25">
      <c r="A333" s="103"/>
    </row>
    <row r="334" ht="11.25">
      <c r="A334" s="103"/>
    </row>
    <row r="335" ht="11.25">
      <c r="A335" s="103"/>
    </row>
    <row r="336" ht="11.25">
      <c r="A336" s="103"/>
    </row>
    <row r="337" ht="11.25">
      <c r="A337" s="103"/>
    </row>
    <row r="338" ht="11.25">
      <c r="A338" s="103"/>
    </row>
    <row r="339" ht="11.25">
      <c r="A339" s="103"/>
    </row>
    <row r="340" ht="11.25">
      <c r="A340" s="103"/>
    </row>
    <row r="341" ht="11.25">
      <c r="A341" s="103"/>
    </row>
    <row r="342" ht="11.25">
      <c r="A342" s="103"/>
    </row>
    <row r="343" ht="11.25">
      <c r="A343" s="103"/>
    </row>
    <row r="344" ht="11.25">
      <c r="A344" s="103"/>
    </row>
    <row r="345" ht="11.25">
      <c r="A345" s="103"/>
    </row>
    <row r="346" ht="11.25">
      <c r="A346" s="103"/>
    </row>
    <row r="347" ht="11.25">
      <c r="A347" s="103"/>
    </row>
    <row r="348" ht="11.25">
      <c r="A348" s="103"/>
    </row>
    <row r="349" ht="11.25">
      <c r="A349" s="103"/>
    </row>
    <row r="350" ht="11.25">
      <c r="A350" s="103"/>
    </row>
    <row r="351" ht="11.25">
      <c r="A351" s="103"/>
    </row>
    <row r="352" ht="11.25">
      <c r="A352" s="103"/>
    </row>
    <row r="353" ht="11.25">
      <c r="A353" s="103"/>
    </row>
    <row r="354" ht="11.25">
      <c r="A354" s="103"/>
    </row>
    <row r="355" ht="11.25">
      <c r="A355" s="103"/>
    </row>
    <row r="356" ht="11.25">
      <c r="A356" s="103"/>
    </row>
    <row r="357" ht="11.25">
      <c r="A357" s="103"/>
    </row>
    <row r="358" ht="11.25">
      <c r="A358" s="103"/>
    </row>
    <row r="359" ht="11.25">
      <c r="A359" s="103"/>
    </row>
    <row r="360" ht="11.25">
      <c r="A360" s="103"/>
    </row>
    <row r="361" ht="11.25">
      <c r="A361" s="103"/>
    </row>
    <row r="362" ht="11.25">
      <c r="A362" s="103"/>
    </row>
    <row r="363" ht="11.25">
      <c r="A363" s="103"/>
    </row>
    <row r="364" ht="11.25">
      <c r="A364" s="103"/>
    </row>
    <row r="365" ht="11.25">
      <c r="A365" s="103"/>
    </row>
    <row r="366" ht="11.25">
      <c r="A366" s="103"/>
    </row>
    <row r="367" ht="11.25">
      <c r="A367" s="103"/>
    </row>
    <row r="368" ht="11.25">
      <c r="A368" s="103"/>
    </row>
    <row r="369" ht="11.25">
      <c r="A369" s="103"/>
    </row>
    <row r="370" ht="11.25">
      <c r="A370" s="103"/>
    </row>
    <row r="371" ht="11.25">
      <c r="A371" s="103"/>
    </row>
    <row r="372" ht="11.25">
      <c r="A372" s="103"/>
    </row>
    <row r="373" ht="11.25">
      <c r="A373" s="103"/>
    </row>
    <row r="374" ht="11.25">
      <c r="A374" s="103"/>
    </row>
    <row r="375" ht="11.25">
      <c r="A375" s="103"/>
    </row>
    <row r="376" ht="11.25">
      <c r="A376" s="103"/>
    </row>
    <row r="377" ht="11.25">
      <c r="A377" s="103"/>
    </row>
    <row r="378" ht="11.25">
      <c r="A378" s="103"/>
    </row>
    <row r="379" ht="11.25">
      <c r="A379" s="103"/>
    </row>
    <row r="380" ht="11.25">
      <c r="A380" s="103"/>
    </row>
    <row r="381" ht="11.25">
      <c r="A381" s="103"/>
    </row>
    <row r="382" ht="11.25">
      <c r="A382" s="103"/>
    </row>
    <row r="383" ht="11.25">
      <c r="A383" s="103"/>
    </row>
    <row r="384" ht="11.25">
      <c r="A384" s="103"/>
    </row>
    <row r="385" ht="11.25">
      <c r="A385" s="103"/>
    </row>
    <row r="386" ht="11.25">
      <c r="A386" s="103"/>
    </row>
    <row r="387" ht="11.25">
      <c r="A387" s="103"/>
    </row>
    <row r="388" ht="11.25">
      <c r="A388" s="103"/>
    </row>
    <row r="389" ht="11.25">
      <c r="A389" s="103"/>
    </row>
    <row r="390" ht="11.25">
      <c r="A390" s="103"/>
    </row>
    <row r="391" ht="11.25">
      <c r="A391" s="103"/>
    </row>
    <row r="392" ht="11.25">
      <c r="A392" s="103"/>
    </row>
    <row r="393" ht="11.25">
      <c r="A393" s="103"/>
    </row>
    <row r="394" ht="11.25">
      <c r="A394" s="103"/>
    </row>
    <row r="395" ht="11.25">
      <c r="A395" s="103"/>
    </row>
    <row r="396" ht="11.25">
      <c r="A396" s="103"/>
    </row>
    <row r="397" ht="11.25">
      <c r="A397" s="103"/>
    </row>
    <row r="398" ht="11.25">
      <c r="A398" s="103"/>
    </row>
    <row r="399" ht="11.25">
      <c r="A399" s="103"/>
    </row>
    <row r="400" ht="11.25">
      <c r="A400" s="103"/>
    </row>
    <row r="401" ht="11.25">
      <c r="A401" s="103"/>
    </row>
    <row r="402" ht="11.25">
      <c r="A402" s="103"/>
    </row>
    <row r="403" ht="11.25">
      <c r="A403" s="103"/>
    </row>
    <row r="404" ht="11.25">
      <c r="A404" s="103"/>
    </row>
    <row r="405" ht="11.25">
      <c r="A405" s="103"/>
    </row>
    <row r="406" ht="11.25">
      <c r="A406" s="103"/>
    </row>
    <row r="407" ht="11.25">
      <c r="A407" s="103"/>
    </row>
    <row r="408" ht="11.25">
      <c r="A408" s="103"/>
    </row>
    <row r="409" ht="11.25">
      <c r="A409" s="103"/>
    </row>
    <row r="410" ht="11.25">
      <c r="A410" s="103"/>
    </row>
    <row r="411" ht="11.25">
      <c r="A411" s="103"/>
    </row>
    <row r="412" ht="11.25">
      <c r="A412" s="103"/>
    </row>
    <row r="413" ht="11.25">
      <c r="A413" s="103"/>
    </row>
    <row r="414" ht="11.25">
      <c r="A414" s="103"/>
    </row>
    <row r="415" ht="11.25">
      <c r="A415" s="103"/>
    </row>
    <row r="416" ht="11.25">
      <c r="A416" s="103"/>
    </row>
    <row r="417" ht="11.25">
      <c r="A417" s="103"/>
    </row>
    <row r="418" ht="11.25">
      <c r="A418" s="103"/>
    </row>
    <row r="419" ht="11.25">
      <c r="A419" s="103"/>
    </row>
    <row r="420" ht="11.25">
      <c r="A420" s="103"/>
    </row>
    <row r="421" ht="11.25">
      <c r="A421" s="103"/>
    </row>
    <row r="422" ht="11.25">
      <c r="A422" s="103"/>
    </row>
    <row r="423" ht="11.25">
      <c r="A423" s="103"/>
    </row>
    <row r="424" ht="11.25">
      <c r="A424" s="103"/>
    </row>
    <row r="425" ht="11.25">
      <c r="A425" s="103"/>
    </row>
    <row r="426" ht="11.25">
      <c r="A426" s="103"/>
    </row>
    <row r="427" ht="11.25">
      <c r="A427" s="103"/>
    </row>
    <row r="428" ht="11.25">
      <c r="A428" s="103"/>
    </row>
    <row r="429" ht="11.25">
      <c r="A429" s="103"/>
    </row>
    <row r="430" ht="11.25">
      <c r="A430" s="103"/>
    </row>
    <row r="431" ht="11.25">
      <c r="A431" s="103"/>
    </row>
    <row r="432" ht="11.25">
      <c r="A432" s="103"/>
    </row>
    <row r="433" ht="11.25">
      <c r="A433" s="103"/>
    </row>
    <row r="434" ht="11.25">
      <c r="A434" s="103"/>
    </row>
    <row r="435" ht="11.25">
      <c r="A435" s="103"/>
    </row>
    <row r="436" ht="11.25">
      <c r="A436" s="103"/>
    </row>
    <row r="437" ht="11.25">
      <c r="A437" s="103"/>
    </row>
    <row r="438" ht="11.25">
      <c r="A438" s="103"/>
    </row>
    <row r="439" ht="11.25">
      <c r="A439" s="103"/>
    </row>
    <row r="440" ht="11.25">
      <c r="A440" s="103"/>
    </row>
    <row r="441" ht="11.25">
      <c r="A441" s="103"/>
    </row>
    <row r="442" ht="11.25">
      <c r="A442" s="103"/>
    </row>
    <row r="443" ht="11.25">
      <c r="A443" s="103"/>
    </row>
    <row r="444" ht="11.25">
      <c r="A444" s="103"/>
    </row>
    <row r="445" ht="11.25">
      <c r="A445" s="103"/>
    </row>
    <row r="446" ht="11.25">
      <c r="A446" s="103"/>
    </row>
    <row r="447" ht="11.25">
      <c r="A447" s="103"/>
    </row>
    <row r="448" ht="11.25">
      <c r="A448" s="103"/>
    </row>
    <row r="449" ht="11.25">
      <c r="A449" s="103"/>
    </row>
    <row r="450" ht="11.25">
      <c r="A450" s="103"/>
    </row>
    <row r="451" ht="11.25">
      <c r="A451" s="103"/>
    </row>
    <row r="452" ht="11.25">
      <c r="A452" s="103"/>
    </row>
    <row r="453" ht="11.25">
      <c r="A453" s="103"/>
    </row>
    <row r="454" ht="11.25">
      <c r="A454" s="103"/>
    </row>
    <row r="455" ht="11.25">
      <c r="A455" s="103"/>
    </row>
    <row r="456" ht="11.25">
      <c r="A456" s="103"/>
    </row>
    <row r="457" ht="11.25">
      <c r="A457" s="103"/>
    </row>
    <row r="458" ht="11.25">
      <c r="A458" s="103"/>
    </row>
    <row r="459" ht="11.25">
      <c r="A459" s="103"/>
    </row>
    <row r="460" ht="11.25">
      <c r="A460" s="103"/>
    </row>
    <row r="461" ht="11.25">
      <c r="A461" s="103"/>
    </row>
    <row r="462" ht="11.25">
      <c r="A462" s="103"/>
    </row>
    <row r="463" ht="11.25">
      <c r="A463" s="103"/>
    </row>
    <row r="464" ht="11.25">
      <c r="A464" s="103"/>
    </row>
    <row r="465" ht="11.25">
      <c r="A465" s="103"/>
    </row>
    <row r="466" ht="11.25">
      <c r="A466" s="103"/>
    </row>
    <row r="467" ht="11.25">
      <c r="A467" s="103"/>
    </row>
    <row r="468" ht="11.25">
      <c r="A468" s="103"/>
    </row>
    <row r="469" ht="11.25">
      <c r="A469" s="103"/>
    </row>
    <row r="470" ht="11.25">
      <c r="A470" s="103"/>
    </row>
    <row r="471" ht="11.25">
      <c r="A471" s="103"/>
    </row>
    <row r="472" ht="11.25">
      <c r="A472" s="103"/>
    </row>
    <row r="473" ht="11.25">
      <c r="A473" s="103"/>
    </row>
    <row r="474" ht="11.25">
      <c r="A474" s="103"/>
    </row>
    <row r="475" ht="11.25">
      <c r="A475" s="103"/>
    </row>
    <row r="476" ht="11.25">
      <c r="A476" s="103"/>
    </row>
    <row r="477" ht="11.25">
      <c r="A477" s="103"/>
    </row>
    <row r="478" ht="11.25">
      <c r="A478" s="103"/>
    </row>
    <row r="479" ht="11.25">
      <c r="A479" s="103"/>
    </row>
    <row r="480" ht="11.25">
      <c r="A480" s="103"/>
    </row>
    <row r="481" ht="11.25">
      <c r="A481" s="103"/>
    </row>
    <row r="482" ht="11.25">
      <c r="A482" s="103"/>
    </row>
    <row r="483" ht="11.25">
      <c r="A483" s="103"/>
    </row>
    <row r="484" ht="11.25">
      <c r="A484" s="103"/>
    </row>
    <row r="485" ht="11.25">
      <c r="A485" s="103"/>
    </row>
    <row r="486" ht="11.25">
      <c r="A486" s="103"/>
    </row>
    <row r="487" ht="11.25">
      <c r="A487" s="103"/>
    </row>
    <row r="488" ht="11.25">
      <c r="A488" s="103"/>
    </row>
    <row r="489" ht="11.25">
      <c r="A489" s="103"/>
    </row>
    <row r="490" ht="11.25">
      <c r="A490" s="103"/>
    </row>
    <row r="491" ht="11.25">
      <c r="A491" s="103"/>
    </row>
    <row r="492" ht="11.25">
      <c r="A492" s="103"/>
    </row>
    <row r="493" ht="11.25">
      <c r="A493" s="103"/>
    </row>
    <row r="494" ht="11.25">
      <c r="A494" s="103"/>
    </row>
    <row r="495" ht="11.25">
      <c r="A495" s="103"/>
    </row>
    <row r="496" ht="11.25">
      <c r="A496" s="103"/>
    </row>
    <row r="497" ht="11.25">
      <c r="A497" s="103"/>
    </row>
    <row r="498" ht="11.25">
      <c r="A498" s="103"/>
    </row>
    <row r="499" ht="11.25">
      <c r="A499" s="103"/>
    </row>
    <row r="500" ht="11.25">
      <c r="A500" s="103"/>
    </row>
    <row r="501" ht="11.25">
      <c r="A501" s="103"/>
    </row>
    <row r="502" ht="11.25">
      <c r="A502" s="103"/>
    </row>
    <row r="503" ht="11.25">
      <c r="A503" s="103"/>
    </row>
    <row r="504" ht="11.25">
      <c r="A504" s="103"/>
    </row>
    <row r="505" ht="11.25">
      <c r="A505" s="103"/>
    </row>
    <row r="506" ht="11.25">
      <c r="A506" s="103"/>
    </row>
    <row r="507" ht="11.25">
      <c r="A507" s="103"/>
    </row>
    <row r="508" ht="11.25">
      <c r="A508" s="103"/>
    </row>
    <row r="509" ht="11.25">
      <c r="A509" s="103"/>
    </row>
    <row r="510" ht="11.25">
      <c r="A510" s="103"/>
    </row>
    <row r="511" ht="11.25">
      <c r="A511" s="103"/>
    </row>
    <row r="512" ht="11.25">
      <c r="A512" s="103"/>
    </row>
    <row r="513" ht="11.25">
      <c r="A513" s="103"/>
    </row>
    <row r="514" ht="11.25">
      <c r="A514" s="103"/>
    </row>
    <row r="515" ht="11.25">
      <c r="A515" s="103"/>
    </row>
    <row r="516" ht="11.25">
      <c r="A516" s="103"/>
    </row>
    <row r="517" ht="11.25">
      <c r="A517" s="103"/>
    </row>
    <row r="518" ht="11.25">
      <c r="A518" s="103"/>
    </row>
    <row r="519" ht="11.25">
      <c r="A519" s="103"/>
    </row>
    <row r="520" ht="11.25">
      <c r="A520" s="103"/>
    </row>
    <row r="521" ht="11.25">
      <c r="A521" s="103"/>
    </row>
    <row r="522" ht="11.25">
      <c r="A522" s="103"/>
    </row>
    <row r="523" ht="11.25">
      <c r="A523" s="103"/>
    </row>
    <row r="524" ht="11.25">
      <c r="A524" s="103"/>
    </row>
    <row r="525" ht="11.25">
      <c r="A525" s="103"/>
    </row>
    <row r="526" ht="11.25">
      <c r="A526" s="103"/>
    </row>
    <row r="527" ht="11.25">
      <c r="A527" s="103"/>
    </row>
    <row r="528" ht="11.25">
      <c r="A528" s="103"/>
    </row>
    <row r="529" ht="11.25">
      <c r="A529" s="103"/>
    </row>
    <row r="530" ht="11.25">
      <c r="A530" s="103"/>
    </row>
    <row r="531" ht="11.25">
      <c r="A531" s="103"/>
    </row>
    <row r="532" ht="11.25">
      <c r="A532" s="103"/>
    </row>
    <row r="533" ht="11.25">
      <c r="A533" s="103"/>
    </row>
    <row r="534" ht="11.25">
      <c r="A534" s="103"/>
    </row>
    <row r="535" ht="11.25">
      <c r="A535" s="103"/>
    </row>
    <row r="536" ht="11.25">
      <c r="A536" s="103"/>
    </row>
    <row r="537" ht="11.25">
      <c r="A537" s="103"/>
    </row>
    <row r="538" ht="11.25">
      <c r="A538" s="103"/>
    </row>
    <row r="539" ht="11.25">
      <c r="A539" s="103"/>
    </row>
    <row r="540" ht="11.25">
      <c r="A540" s="103"/>
    </row>
    <row r="541" ht="11.25">
      <c r="A541" s="103"/>
    </row>
    <row r="542" ht="11.25">
      <c r="A542" s="103"/>
    </row>
    <row r="543" ht="11.25">
      <c r="A543" s="103"/>
    </row>
    <row r="544" ht="11.25">
      <c r="A544" s="103"/>
    </row>
    <row r="545" ht="11.25">
      <c r="A545" s="103"/>
    </row>
    <row r="546" ht="11.25">
      <c r="A546" s="103"/>
    </row>
    <row r="547" ht="11.25">
      <c r="A547" s="103"/>
    </row>
    <row r="548" ht="11.25">
      <c r="A548" s="103"/>
    </row>
    <row r="549" ht="11.25">
      <c r="A549" s="103"/>
    </row>
    <row r="550" ht="11.25">
      <c r="A550" s="103"/>
    </row>
    <row r="551" ht="11.25">
      <c r="A551" s="103"/>
    </row>
    <row r="552" ht="11.25">
      <c r="A552" s="103"/>
    </row>
    <row r="553" ht="11.25">
      <c r="A553" s="103"/>
    </row>
    <row r="554" ht="11.25">
      <c r="A554" s="103"/>
    </row>
    <row r="555" ht="11.25">
      <c r="A555" s="103"/>
    </row>
    <row r="556" ht="11.25">
      <c r="A556" s="103"/>
    </row>
    <row r="557" ht="11.25">
      <c r="A557" s="103"/>
    </row>
    <row r="558" ht="11.25">
      <c r="A558" s="103"/>
    </row>
    <row r="559" ht="11.25">
      <c r="A559" s="103"/>
    </row>
    <row r="560" ht="11.25">
      <c r="A560" s="103"/>
    </row>
    <row r="561" ht="11.25">
      <c r="A561" s="103"/>
    </row>
    <row r="562" ht="11.25">
      <c r="A562" s="103"/>
    </row>
    <row r="563" ht="11.25">
      <c r="A563" s="103"/>
    </row>
    <row r="564" ht="11.25">
      <c r="A564" s="103"/>
    </row>
    <row r="565" ht="11.25">
      <c r="A565" s="103"/>
    </row>
    <row r="566" ht="11.25">
      <c r="A566" s="103"/>
    </row>
    <row r="567" ht="11.25">
      <c r="A567" s="103"/>
    </row>
    <row r="568" ht="11.25">
      <c r="A568" s="103"/>
    </row>
    <row r="569" ht="11.25">
      <c r="A569" s="103"/>
    </row>
    <row r="570" ht="11.25">
      <c r="A570" s="103"/>
    </row>
    <row r="571" ht="11.25">
      <c r="A571" s="103"/>
    </row>
    <row r="572" ht="11.25">
      <c r="A572" s="103"/>
    </row>
    <row r="573" ht="11.25">
      <c r="A573" s="103"/>
    </row>
    <row r="574" ht="11.25">
      <c r="A574" s="103"/>
    </row>
    <row r="575" ht="11.25">
      <c r="A575" s="103"/>
    </row>
    <row r="576" ht="11.25">
      <c r="A576" s="103"/>
    </row>
    <row r="577" ht="11.25">
      <c r="A577" s="103"/>
    </row>
    <row r="578" ht="11.25">
      <c r="A578" s="103"/>
    </row>
    <row r="579" ht="11.25">
      <c r="A579" s="103"/>
    </row>
    <row r="580" ht="11.25">
      <c r="A580" s="103"/>
    </row>
    <row r="581" ht="11.25">
      <c r="A581" s="103"/>
    </row>
    <row r="582" ht="11.25">
      <c r="A582" s="103"/>
    </row>
    <row r="583" ht="11.25">
      <c r="A583" s="103"/>
    </row>
    <row r="584" ht="11.25">
      <c r="A584" s="103"/>
    </row>
    <row r="585" ht="11.25">
      <c r="A585" s="103"/>
    </row>
    <row r="586" ht="11.25">
      <c r="A586" s="103"/>
    </row>
    <row r="587" ht="11.25">
      <c r="A587" s="103"/>
    </row>
    <row r="588" ht="11.25">
      <c r="A588" s="103"/>
    </row>
    <row r="589" ht="11.25">
      <c r="A589" s="103"/>
    </row>
    <row r="590" ht="11.25">
      <c r="A590" s="103"/>
    </row>
    <row r="591" ht="11.25">
      <c r="A591" s="103"/>
    </row>
    <row r="592" ht="11.25">
      <c r="A592" s="103"/>
    </row>
    <row r="593" ht="11.25">
      <c r="A593" s="103"/>
    </row>
    <row r="594" ht="11.25">
      <c r="A594" s="103"/>
    </row>
    <row r="595" ht="11.25">
      <c r="A595" s="103"/>
    </row>
    <row r="596" ht="11.25">
      <c r="A596" s="103"/>
    </row>
    <row r="597" ht="11.25">
      <c r="A597" s="103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2.753906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750</v>
      </c>
      <c r="I1" s="79" t="s">
        <v>1023</v>
      </c>
    </row>
    <row r="2" spans="1:9" ht="12.75">
      <c r="A2" s="400" t="s">
        <v>611</v>
      </c>
      <c r="B2" s="400"/>
      <c r="C2" s="400"/>
      <c r="D2" s="400"/>
      <c r="E2" s="400"/>
      <c r="F2" s="400"/>
      <c r="G2" s="400"/>
      <c r="H2" s="400"/>
      <c r="I2" s="400"/>
    </row>
    <row r="3" spans="1:9" ht="12.75">
      <c r="A3" s="400" t="s">
        <v>1100</v>
      </c>
      <c r="B3" s="400"/>
      <c r="C3" s="400"/>
      <c r="D3" s="400"/>
      <c r="E3" s="400"/>
      <c r="F3" s="400"/>
      <c r="G3" s="400"/>
      <c r="H3" s="400"/>
      <c r="I3" s="400"/>
    </row>
    <row r="4" spans="1:9" ht="12.75">
      <c r="A4" s="402" t="s">
        <v>1024</v>
      </c>
      <c r="B4" s="402"/>
      <c r="C4" s="402"/>
      <c r="D4" s="402"/>
      <c r="E4" s="402"/>
      <c r="F4" s="402"/>
      <c r="G4" s="402"/>
      <c r="H4" s="402"/>
      <c r="I4" s="402"/>
    </row>
    <row r="8" spans="1:9" ht="63" customHeight="1">
      <c r="A8" s="403" t="s">
        <v>1025</v>
      </c>
      <c r="B8" s="283" t="s">
        <v>1026</v>
      </c>
      <c r="C8" s="283" t="s">
        <v>1027</v>
      </c>
      <c r="D8" s="283" t="s">
        <v>1028</v>
      </c>
      <c r="E8" s="283" t="s">
        <v>1029</v>
      </c>
      <c r="F8" s="283" t="s">
        <v>1030</v>
      </c>
      <c r="G8" s="283" t="s">
        <v>1031</v>
      </c>
      <c r="H8" s="283" t="s">
        <v>1032</v>
      </c>
      <c r="I8" s="283" t="s">
        <v>1033</v>
      </c>
    </row>
    <row r="9" spans="1:9" ht="18.75" customHeight="1">
      <c r="A9" s="403"/>
      <c r="B9" s="284">
        <v>1</v>
      </c>
      <c r="C9" s="284">
        <v>2</v>
      </c>
      <c r="D9" s="284">
        <v>3</v>
      </c>
      <c r="E9" s="284">
        <v>4</v>
      </c>
      <c r="F9" s="284">
        <v>5</v>
      </c>
      <c r="G9" s="284">
        <v>6</v>
      </c>
      <c r="H9" s="284">
        <v>7</v>
      </c>
      <c r="I9" s="284">
        <v>8</v>
      </c>
    </row>
    <row r="10" spans="1:9" s="77" customFormat="1" ht="17.25" customHeight="1">
      <c r="A10" s="272" t="s">
        <v>17</v>
      </c>
      <c r="B10" s="285">
        <v>499375194</v>
      </c>
      <c r="C10" s="285">
        <v>158542526</v>
      </c>
      <c r="D10" s="285">
        <v>162041789</v>
      </c>
      <c r="E10" s="285">
        <v>2310750</v>
      </c>
      <c r="F10" s="285">
        <v>4418965</v>
      </c>
      <c r="G10" s="285">
        <f aca="true" t="shared" si="0" ref="G10:G15">B10-C10-D10-E10-F10</f>
        <v>172061164</v>
      </c>
      <c r="H10" s="286">
        <f>G10/B10</f>
        <v>0.34455288542025575</v>
      </c>
      <c r="I10" s="287">
        <f>B10-C10-E10-F10</f>
        <v>334102953</v>
      </c>
    </row>
    <row r="11" spans="1:9" s="77" customFormat="1" ht="17.25" customHeight="1">
      <c r="A11" s="272" t="s">
        <v>1034</v>
      </c>
      <c r="B11" s="285">
        <v>469863611</v>
      </c>
      <c r="C11" s="285">
        <v>10993647</v>
      </c>
      <c r="D11" s="285">
        <v>393675219</v>
      </c>
      <c r="E11" s="285">
        <v>0</v>
      </c>
      <c r="F11" s="285">
        <v>1954995</v>
      </c>
      <c r="G11" s="285">
        <f t="shared" si="0"/>
        <v>63239750</v>
      </c>
      <c r="H11" s="286">
        <f aca="true" t="shared" si="1" ref="H11:H18">G11/B11</f>
        <v>0.1345917166588157</v>
      </c>
      <c r="I11" s="287">
        <f>B11-C11-E11-F11</f>
        <v>456914969</v>
      </c>
    </row>
    <row r="12" spans="1:9" s="77" customFormat="1" ht="17.25" customHeight="1">
      <c r="A12" s="288" t="s">
        <v>1035</v>
      </c>
      <c r="B12" s="289">
        <v>46444349</v>
      </c>
      <c r="C12" s="289">
        <v>6828684</v>
      </c>
      <c r="D12" s="289">
        <v>15160695</v>
      </c>
      <c r="E12" s="289">
        <v>640341</v>
      </c>
      <c r="F12" s="289">
        <v>6499186</v>
      </c>
      <c r="G12" s="285">
        <f t="shared" si="0"/>
        <v>17315443</v>
      </c>
      <c r="H12" s="286">
        <f t="shared" si="1"/>
        <v>0.37282130921891055</v>
      </c>
      <c r="I12" s="287">
        <f aca="true" t="shared" si="2" ref="I12:I18">B12-C12-E12-F12</f>
        <v>32476138</v>
      </c>
    </row>
    <row r="13" spans="1:9" s="77" customFormat="1" ht="25.5">
      <c r="A13" s="290" t="s">
        <v>1036</v>
      </c>
      <c r="B13" s="285">
        <v>120912268</v>
      </c>
      <c r="C13" s="285">
        <v>9479292</v>
      </c>
      <c r="D13" s="289">
        <v>15160695</v>
      </c>
      <c r="E13" s="285">
        <v>0</v>
      </c>
      <c r="F13" s="285">
        <v>2982344</v>
      </c>
      <c r="G13" s="285">
        <f t="shared" si="0"/>
        <v>93289937</v>
      </c>
      <c r="H13" s="286">
        <f t="shared" si="1"/>
        <v>0.7715506337206411</v>
      </c>
      <c r="I13" s="287">
        <f t="shared" si="2"/>
        <v>108450632</v>
      </c>
    </row>
    <row r="14" spans="1:9" ht="17.25" customHeight="1">
      <c r="A14" s="277" t="s">
        <v>18</v>
      </c>
      <c r="B14" s="280">
        <v>423722000</v>
      </c>
      <c r="C14" s="280">
        <v>88688000</v>
      </c>
      <c r="D14" s="285">
        <v>164058332</v>
      </c>
      <c r="E14" s="280">
        <v>0</v>
      </c>
      <c r="F14" s="280"/>
      <c r="G14" s="280">
        <f t="shared" si="0"/>
        <v>170975668</v>
      </c>
      <c r="H14" s="291">
        <f t="shared" si="1"/>
        <v>0.40350906490576366</v>
      </c>
      <c r="I14" s="282">
        <f t="shared" si="2"/>
        <v>335034000</v>
      </c>
    </row>
    <row r="15" spans="1:11" s="294" customFormat="1" ht="17.25" customHeight="1">
      <c r="A15" s="292" t="s">
        <v>1037</v>
      </c>
      <c r="B15" s="293">
        <v>553327187</v>
      </c>
      <c r="C15" s="293">
        <v>8622000</v>
      </c>
      <c r="D15" s="289">
        <v>248281800</v>
      </c>
      <c r="E15" s="293">
        <v>0</v>
      </c>
      <c r="F15" s="293"/>
      <c r="G15" s="280">
        <f t="shared" si="0"/>
        <v>296423387</v>
      </c>
      <c r="H15" s="291">
        <f t="shared" si="1"/>
        <v>0.5357108668510083</v>
      </c>
      <c r="I15" s="282">
        <f t="shared" si="2"/>
        <v>544705187</v>
      </c>
      <c r="J15"/>
      <c r="K15"/>
    </row>
    <row r="16" spans="1:9" s="295" customFormat="1" ht="17.25" customHeight="1">
      <c r="A16" s="281" t="s">
        <v>503</v>
      </c>
      <c r="B16" s="282">
        <f aca="true" t="shared" si="3" ref="B16:G16">SUM(B10:B15)</f>
        <v>2113644609</v>
      </c>
      <c r="C16" s="282">
        <f t="shared" si="3"/>
        <v>283154149</v>
      </c>
      <c r="D16" s="287">
        <f>SUM(D10:D15)</f>
        <v>998378530</v>
      </c>
      <c r="E16" s="282">
        <f t="shared" si="3"/>
        <v>2951091</v>
      </c>
      <c r="F16" s="282">
        <f t="shared" si="3"/>
        <v>15855490</v>
      </c>
      <c r="G16" s="282">
        <f t="shared" si="3"/>
        <v>813305349</v>
      </c>
      <c r="H16" s="291">
        <f t="shared" si="1"/>
        <v>0.3847881264129773</v>
      </c>
      <c r="I16" s="282">
        <f t="shared" si="2"/>
        <v>1811683879</v>
      </c>
    </row>
    <row r="17" spans="1:9" ht="17.25" customHeight="1">
      <c r="A17" s="277" t="s">
        <v>20</v>
      </c>
      <c r="B17" s="280">
        <v>3213803903</v>
      </c>
      <c r="C17" s="280">
        <v>952092607</v>
      </c>
      <c r="D17" s="285">
        <v>407290318</v>
      </c>
      <c r="E17" s="280">
        <v>54140000</v>
      </c>
      <c r="F17" s="280">
        <v>1818881037</v>
      </c>
      <c r="G17" s="280">
        <f>B17-C17-D17-E17-F17</f>
        <v>-18600059</v>
      </c>
      <c r="H17" s="291">
        <f t="shared" si="1"/>
        <v>-0.005787552558087736</v>
      </c>
      <c r="I17" s="282">
        <f t="shared" si="2"/>
        <v>388690259</v>
      </c>
    </row>
    <row r="18" spans="1:9" s="295" customFormat="1" ht="17.25" customHeight="1">
      <c r="A18" s="281" t="s">
        <v>1038</v>
      </c>
      <c r="B18" s="282">
        <f>SUM(B16:B17)</f>
        <v>5327448512</v>
      </c>
      <c r="C18" s="282">
        <f>C16+C17</f>
        <v>1235246756</v>
      </c>
      <c r="D18" s="282">
        <f>D16+D17</f>
        <v>1405668848</v>
      </c>
      <c r="E18" s="282">
        <f>E16+E17</f>
        <v>57091091</v>
      </c>
      <c r="F18" s="282">
        <f>F16+F17</f>
        <v>1834736527</v>
      </c>
      <c r="G18" s="282">
        <f>G16+G17</f>
        <v>794705290</v>
      </c>
      <c r="H18" s="291">
        <f t="shared" si="1"/>
        <v>0.14917183867848519</v>
      </c>
      <c r="I18" s="282">
        <f t="shared" si="2"/>
        <v>2200374138</v>
      </c>
    </row>
    <row r="19" spans="1:9" ht="12.75">
      <c r="A19" s="296"/>
      <c r="B19" s="297"/>
      <c r="C19" s="297"/>
      <c r="D19" s="297"/>
      <c r="E19" s="297"/>
      <c r="F19" s="297"/>
      <c r="G19" s="297"/>
      <c r="H19" s="298"/>
      <c r="I19" s="299"/>
    </row>
    <row r="21" spans="1:4" ht="12.75">
      <c r="A21" s="300"/>
      <c r="B21" s="301"/>
      <c r="C21" s="301"/>
      <c r="D21" s="302"/>
    </row>
    <row r="22" spans="1:4" ht="12.75">
      <c r="A22" s="301"/>
      <c r="B22" s="301"/>
      <c r="C22" s="301"/>
      <c r="D22" s="302"/>
    </row>
    <row r="23" spans="1:4" ht="12.75">
      <c r="A23" s="301"/>
      <c r="B23" s="301"/>
      <c r="C23" s="301"/>
      <c r="D23" s="301"/>
    </row>
    <row r="24" spans="1:4" ht="12.75">
      <c r="A24" s="301"/>
      <c r="B24" s="301"/>
      <c r="C24" s="301"/>
      <c r="D24" s="302"/>
    </row>
    <row r="25" spans="1:11" s="294" customFormat="1" ht="12.75">
      <c r="A25"/>
      <c r="B25" s="303"/>
      <c r="C25"/>
      <c r="D25"/>
      <c r="E25"/>
      <c r="F25"/>
      <c r="G25"/>
      <c r="H25"/>
      <c r="I25"/>
      <c r="J25"/>
      <c r="K25"/>
    </row>
    <row r="26" spans="1:11" s="294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294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303"/>
      <c r="F101" s="303"/>
      <c r="G101" s="303"/>
      <c r="H101" s="303"/>
    </row>
    <row r="102" spans="5:8" ht="12.75">
      <c r="E102" s="303"/>
      <c r="F102" s="303"/>
      <c r="G102" s="303"/>
      <c r="H102" s="303"/>
    </row>
    <row r="103" spans="5:8" ht="12.75">
      <c r="E103" s="303"/>
      <c r="F103" s="303"/>
      <c r="G103" s="303"/>
      <c r="H103" s="303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750</v>
      </c>
      <c r="C1" s="79" t="s">
        <v>625</v>
      </c>
    </row>
    <row r="3" spans="1:3" ht="12.75">
      <c r="A3" s="400" t="s">
        <v>626</v>
      </c>
      <c r="B3" s="400"/>
      <c r="C3" s="400"/>
    </row>
    <row r="4" spans="1:3" ht="12.75">
      <c r="A4" s="400" t="s">
        <v>897</v>
      </c>
      <c r="B4" s="400"/>
      <c r="C4" s="400"/>
    </row>
    <row r="5" spans="1:3" ht="12.75">
      <c r="A5" s="80"/>
      <c r="B5" s="80"/>
      <c r="C5" s="80"/>
    </row>
    <row r="7" spans="1:3" ht="37.5" customHeight="1">
      <c r="A7" s="404" t="s">
        <v>623</v>
      </c>
      <c r="B7" s="405"/>
      <c r="C7" s="118" t="s">
        <v>520</v>
      </c>
    </row>
    <row r="8" spans="1:3" ht="18" customHeight="1">
      <c r="A8" s="406" t="s">
        <v>624</v>
      </c>
      <c r="B8" s="407"/>
      <c r="C8" s="123">
        <v>120000000</v>
      </c>
    </row>
    <row r="9" spans="1:3" ht="17.25" customHeight="1">
      <c r="A9" s="408" t="s">
        <v>622</v>
      </c>
      <c r="B9" s="409"/>
      <c r="C9" s="124">
        <f>C8</f>
        <v>120000000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9.125" style="304" customWidth="1"/>
    <col min="2" max="2" width="22.25390625" style="304" customWidth="1"/>
    <col min="3" max="3" width="25.00390625" style="304" customWidth="1"/>
    <col min="4" max="4" width="21.625" style="304" bestFit="1" customWidth="1"/>
    <col min="5" max="16384" width="9.125" style="304" customWidth="1"/>
  </cols>
  <sheetData>
    <row r="1" spans="1:4" ht="12.75">
      <c r="A1" s="304" t="s">
        <v>750</v>
      </c>
      <c r="D1" s="305" t="s">
        <v>1039</v>
      </c>
    </row>
    <row r="4" spans="1:4" ht="12.75">
      <c r="A4" s="410" t="s">
        <v>1040</v>
      </c>
      <c r="B4" s="410"/>
      <c r="C4" s="410"/>
      <c r="D4" s="410"/>
    </row>
    <row r="5" spans="1:4" ht="12.75">
      <c r="A5" s="410" t="s">
        <v>897</v>
      </c>
      <c r="B5" s="410"/>
      <c r="C5" s="410"/>
      <c r="D5" s="410"/>
    </row>
    <row r="8" spans="1:4" ht="30.75" customHeight="1">
      <c r="A8" s="306" t="s">
        <v>560</v>
      </c>
      <c r="B8" s="306" t="s">
        <v>1041</v>
      </c>
      <c r="C8" s="306" t="s">
        <v>1042</v>
      </c>
      <c r="D8" s="306" t="s">
        <v>1043</v>
      </c>
    </row>
    <row r="9" spans="1:4" ht="29.25" customHeight="1">
      <c r="A9" s="307" t="s">
        <v>1044</v>
      </c>
      <c r="B9" s="308" t="s">
        <v>1045</v>
      </c>
      <c r="C9" s="280">
        <v>35387856</v>
      </c>
      <c r="D9" s="280">
        <v>0</v>
      </c>
    </row>
    <row r="10" spans="1:4" ht="38.25">
      <c r="A10" s="307" t="s">
        <v>1046</v>
      </c>
      <c r="B10" s="308" t="s">
        <v>1047</v>
      </c>
      <c r="C10" s="309">
        <v>7500000</v>
      </c>
      <c r="D10" s="280">
        <v>0</v>
      </c>
    </row>
    <row r="11" spans="1:4" ht="22.5" customHeight="1">
      <c r="A11" s="310" t="s">
        <v>1048</v>
      </c>
      <c r="B11" s="311" t="s">
        <v>1049</v>
      </c>
      <c r="C11" s="309">
        <v>510000000</v>
      </c>
      <c r="D11" s="280">
        <v>20000000</v>
      </c>
    </row>
    <row r="12" spans="1:4" ht="25.5">
      <c r="A12" s="312"/>
      <c r="B12" s="308" t="s">
        <v>616</v>
      </c>
      <c r="C12" s="309">
        <v>118000000</v>
      </c>
      <c r="D12" s="280">
        <v>2000000</v>
      </c>
    </row>
    <row r="13" spans="1:4" ht="19.5" customHeight="1">
      <c r="A13" s="312"/>
      <c r="B13" s="308" t="s">
        <v>1050</v>
      </c>
      <c r="C13" s="309">
        <v>170000000</v>
      </c>
      <c r="D13" s="280">
        <v>9700000</v>
      </c>
    </row>
    <row r="14" spans="1:4" ht="21" customHeight="1">
      <c r="A14" s="312"/>
      <c r="B14" s="308" t="s">
        <v>617</v>
      </c>
      <c r="C14" s="309">
        <v>23000000</v>
      </c>
      <c r="D14" s="280">
        <v>0</v>
      </c>
    </row>
    <row r="15" spans="1:4" ht="21.75" customHeight="1">
      <c r="A15" s="312"/>
      <c r="B15" s="308" t="s">
        <v>618</v>
      </c>
      <c r="C15" s="309">
        <v>12500000</v>
      </c>
      <c r="D15" s="280">
        <v>0</v>
      </c>
    </row>
    <row r="16" spans="1:4" ht="22.5" customHeight="1">
      <c r="A16" s="312"/>
      <c r="B16" s="308" t="s">
        <v>1051</v>
      </c>
      <c r="C16" s="309">
        <v>45000000</v>
      </c>
      <c r="D16" s="280">
        <v>4200000</v>
      </c>
    </row>
    <row r="17" spans="1:4" s="316" customFormat="1" ht="22.5" customHeight="1">
      <c r="A17" s="313"/>
      <c r="B17" s="314" t="s">
        <v>622</v>
      </c>
      <c r="C17" s="315">
        <f>SUM(C11:C16)</f>
        <v>878500000</v>
      </c>
      <c r="D17" s="315">
        <f>SUM(D11:D16)</f>
        <v>35900000</v>
      </c>
    </row>
    <row r="18" spans="1:4" ht="25.5">
      <c r="A18" s="307" t="s">
        <v>1052</v>
      </c>
      <c r="B18" s="308" t="s">
        <v>1053</v>
      </c>
      <c r="C18" s="309"/>
      <c r="D18" s="280">
        <v>0</v>
      </c>
    </row>
    <row r="19" spans="1:4" ht="21" customHeight="1">
      <c r="A19" s="307" t="s">
        <v>1054</v>
      </c>
      <c r="B19" s="308" t="s">
        <v>1055</v>
      </c>
      <c r="C19" s="309">
        <v>10500000</v>
      </c>
      <c r="D19" s="280">
        <v>0</v>
      </c>
    </row>
    <row r="20" spans="1:4" ht="22.5" customHeight="1">
      <c r="A20" s="317" t="s">
        <v>1038</v>
      </c>
      <c r="B20" s="318"/>
      <c r="C20" s="282">
        <f>C9+C10+C17+C18+C19</f>
        <v>931887856</v>
      </c>
      <c r="D20" s="282">
        <f>D9+D10+D17+D18+D19</f>
        <v>35900000</v>
      </c>
    </row>
    <row r="22" spans="1:2" ht="12.75">
      <c r="A22" s="304" t="s">
        <v>1056</v>
      </c>
      <c r="B22" s="304" t="s">
        <v>1057</v>
      </c>
    </row>
    <row r="23" spans="1:2" ht="12.75">
      <c r="A23" s="304" t="s">
        <v>1058</v>
      </c>
      <c r="B23" s="304" t="s">
        <v>1059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750</v>
      </c>
      <c r="F1" s="79" t="s">
        <v>800</v>
      </c>
    </row>
    <row r="2" spans="1:6" ht="15">
      <c r="A2" s="357" t="s">
        <v>801</v>
      </c>
      <c r="B2" s="357"/>
      <c r="C2" s="357"/>
      <c r="D2" s="357"/>
      <c r="E2" s="357"/>
      <c r="F2" s="357"/>
    </row>
    <row r="3" spans="1:6" ht="15">
      <c r="A3" s="357" t="s">
        <v>907</v>
      </c>
      <c r="B3" s="357"/>
      <c r="C3" s="357"/>
      <c r="D3" s="357"/>
      <c r="E3" s="357"/>
      <c r="F3" s="357"/>
    </row>
    <row r="4" spans="1:6" ht="15">
      <c r="A4" s="206"/>
      <c r="B4" s="206"/>
      <c r="C4" s="206"/>
      <c r="D4" s="206"/>
      <c r="E4" s="206"/>
      <c r="F4" s="206"/>
    </row>
    <row r="6" spans="1:6" ht="31.5" customHeight="1">
      <c r="A6" s="358" t="s">
        <v>554</v>
      </c>
      <c r="B6" s="359"/>
      <c r="C6" s="83" t="s">
        <v>555</v>
      </c>
      <c r="D6" s="358" t="s">
        <v>556</v>
      </c>
      <c r="E6" s="359"/>
      <c r="F6" s="83" t="s">
        <v>555</v>
      </c>
    </row>
    <row r="7" spans="1:6" s="171" customFormat="1" ht="19.5" customHeight="1">
      <c r="A7" s="207">
        <v>1</v>
      </c>
      <c r="B7" s="208" t="s">
        <v>802</v>
      </c>
      <c r="C7" s="209">
        <f>'4.sz.mell.'!C51</f>
        <v>2028148238</v>
      </c>
      <c r="D7" s="207">
        <v>1</v>
      </c>
      <c r="E7" s="208" t="s">
        <v>24</v>
      </c>
      <c r="F7" s="209">
        <f>'5.sz.mell.'!B19</f>
        <v>1182672684</v>
      </c>
    </row>
    <row r="8" spans="1:6" s="171" customFormat="1" ht="19.5" customHeight="1">
      <c r="A8" s="207">
        <v>2</v>
      </c>
      <c r="B8" s="208" t="s">
        <v>62</v>
      </c>
      <c r="C8" s="209">
        <v>0</v>
      </c>
      <c r="D8" s="207">
        <v>2</v>
      </c>
      <c r="E8" s="208" t="s">
        <v>780</v>
      </c>
      <c r="F8" s="209">
        <f>'5.sz.mell.'!C19</f>
        <v>245407007</v>
      </c>
    </row>
    <row r="9" spans="1:6" s="171" customFormat="1" ht="19.5" customHeight="1">
      <c r="A9" s="207">
        <v>3</v>
      </c>
      <c r="B9" s="208" t="s">
        <v>803</v>
      </c>
      <c r="C9" s="209">
        <f>'4.sz.mell.'!C75</f>
        <v>177696959</v>
      </c>
      <c r="D9" s="207">
        <v>3</v>
      </c>
      <c r="E9" s="208" t="s">
        <v>804</v>
      </c>
      <c r="F9" s="209">
        <f>'5.sz.mell.'!D19-'7.sz.mell.'!E106</f>
        <v>1107325977</v>
      </c>
    </row>
    <row r="10" spans="1:6" s="171" customFormat="1" ht="19.5" customHeight="1">
      <c r="A10" s="207">
        <v>4</v>
      </c>
      <c r="B10" s="208" t="s">
        <v>16</v>
      </c>
      <c r="C10" s="209">
        <f>'4.sz.mell.'!D15</f>
        <v>880550000</v>
      </c>
      <c r="D10" s="207">
        <v>4</v>
      </c>
      <c r="E10" s="208" t="s">
        <v>47</v>
      </c>
      <c r="F10" s="209">
        <f>'5.sz.mell.'!E19</f>
        <v>112796000</v>
      </c>
    </row>
    <row r="11" spans="1:6" s="171" customFormat="1" ht="19.5" customHeight="1">
      <c r="A11" s="207">
        <v>5</v>
      </c>
      <c r="B11" s="208" t="s">
        <v>8</v>
      </c>
      <c r="C11" s="209">
        <f>'4.sz.mell.'!D14</f>
        <v>354696756</v>
      </c>
      <c r="D11" s="207">
        <v>5</v>
      </c>
      <c r="E11" s="208" t="s">
        <v>62</v>
      </c>
      <c r="F11" s="209">
        <f>'5.sz.mell.'!F19</f>
        <v>208528</v>
      </c>
    </row>
    <row r="12" spans="1:6" s="171" customFormat="1" ht="19.5" customHeight="1">
      <c r="A12" s="207">
        <v>6</v>
      </c>
      <c r="B12" s="208" t="s">
        <v>805</v>
      </c>
      <c r="C12" s="209">
        <f>'4.sz.mell.'!C80+'4.sz.mell.'!C81+'4.sz.mell.'!C82</f>
        <v>8500000</v>
      </c>
      <c r="D12" s="207">
        <v>6</v>
      </c>
      <c r="E12" s="208" t="s">
        <v>806</v>
      </c>
      <c r="F12" s="209">
        <f>'5.sz.mell.'!G19</f>
        <v>448675410</v>
      </c>
    </row>
    <row r="13" spans="1:6" s="171" customFormat="1" ht="19.5" customHeight="1">
      <c r="A13" s="207">
        <v>7</v>
      </c>
      <c r="B13" s="208" t="s">
        <v>807</v>
      </c>
      <c r="C13" s="209">
        <f>'4.sz.mell.'!C78</f>
        <v>13120032</v>
      </c>
      <c r="D13" s="207">
        <v>7</v>
      </c>
      <c r="E13" s="208" t="s">
        <v>808</v>
      </c>
      <c r="F13" s="209">
        <f>'5.sz.mell.'!H19</f>
        <v>9500000</v>
      </c>
    </row>
    <row r="14" spans="1:6" s="171" customFormat="1" ht="19.5" customHeight="1">
      <c r="A14" s="207">
        <v>8</v>
      </c>
      <c r="B14" s="208" t="s">
        <v>809</v>
      </c>
      <c r="C14" s="209">
        <f>'4.sz.mell.'!C86+'4.sz.mell.'!C88</f>
        <v>1834736527</v>
      </c>
      <c r="D14" s="207">
        <v>8</v>
      </c>
      <c r="E14" s="208" t="s">
        <v>810</v>
      </c>
      <c r="F14" s="209">
        <f>'5.sz.mell.'!I19</f>
        <v>247846511</v>
      </c>
    </row>
    <row r="15" spans="1:6" s="171" customFormat="1" ht="19.5" customHeight="1">
      <c r="A15" s="207">
        <v>9</v>
      </c>
      <c r="B15" s="208" t="s">
        <v>811</v>
      </c>
      <c r="C15" s="209">
        <v>0</v>
      </c>
      <c r="D15" s="207">
        <v>9</v>
      </c>
      <c r="E15" s="208" t="s">
        <v>49</v>
      </c>
      <c r="F15" s="209">
        <f>'5.sz.mell.'!J19</f>
        <v>1891439604</v>
      </c>
    </row>
    <row r="16" spans="1:6" s="171" customFormat="1" ht="19.5" customHeight="1">
      <c r="A16" s="207">
        <v>10</v>
      </c>
      <c r="B16" s="208" t="s">
        <v>812</v>
      </c>
      <c r="C16" s="209">
        <v>0</v>
      </c>
      <c r="D16" s="207">
        <v>10</v>
      </c>
      <c r="E16" s="208" t="s">
        <v>813</v>
      </c>
      <c r="F16" s="209">
        <v>0</v>
      </c>
    </row>
    <row r="17" spans="1:6" s="171" customFormat="1" ht="19.5" customHeight="1">
      <c r="A17" s="207">
        <v>11</v>
      </c>
      <c r="B17" s="208" t="s">
        <v>814</v>
      </c>
      <c r="C17" s="209">
        <v>0</v>
      </c>
      <c r="D17" s="207">
        <v>11</v>
      </c>
      <c r="E17" s="208" t="s">
        <v>779</v>
      </c>
      <c r="F17" s="209">
        <f>'5.sz.mell.'!V19</f>
        <v>51576791</v>
      </c>
    </row>
    <row r="18" spans="1:6" ht="30.75" customHeight="1">
      <c r="A18" s="81"/>
      <c r="B18" s="82" t="s">
        <v>557</v>
      </c>
      <c r="C18" s="210">
        <f>SUM(C7:C17)</f>
        <v>5297448512</v>
      </c>
      <c r="D18" s="81"/>
      <c r="E18" s="82" t="s">
        <v>558</v>
      </c>
      <c r="F18" s="210">
        <f>SUM(F7:F17)</f>
        <v>5297448512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6"/>
  <sheetViews>
    <sheetView zoomScalePageLayoutView="0" workbookViewId="0" topLeftCell="A1">
      <selection activeCell="A24" sqref="A24:IV24"/>
    </sheetView>
  </sheetViews>
  <sheetFormatPr defaultColWidth="9.00390625" defaultRowHeight="12.75"/>
  <cols>
    <col min="1" max="1" width="2.875" style="171" customWidth="1"/>
    <col min="2" max="2" width="22.375" style="171" customWidth="1"/>
    <col min="3" max="3" width="9.375" style="319" customWidth="1"/>
    <col min="4" max="4" width="8.75390625" style="319" customWidth="1"/>
    <col min="5" max="5" width="8.625" style="319" customWidth="1"/>
    <col min="6" max="6" width="9.625" style="319" customWidth="1"/>
    <col min="7" max="7" width="8.75390625" style="319" customWidth="1"/>
    <col min="8" max="8" width="9.25390625" style="319" customWidth="1"/>
    <col min="9" max="9" width="9.125" style="319" customWidth="1"/>
    <col min="10" max="10" width="8.875" style="319" customWidth="1"/>
    <col min="11" max="11" width="9.625" style="319" customWidth="1"/>
    <col min="12" max="12" width="9.375" style="319" customWidth="1"/>
    <col min="13" max="13" width="9.25390625" style="319" customWidth="1"/>
    <col min="14" max="14" width="9.625" style="319" customWidth="1"/>
    <col min="15" max="15" width="10.625" style="319" customWidth="1"/>
    <col min="16" max="16384" width="9.125" style="171" customWidth="1"/>
  </cols>
  <sheetData>
    <row r="1" spans="1:15" ht="12.75">
      <c r="A1" s="171" t="s">
        <v>750</v>
      </c>
      <c r="O1" s="320" t="s">
        <v>1060</v>
      </c>
    </row>
    <row r="2" spans="1:15" ht="12.75">
      <c r="A2" s="411" t="s">
        <v>1061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2.75">
      <c r="A3" s="411" t="s">
        <v>1101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5" spans="1:15" ht="12.75">
      <c r="A5" s="292"/>
      <c r="B5" s="321" t="s">
        <v>1062</v>
      </c>
      <c r="C5" s="322" t="s">
        <v>1063</v>
      </c>
      <c r="D5" s="322" t="s">
        <v>1064</v>
      </c>
      <c r="E5" s="322" t="s">
        <v>1065</v>
      </c>
      <c r="F5" s="322" t="s">
        <v>1066</v>
      </c>
      <c r="G5" s="322" t="s">
        <v>1067</v>
      </c>
      <c r="H5" s="322" t="s">
        <v>1068</v>
      </c>
      <c r="I5" s="322" t="s">
        <v>1069</v>
      </c>
      <c r="J5" s="322" t="s">
        <v>1070</v>
      </c>
      <c r="K5" s="322" t="s">
        <v>1071</v>
      </c>
      <c r="L5" s="323" t="s">
        <v>1072</v>
      </c>
      <c r="M5" s="323" t="s">
        <v>1073</v>
      </c>
      <c r="N5" s="322" t="s">
        <v>1074</v>
      </c>
      <c r="O5" s="322" t="s">
        <v>622</v>
      </c>
    </row>
    <row r="6" spans="1:15" ht="25.5">
      <c r="A6" s="292">
        <v>1</v>
      </c>
      <c r="B6" s="324" t="s">
        <v>1075</v>
      </c>
      <c r="C6" s="325">
        <v>117139071</v>
      </c>
      <c r="D6" s="325">
        <v>117139071</v>
      </c>
      <c r="E6" s="325">
        <v>117139071</v>
      </c>
      <c r="F6" s="325">
        <v>117139071</v>
      </c>
      <c r="G6" s="325">
        <v>117139071</v>
      </c>
      <c r="H6" s="325">
        <v>117139071</v>
      </c>
      <c r="I6" s="325">
        <v>117139071</v>
      </c>
      <c r="J6" s="325">
        <v>117139071</v>
      </c>
      <c r="K6" s="325">
        <v>117139071</v>
      </c>
      <c r="L6" s="325">
        <v>117139071</v>
      </c>
      <c r="M6" s="325">
        <v>117139071</v>
      </c>
      <c r="N6" s="325">
        <v>739618457</v>
      </c>
      <c r="O6" s="326">
        <f>SUM(C6:N6)</f>
        <v>2028148238</v>
      </c>
    </row>
    <row r="7" spans="1:15" ht="25.5">
      <c r="A7" s="292">
        <v>2</v>
      </c>
      <c r="B7" s="324" t="s">
        <v>1076</v>
      </c>
      <c r="C7" s="325">
        <v>14808080</v>
      </c>
      <c r="D7" s="325">
        <v>14808080</v>
      </c>
      <c r="E7" s="325">
        <v>14808080</v>
      </c>
      <c r="F7" s="325">
        <v>14808080</v>
      </c>
      <c r="G7" s="325">
        <v>14808080</v>
      </c>
      <c r="H7" s="325">
        <v>14808080</v>
      </c>
      <c r="I7" s="325">
        <v>14808080</v>
      </c>
      <c r="J7" s="325">
        <v>14808080</v>
      </c>
      <c r="K7" s="325">
        <v>14808080</v>
      </c>
      <c r="L7" s="325">
        <v>14808080</v>
      </c>
      <c r="M7" s="325">
        <v>14808080</v>
      </c>
      <c r="N7" s="325">
        <v>14808079</v>
      </c>
      <c r="O7" s="326">
        <f>SUM(C7:N7)</f>
        <v>177696959</v>
      </c>
    </row>
    <row r="8" spans="1:15" ht="25.5">
      <c r="A8" s="292">
        <v>3</v>
      </c>
      <c r="B8" s="324" t="s">
        <v>1077</v>
      </c>
      <c r="C8" s="325"/>
      <c r="D8" s="325"/>
      <c r="E8" s="325"/>
      <c r="F8" s="325"/>
      <c r="G8" s="325"/>
      <c r="H8" s="325">
        <v>12591000</v>
      </c>
      <c r="I8" s="325"/>
      <c r="J8" s="325"/>
      <c r="K8" s="325"/>
      <c r="L8" s="325"/>
      <c r="M8" s="325"/>
      <c r="N8" s="325"/>
      <c r="O8" s="326">
        <f aca="true" t="shared" si="0" ref="O8:O16">SUM(C8:N8)</f>
        <v>12591000</v>
      </c>
    </row>
    <row r="9" spans="1:15" ht="25.5">
      <c r="A9" s="292">
        <v>4</v>
      </c>
      <c r="B9" s="324" t="s">
        <v>1078</v>
      </c>
      <c r="C9" s="325">
        <v>54307071</v>
      </c>
      <c r="D9" s="325">
        <v>54307071</v>
      </c>
      <c r="E9" s="325">
        <v>54307071</v>
      </c>
      <c r="F9" s="325">
        <v>54307071</v>
      </c>
      <c r="G9" s="325">
        <v>54307071</v>
      </c>
      <c r="H9" s="325">
        <v>54307071</v>
      </c>
      <c r="I9" s="325">
        <v>54307071</v>
      </c>
      <c r="J9" s="325">
        <v>54307071</v>
      </c>
      <c r="K9" s="325">
        <v>54307071</v>
      </c>
      <c r="L9" s="325">
        <v>54307071</v>
      </c>
      <c r="M9" s="325">
        <v>54307071</v>
      </c>
      <c r="N9" s="325">
        <v>54307073</v>
      </c>
      <c r="O9" s="326">
        <f>SUM(C9:N9)</f>
        <v>651684854</v>
      </c>
    </row>
    <row r="10" spans="1:15" ht="12.75">
      <c r="A10" s="292">
        <v>5</v>
      </c>
      <c r="B10" s="324" t="s">
        <v>16</v>
      </c>
      <c r="C10" s="325"/>
      <c r="D10" s="325"/>
      <c r="E10" s="325">
        <v>250000000</v>
      </c>
      <c r="F10" s="325"/>
      <c r="G10" s="325">
        <v>160000000</v>
      </c>
      <c r="H10" s="325"/>
      <c r="I10" s="325"/>
      <c r="J10" s="325"/>
      <c r="K10" s="325">
        <v>350550000</v>
      </c>
      <c r="L10" s="325"/>
      <c r="M10" s="325"/>
      <c r="N10" s="325">
        <v>120000000</v>
      </c>
      <c r="O10" s="326">
        <f t="shared" si="0"/>
        <v>880550000</v>
      </c>
    </row>
    <row r="11" spans="1:15" ht="12.75">
      <c r="A11" s="292">
        <v>6</v>
      </c>
      <c r="B11" s="324" t="s">
        <v>8</v>
      </c>
      <c r="C11" s="325">
        <v>29558063</v>
      </c>
      <c r="D11" s="325">
        <v>29558063</v>
      </c>
      <c r="E11" s="325">
        <v>29558063</v>
      </c>
      <c r="F11" s="325">
        <v>29558063</v>
      </c>
      <c r="G11" s="325">
        <v>29558063</v>
      </c>
      <c r="H11" s="325">
        <v>29558063</v>
      </c>
      <c r="I11" s="325">
        <v>29558063</v>
      </c>
      <c r="J11" s="325">
        <v>29558063</v>
      </c>
      <c r="K11" s="325">
        <v>29558063</v>
      </c>
      <c r="L11" s="325">
        <v>29558063</v>
      </c>
      <c r="M11" s="325">
        <v>29558063</v>
      </c>
      <c r="N11" s="325">
        <v>29558063</v>
      </c>
      <c r="O11" s="326">
        <f t="shared" si="0"/>
        <v>354696756</v>
      </c>
    </row>
    <row r="12" spans="1:15" ht="12.75">
      <c r="A12" s="292">
        <v>7</v>
      </c>
      <c r="B12" s="324" t="s">
        <v>789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6">
        <f>SUM(C12:N12)</f>
        <v>0</v>
      </c>
    </row>
    <row r="13" spans="1:15" s="295" customFormat="1" ht="25.5">
      <c r="A13" s="292">
        <v>8</v>
      </c>
      <c r="B13" s="324" t="s">
        <v>1079</v>
      </c>
      <c r="C13" s="327"/>
      <c r="D13" s="327"/>
      <c r="E13" s="327"/>
      <c r="F13" s="327"/>
      <c r="G13" s="327"/>
      <c r="H13" s="327"/>
      <c r="I13" s="327"/>
      <c r="J13" s="325"/>
      <c r="K13" s="327"/>
      <c r="L13" s="327"/>
      <c r="M13" s="327"/>
      <c r="N13" s="328">
        <v>8500000</v>
      </c>
      <c r="O13" s="329">
        <f>SUM(C13:N13)</f>
        <v>8500000</v>
      </c>
    </row>
    <row r="14" spans="1:15" ht="25.5">
      <c r="A14" s="292">
        <v>9</v>
      </c>
      <c r="B14" s="324" t="s">
        <v>1080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>
        <v>13120032</v>
      </c>
      <c r="O14" s="326">
        <f t="shared" si="0"/>
        <v>13120032</v>
      </c>
    </row>
    <row r="15" spans="1:15" s="295" customFormat="1" ht="25.5">
      <c r="A15" s="292">
        <v>10</v>
      </c>
      <c r="B15" s="324" t="s">
        <v>1081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9">
        <f>SUM(C15:N15)</f>
        <v>0</v>
      </c>
    </row>
    <row r="16" spans="1:15" ht="25.5">
      <c r="A16" s="292">
        <v>11</v>
      </c>
      <c r="B16" s="324" t="s">
        <v>1082</v>
      </c>
      <c r="C16" s="325"/>
      <c r="D16" s="325"/>
      <c r="E16" s="328">
        <v>90000000</v>
      </c>
      <c r="F16" s="328"/>
      <c r="G16" s="328"/>
      <c r="H16" s="328">
        <v>20000000</v>
      </c>
      <c r="I16" s="325"/>
      <c r="J16" s="325"/>
      <c r="K16" s="325"/>
      <c r="L16" s="325"/>
      <c r="M16" s="325"/>
      <c r="N16" s="328">
        <v>127000</v>
      </c>
      <c r="O16" s="326">
        <f t="shared" si="0"/>
        <v>110127000</v>
      </c>
    </row>
    <row r="17" spans="1:15" s="295" customFormat="1" ht="25.5">
      <c r="A17" s="330">
        <v>12</v>
      </c>
      <c r="B17" s="331" t="s">
        <v>1083</v>
      </c>
      <c r="C17" s="327">
        <f aca="true" t="shared" si="1" ref="C17:N17">SUM(C6:C16)</f>
        <v>215812285</v>
      </c>
      <c r="D17" s="327">
        <f t="shared" si="1"/>
        <v>215812285</v>
      </c>
      <c r="E17" s="327">
        <f t="shared" si="1"/>
        <v>555812285</v>
      </c>
      <c r="F17" s="327">
        <f t="shared" si="1"/>
        <v>215812285</v>
      </c>
      <c r="G17" s="327">
        <f t="shared" si="1"/>
        <v>375812285</v>
      </c>
      <c r="H17" s="327">
        <f t="shared" si="1"/>
        <v>248403285</v>
      </c>
      <c r="I17" s="327">
        <f t="shared" si="1"/>
        <v>215812285</v>
      </c>
      <c r="J17" s="327">
        <f t="shared" si="1"/>
        <v>215812285</v>
      </c>
      <c r="K17" s="327">
        <f t="shared" si="1"/>
        <v>566362285</v>
      </c>
      <c r="L17" s="327">
        <f t="shared" si="1"/>
        <v>215812285</v>
      </c>
      <c r="M17" s="327">
        <f t="shared" si="1"/>
        <v>215812285</v>
      </c>
      <c r="N17" s="327">
        <f t="shared" si="1"/>
        <v>980038704</v>
      </c>
      <c r="O17" s="332">
        <f>SUM(C17:N17)</f>
        <v>4237114839</v>
      </c>
    </row>
    <row r="18" spans="1:15" ht="25.5">
      <c r="A18" s="330">
        <v>13</v>
      </c>
      <c r="B18" s="324" t="s">
        <v>1084</v>
      </c>
      <c r="C18" s="325"/>
      <c r="D18" s="325"/>
      <c r="E18" s="325">
        <v>54000000</v>
      </c>
      <c r="F18" s="333"/>
      <c r="G18" s="325"/>
      <c r="H18" s="325">
        <v>120000000</v>
      </c>
      <c r="I18" s="325"/>
      <c r="J18" s="334">
        <v>166874984</v>
      </c>
      <c r="K18" s="325"/>
      <c r="L18" s="325"/>
      <c r="M18" s="325"/>
      <c r="N18" s="325"/>
      <c r="O18" s="329">
        <f>SUM(C18:N18)</f>
        <v>340874984</v>
      </c>
    </row>
    <row r="19" spans="1:15" ht="12.75">
      <c r="A19" s="330">
        <v>14</v>
      </c>
      <c r="B19" s="324" t="s">
        <v>818</v>
      </c>
      <c r="C19" s="325">
        <v>3741210299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9">
        <f>SUM(C19:N19)</f>
        <v>3741210299</v>
      </c>
    </row>
    <row r="20" spans="1:15" s="295" customFormat="1" ht="25.5" customHeight="1">
      <c r="A20" s="330">
        <v>15</v>
      </c>
      <c r="B20" s="331" t="s">
        <v>1085</v>
      </c>
      <c r="C20" s="327">
        <f>SUM(C18:C19)</f>
        <v>3741210299</v>
      </c>
      <c r="D20" s="327">
        <f aca="true" t="shared" si="2" ref="D20:N20">SUM(D18:D19)</f>
        <v>0</v>
      </c>
      <c r="E20" s="327">
        <f t="shared" si="2"/>
        <v>54000000</v>
      </c>
      <c r="F20" s="327">
        <f t="shared" si="2"/>
        <v>0</v>
      </c>
      <c r="G20" s="327">
        <f t="shared" si="2"/>
        <v>0</v>
      </c>
      <c r="H20" s="327">
        <f t="shared" si="2"/>
        <v>120000000</v>
      </c>
      <c r="I20" s="327">
        <f t="shared" si="2"/>
        <v>0</v>
      </c>
      <c r="J20" s="327">
        <f t="shared" si="2"/>
        <v>166874984</v>
      </c>
      <c r="K20" s="327">
        <f t="shared" si="2"/>
        <v>0</v>
      </c>
      <c r="L20" s="327">
        <f t="shared" si="2"/>
        <v>0</v>
      </c>
      <c r="M20" s="327">
        <f t="shared" si="2"/>
        <v>0</v>
      </c>
      <c r="N20" s="327">
        <f t="shared" si="2"/>
        <v>0</v>
      </c>
      <c r="O20" s="332">
        <f>SUM(C20:N20)</f>
        <v>4082085283</v>
      </c>
    </row>
    <row r="21" spans="1:15" s="295" customFormat="1" ht="38.25">
      <c r="A21" s="330">
        <v>16</v>
      </c>
      <c r="B21" s="331" t="s">
        <v>1086</v>
      </c>
      <c r="C21" s="327">
        <f aca="true" t="shared" si="3" ref="C21:N21">C17+C20</f>
        <v>3957022584</v>
      </c>
      <c r="D21" s="327">
        <f t="shared" si="3"/>
        <v>215812285</v>
      </c>
      <c r="E21" s="327">
        <f t="shared" si="3"/>
        <v>609812285</v>
      </c>
      <c r="F21" s="327">
        <f t="shared" si="3"/>
        <v>215812285</v>
      </c>
      <c r="G21" s="327">
        <f t="shared" si="3"/>
        <v>375812285</v>
      </c>
      <c r="H21" s="327">
        <f t="shared" si="3"/>
        <v>368403285</v>
      </c>
      <c r="I21" s="327">
        <f t="shared" si="3"/>
        <v>215812285</v>
      </c>
      <c r="J21" s="327">
        <f t="shared" si="3"/>
        <v>382687269</v>
      </c>
      <c r="K21" s="327">
        <f t="shared" si="3"/>
        <v>566362285</v>
      </c>
      <c r="L21" s="327">
        <f t="shared" si="3"/>
        <v>215812285</v>
      </c>
      <c r="M21" s="327">
        <f t="shared" si="3"/>
        <v>215812285</v>
      </c>
      <c r="N21" s="327">
        <f t="shared" si="3"/>
        <v>980038704</v>
      </c>
      <c r="O21" s="332">
        <f>SUM(C21:N21)</f>
        <v>8319200122</v>
      </c>
    </row>
    <row r="22" spans="1:15" s="295" customFormat="1" ht="12.75">
      <c r="A22" s="335"/>
      <c r="B22" s="336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8"/>
    </row>
    <row r="23" spans="1:15" s="295" customFormat="1" ht="12.75">
      <c r="A23" s="335"/>
      <c r="B23" s="336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8"/>
    </row>
    <row r="24" spans="1:15" s="295" customFormat="1" ht="12.75">
      <c r="A24" s="335"/>
      <c r="B24" s="336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/>
    </row>
    <row r="25" spans="1:15" s="295" customFormat="1" ht="12.75">
      <c r="A25" s="335"/>
      <c r="B25" s="336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8"/>
    </row>
    <row r="26" spans="1:15" s="295" customFormat="1" ht="12.75">
      <c r="A26" s="335"/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8"/>
    </row>
    <row r="27" spans="1:15" s="295" customFormat="1" ht="12.75">
      <c r="A27" s="335"/>
      <c r="B27" s="336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8"/>
    </row>
    <row r="28" spans="1:15" s="295" customFormat="1" ht="12.75">
      <c r="A28" s="335"/>
      <c r="B28" s="336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8"/>
    </row>
    <row r="29" spans="1:15" s="295" customFormat="1" ht="12.75">
      <c r="A29" s="335"/>
      <c r="B29" s="336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8"/>
    </row>
    <row r="30" spans="1:15" s="295" customFormat="1" ht="12.75">
      <c r="A30" s="335"/>
      <c r="B30" s="336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8"/>
    </row>
    <row r="31" spans="1:15" ht="12.75">
      <c r="A31" s="171" t="s">
        <v>750</v>
      </c>
      <c r="N31" s="171"/>
      <c r="O31" s="320" t="s">
        <v>1060</v>
      </c>
    </row>
    <row r="32" spans="1:15" ht="12.75">
      <c r="A32" s="411" t="s">
        <v>1061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.75">
      <c r="A33" s="411" t="s">
        <v>1101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</row>
    <row r="34" spans="1:15" ht="12.75">
      <c r="A34" s="213"/>
      <c r="B34" s="213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</row>
    <row r="35" spans="1:15" ht="12.75">
      <c r="A35" s="277"/>
      <c r="B35" s="340" t="s">
        <v>1087</v>
      </c>
      <c r="C35" s="341" t="s">
        <v>1063</v>
      </c>
      <c r="D35" s="341" t="s">
        <v>1064</v>
      </c>
      <c r="E35" s="341" t="s">
        <v>1065</v>
      </c>
      <c r="F35" s="341" t="s">
        <v>1066</v>
      </c>
      <c r="G35" s="341" t="s">
        <v>1067</v>
      </c>
      <c r="H35" s="341" t="s">
        <v>1068</v>
      </c>
      <c r="I35" s="341" t="s">
        <v>1069</v>
      </c>
      <c r="J35" s="341" t="s">
        <v>1070</v>
      </c>
      <c r="K35" s="341" t="s">
        <v>1071</v>
      </c>
      <c r="L35" s="341" t="s">
        <v>1072</v>
      </c>
      <c r="M35" s="341" t="s">
        <v>1073</v>
      </c>
      <c r="N35" s="341" t="s">
        <v>1074</v>
      </c>
      <c r="O35" s="341" t="s">
        <v>21</v>
      </c>
    </row>
    <row r="36" spans="1:15" ht="12.75">
      <c r="A36" s="277">
        <v>1</v>
      </c>
      <c r="B36" s="342" t="s">
        <v>24</v>
      </c>
      <c r="C36" s="343">
        <v>98556057</v>
      </c>
      <c r="D36" s="343">
        <v>98556057</v>
      </c>
      <c r="E36" s="343">
        <v>98556057</v>
      </c>
      <c r="F36" s="343">
        <v>98556057</v>
      </c>
      <c r="G36" s="343">
        <v>98556057</v>
      </c>
      <c r="H36" s="343">
        <v>98556057</v>
      </c>
      <c r="I36" s="343">
        <v>98556057</v>
      </c>
      <c r="J36" s="343">
        <v>98556057</v>
      </c>
      <c r="K36" s="343">
        <v>98556057</v>
      </c>
      <c r="L36" s="343">
        <v>98556057</v>
      </c>
      <c r="M36" s="343">
        <v>98556057</v>
      </c>
      <c r="N36" s="343">
        <v>98556057</v>
      </c>
      <c r="O36" s="344">
        <f>SUM(C36:N36)</f>
        <v>1182672684</v>
      </c>
    </row>
    <row r="37" spans="1:15" ht="38.25">
      <c r="A37" s="292">
        <v>2</v>
      </c>
      <c r="B37" s="345" t="s">
        <v>1088</v>
      </c>
      <c r="C37" s="346">
        <v>20450584</v>
      </c>
      <c r="D37" s="346">
        <v>20450584</v>
      </c>
      <c r="E37" s="346">
        <v>20450584</v>
      </c>
      <c r="F37" s="346">
        <v>20450584</v>
      </c>
      <c r="G37" s="346">
        <v>20450584</v>
      </c>
      <c r="H37" s="346">
        <v>20450584</v>
      </c>
      <c r="I37" s="346">
        <v>20450584</v>
      </c>
      <c r="J37" s="346">
        <v>20450584</v>
      </c>
      <c r="K37" s="346">
        <v>20450584</v>
      </c>
      <c r="L37" s="346">
        <v>20450584</v>
      </c>
      <c r="M37" s="346">
        <v>20450584</v>
      </c>
      <c r="N37" s="346">
        <v>20450583</v>
      </c>
      <c r="O37" s="344">
        <f aca="true" t="shared" si="4" ref="O37:O49">SUM(C37:N37)</f>
        <v>245407007</v>
      </c>
    </row>
    <row r="38" spans="1:15" ht="12.75">
      <c r="A38" s="292">
        <v>3</v>
      </c>
      <c r="B38" s="347" t="s">
        <v>25</v>
      </c>
      <c r="C38" s="346">
        <v>94777165</v>
      </c>
      <c r="D38" s="346">
        <v>94777165</v>
      </c>
      <c r="E38" s="346">
        <v>94777165</v>
      </c>
      <c r="F38" s="346">
        <v>94777165</v>
      </c>
      <c r="G38" s="346">
        <v>94777165</v>
      </c>
      <c r="H38" s="346">
        <v>94777165</v>
      </c>
      <c r="I38" s="346">
        <v>94777165</v>
      </c>
      <c r="J38" s="346">
        <v>94777165</v>
      </c>
      <c r="K38" s="346">
        <v>94777165</v>
      </c>
      <c r="L38" s="346">
        <v>94777165</v>
      </c>
      <c r="M38" s="346">
        <v>94777165</v>
      </c>
      <c r="N38" s="346">
        <v>94777162</v>
      </c>
      <c r="O38" s="344">
        <f t="shared" si="4"/>
        <v>1137325977</v>
      </c>
    </row>
    <row r="39" spans="1:15" ht="12.75">
      <c r="A39" s="292">
        <v>4</v>
      </c>
      <c r="B39" s="347" t="s">
        <v>47</v>
      </c>
      <c r="C39" s="346">
        <v>9399666</v>
      </c>
      <c r="D39" s="346">
        <v>9399666</v>
      </c>
      <c r="E39" s="346">
        <v>9399666</v>
      </c>
      <c r="F39" s="346">
        <v>9399666</v>
      </c>
      <c r="G39" s="346">
        <v>9399666</v>
      </c>
      <c r="H39" s="346">
        <v>9399666</v>
      </c>
      <c r="I39" s="346">
        <v>9399666</v>
      </c>
      <c r="J39" s="346">
        <v>9399666</v>
      </c>
      <c r="K39" s="346">
        <v>9399666</v>
      </c>
      <c r="L39" s="346">
        <v>9399666</v>
      </c>
      <c r="M39" s="346">
        <v>9399666</v>
      </c>
      <c r="N39" s="346">
        <v>9399674</v>
      </c>
      <c r="O39" s="344">
        <f t="shared" si="4"/>
        <v>112796000</v>
      </c>
    </row>
    <row r="40" spans="1:15" ht="12.75">
      <c r="A40" s="292">
        <v>5</v>
      </c>
      <c r="B40" s="347" t="s">
        <v>62</v>
      </c>
      <c r="C40" s="346"/>
      <c r="D40" s="346"/>
      <c r="E40" s="346">
        <v>208528</v>
      </c>
      <c r="F40" s="346"/>
      <c r="G40" s="346"/>
      <c r="H40" s="346"/>
      <c r="I40" s="346"/>
      <c r="J40" s="346"/>
      <c r="K40" s="346"/>
      <c r="L40" s="346"/>
      <c r="M40" s="346"/>
      <c r="N40" s="346"/>
      <c r="O40" s="344">
        <f t="shared" si="4"/>
        <v>208528</v>
      </c>
    </row>
    <row r="41" spans="1:15" ht="24">
      <c r="A41" s="292">
        <v>6</v>
      </c>
      <c r="B41" s="348" t="s">
        <v>1089</v>
      </c>
      <c r="C41" s="346">
        <v>37389618</v>
      </c>
      <c r="D41" s="346">
        <v>37389618</v>
      </c>
      <c r="E41" s="346">
        <v>37389618</v>
      </c>
      <c r="F41" s="346">
        <v>37389618</v>
      </c>
      <c r="G41" s="346">
        <v>37389618</v>
      </c>
      <c r="H41" s="346">
        <v>37389618</v>
      </c>
      <c r="I41" s="346">
        <v>37389618</v>
      </c>
      <c r="J41" s="346">
        <v>37389618</v>
      </c>
      <c r="K41" s="346">
        <v>37389618</v>
      </c>
      <c r="L41" s="346">
        <v>37389618</v>
      </c>
      <c r="M41" s="346">
        <v>37389618</v>
      </c>
      <c r="N41" s="346">
        <v>37389612</v>
      </c>
      <c r="O41" s="344">
        <f t="shared" si="4"/>
        <v>448675410</v>
      </c>
    </row>
    <row r="42" spans="1:15" ht="25.5">
      <c r="A42" s="292">
        <v>7</v>
      </c>
      <c r="B42" s="345" t="s">
        <v>48</v>
      </c>
      <c r="C42" s="346">
        <v>8500000</v>
      </c>
      <c r="D42" s="346"/>
      <c r="E42" s="346"/>
      <c r="F42" s="346"/>
      <c r="G42" s="346">
        <v>1000000</v>
      </c>
      <c r="H42" s="346"/>
      <c r="I42" s="346"/>
      <c r="J42" s="346"/>
      <c r="K42" s="346"/>
      <c r="L42" s="346"/>
      <c r="M42" s="346"/>
      <c r="N42" s="346"/>
      <c r="O42" s="344">
        <f t="shared" si="4"/>
        <v>9500000</v>
      </c>
    </row>
    <row r="43" spans="1:15" ht="24">
      <c r="A43" s="292">
        <v>8</v>
      </c>
      <c r="B43" s="348" t="s">
        <v>1090</v>
      </c>
      <c r="C43" s="346">
        <v>20653876</v>
      </c>
      <c r="D43" s="346">
        <v>20653876</v>
      </c>
      <c r="E43" s="346">
        <v>20653876</v>
      </c>
      <c r="F43" s="346">
        <v>20653876</v>
      </c>
      <c r="G43" s="346">
        <v>20653876</v>
      </c>
      <c r="H43" s="346">
        <v>20653876</v>
      </c>
      <c r="I43" s="346">
        <v>20653876</v>
      </c>
      <c r="J43" s="346">
        <v>20653876</v>
      </c>
      <c r="K43" s="346">
        <v>20653876</v>
      </c>
      <c r="L43" s="346">
        <v>20653876</v>
      </c>
      <c r="M43" s="346">
        <v>20653876</v>
      </c>
      <c r="N43" s="346">
        <v>20653875</v>
      </c>
      <c r="O43" s="344">
        <f t="shared" si="4"/>
        <v>247846511</v>
      </c>
    </row>
    <row r="44" spans="1:15" ht="12.75">
      <c r="A44" s="292">
        <v>9</v>
      </c>
      <c r="B44" s="345" t="s">
        <v>49</v>
      </c>
      <c r="C44" s="346">
        <v>52046060</v>
      </c>
      <c r="D44" s="346">
        <v>52046060</v>
      </c>
      <c r="E44" s="346">
        <v>52046060</v>
      </c>
      <c r="F44" s="346">
        <v>52046060</v>
      </c>
      <c r="G44" s="346">
        <v>52046060</v>
      </c>
      <c r="H44" s="346">
        <v>52046060</v>
      </c>
      <c r="I44" s="346">
        <v>52046060</v>
      </c>
      <c r="J44" s="346">
        <v>52046060</v>
      </c>
      <c r="K44" s="346">
        <v>52046060</v>
      </c>
      <c r="L44" s="346">
        <v>52046060</v>
      </c>
      <c r="M44" s="346">
        <v>52046068</v>
      </c>
      <c r="N44" s="346">
        <v>1318932936</v>
      </c>
      <c r="O44" s="344">
        <f t="shared" si="4"/>
        <v>1891439604</v>
      </c>
    </row>
    <row r="45" spans="1:15" ht="12.75">
      <c r="A45" s="330">
        <v>10</v>
      </c>
      <c r="B45" s="349" t="s">
        <v>61</v>
      </c>
      <c r="C45" s="346"/>
      <c r="D45" s="346"/>
      <c r="E45" s="346">
        <v>30000000</v>
      </c>
      <c r="F45" s="346">
        <v>200000000</v>
      </c>
      <c r="G45" s="346">
        <v>200000000</v>
      </c>
      <c r="H45" s="346">
        <v>200000000</v>
      </c>
      <c r="I45" s="346">
        <v>390000000</v>
      </c>
      <c r="J45" s="346">
        <v>200000000</v>
      </c>
      <c r="K45" s="346">
        <v>400000000</v>
      </c>
      <c r="L45" s="346">
        <v>200000000</v>
      </c>
      <c r="M45" s="346">
        <v>200000000</v>
      </c>
      <c r="N45" s="346">
        <v>828990362</v>
      </c>
      <c r="O45" s="344">
        <f t="shared" si="4"/>
        <v>2848990362</v>
      </c>
    </row>
    <row r="46" spans="1:15" ht="15" customHeight="1">
      <c r="A46" s="330">
        <v>11</v>
      </c>
      <c r="B46" s="350" t="s">
        <v>1091</v>
      </c>
      <c r="C46" s="346"/>
      <c r="D46" s="346"/>
      <c r="E46" s="346"/>
      <c r="F46" s="346"/>
      <c r="G46" s="346">
        <v>13598327</v>
      </c>
      <c r="H46" s="346">
        <v>13598329</v>
      </c>
      <c r="I46" s="346">
        <v>13598329</v>
      </c>
      <c r="J46" s="346">
        <v>13598329</v>
      </c>
      <c r="K46" s="346">
        <v>13598329</v>
      </c>
      <c r="L46" s="346">
        <v>13598329</v>
      </c>
      <c r="M46" s="346">
        <v>13598329</v>
      </c>
      <c r="N46" s="346">
        <v>13598329</v>
      </c>
      <c r="O46" s="344">
        <f t="shared" si="4"/>
        <v>108786630</v>
      </c>
    </row>
    <row r="47" spans="1:15" ht="25.5">
      <c r="A47" s="330">
        <v>12</v>
      </c>
      <c r="B47" s="350" t="s">
        <v>1092</v>
      </c>
      <c r="C47" s="346"/>
      <c r="D47" s="346"/>
      <c r="E47" s="346"/>
      <c r="F47" s="346"/>
      <c r="G47" s="346">
        <v>290445</v>
      </c>
      <c r="H47" s="346">
        <v>290445</v>
      </c>
      <c r="I47" s="346">
        <v>290445</v>
      </c>
      <c r="J47" s="346">
        <v>290445</v>
      </c>
      <c r="K47" s="346">
        <v>290445</v>
      </c>
      <c r="L47" s="346">
        <v>290445</v>
      </c>
      <c r="M47" s="346">
        <v>290445</v>
      </c>
      <c r="N47" s="346">
        <v>290438</v>
      </c>
      <c r="O47" s="344">
        <f t="shared" si="4"/>
        <v>2323553</v>
      </c>
    </row>
    <row r="48" spans="1:15" s="295" customFormat="1" ht="25.5">
      <c r="A48" s="330">
        <v>13</v>
      </c>
      <c r="B48" s="350" t="s">
        <v>1093</v>
      </c>
      <c r="C48" s="346"/>
      <c r="D48" s="346"/>
      <c r="E48" s="346">
        <v>690000</v>
      </c>
      <c r="F48" s="346">
        <v>690000</v>
      </c>
      <c r="G48" s="346">
        <v>690000</v>
      </c>
      <c r="H48" s="346">
        <v>690000</v>
      </c>
      <c r="I48" s="346">
        <v>690000</v>
      </c>
      <c r="J48" s="346">
        <v>3800000</v>
      </c>
      <c r="K48" s="346">
        <v>690000</v>
      </c>
      <c r="L48" s="346">
        <v>690000</v>
      </c>
      <c r="M48" s="346">
        <v>690000</v>
      </c>
      <c r="N48" s="346">
        <v>831065</v>
      </c>
      <c r="O48" s="344">
        <f t="shared" si="4"/>
        <v>10151065</v>
      </c>
    </row>
    <row r="49" spans="1:15" ht="25.5">
      <c r="A49" s="330">
        <v>14</v>
      </c>
      <c r="B49" s="350" t="s">
        <v>1094</v>
      </c>
      <c r="C49" s="346"/>
      <c r="D49" s="346"/>
      <c r="E49" s="346">
        <v>2000000</v>
      </c>
      <c r="F49" s="346">
        <v>2000000</v>
      </c>
      <c r="G49" s="346">
        <v>2000000</v>
      </c>
      <c r="H49" s="346">
        <v>2000000</v>
      </c>
      <c r="I49" s="346">
        <v>2000000</v>
      </c>
      <c r="J49" s="346">
        <v>2000000</v>
      </c>
      <c r="K49" s="346">
        <v>2000000</v>
      </c>
      <c r="L49" s="346">
        <v>2000000</v>
      </c>
      <c r="M49" s="346">
        <v>2000000</v>
      </c>
      <c r="N49" s="346">
        <v>2000000</v>
      </c>
      <c r="O49" s="344">
        <f t="shared" si="4"/>
        <v>20000000</v>
      </c>
    </row>
    <row r="50" spans="1:15" s="295" customFormat="1" ht="25.5">
      <c r="A50" s="330">
        <v>15</v>
      </c>
      <c r="B50" s="351" t="s">
        <v>1095</v>
      </c>
      <c r="C50" s="352">
        <f>SUM(C36:C49)</f>
        <v>341773026</v>
      </c>
      <c r="D50" s="352">
        <f aca="true" t="shared" si="5" ref="D50:N50">SUM(D36:D49)</f>
        <v>333273026</v>
      </c>
      <c r="E50" s="352">
        <f t="shared" si="5"/>
        <v>366171554</v>
      </c>
      <c r="F50" s="352">
        <f t="shared" si="5"/>
        <v>535963026</v>
      </c>
      <c r="G50" s="352">
        <f t="shared" si="5"/>
        <v>550851798</v>
      </c>
      <c r="H50" s="352">
        <f t="shared" si="5"/>
        <v>549851800</v>
      </c>
      <c r="I50" s="352">
        <f t="shared" si="5"/>
        <v>739851800</v>
      </c>
      <c r="J50" s="352">
        <f t="shared" si="5"/>
        <v>552961800</v>
      </c>
      <c r="K50" s="352">
        <f t="shared" si="5"/>
        <v>749851800</v>
      </c>
      <c r="L50" s="352">
        <f t="shared" si="5"/>
        <v>549851800</v>
      </c>
      <c r="M50" s="352">
        <f t="shared" si="5"/>
        <v>549851808</v>
      </c>
      <c r="N50" s="352">
        <f t="shared" si="5"/>
        <v>2445870093</v>
      </c>
      <c r="O50" s="352">
        <f>SUM(O36:O49)</f>
        <v>8266123331</v>
      </c>
    </row>
    <row r="51" spans="1:15" ht="25.5">
      <c r="A51" s="330">
        <v>16</v>
      </c>
      <c r="B51" s="355" t="s">
        <v>53</v>
      </c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>
        <v>1500000</v>
      </c>
      <c r="O51" s="344">
        <f>SUM(C51:N51)</f>
        <v>1500000</v>
      </c>
    </row>
    <row r="52" spans="1:15" s="295" customFormat="1" ht="45">
      <c r="A52" s="330">
        <v>17</v>
      </c>
      <c r="B52" s="353" t="s">
        <v>1096</v>
      </c>
      <c r="C52" s="346">
        <v>51576791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4">
        <f>SUM(C52:N52)</f>
        <v>51576791</v>
      </c>
    </row>
    <row r="53" spans="1:15" ht="25.5">
      <c r="A53" s="330">
        <v>18</v>
      </c>
      <c r="B53" s="351" t="s">
        <v>1097</v>
      </c>
      <c r="C53" s="352">
        <f>SUM(C51:C52)</f>
        <v>51576791</v>
      </c>
      <c r="D53" s="352">
        <f aca="true" t="shared" si="6" ref="D53:O53">SUM(D51:D52)</f>
        <v>0</v>
      </c>
      <c r="E53" s="352">
        <f t="shared" si="6"/>
        <v>0</v>
      </c>
      <c r="F53" s="352">
        <f t="shared" si="6"/>
        <v>0</v>
      </c>
      <c r="G53" s="352">
        <f t="shared" si="6"/>
        <v>0</v>
      </c>
      <c r="H53" s="352">
        <f t="shared" si="6"/>
        <v>0</v>
      </c>
      <c r="I53" s="352">
        <f t="shared" si="6"/>
        <v>0</v>
      </c>
      <c r="J53" s="352">
        <f t="shared" si="6"/>
        <v>0</v>
      </c>
      <c r="K53" s="352">
        <f t="shared" si="6"/>
        <v>0</v>
      </c>
      <c r="L53" s="352">
        <f t="shared" si="6"/>
        <v>0</v>
      </c>
      <c r="M53" s="352">
        <f t="shared" si="6"/>
        <v>0</v>
      </c>
      <c r="N53" s="352">
        <f t="shared" si="6"/>
        <v>1500000</v>
      </c>
      <c r="O53" s="352">
        <f t="shared" si="6"/>
        <v>53076791</v>
      </c>
    </row>
    <row r="54" spans="1:15" ht="29.25" customHeight="1">
      <c r="A54" s="330">
        <v>19</v>
      </c>
      <c r="B54" s="351" t="s">
        <v>1098</v>
      </c>
      <c r="C54" s="352">
        <f>C50+C53</f>
        <v>393349817</v>
      </c>
      <c r="D54" s="352">
        <f aca="true" t="shared" si="7" ref="D54:O54">D50+D53</f>
        <v>333273026</v>
      </c>
      <c r="E54" s="352">
        <f t="shared" si="7"/>
        <v>366171554</v>
      </c>
      <c r="F54" s="352">
        <f t="shared" si="7"/>
        <v>535963026</v>
      </c>
      <c r="G54" s="352">
        <f t="shared" si="7"/>
        <v>550851798</v>
      </c>
      <c r="H54" s="352">
        <f t="shared" si="7"/>
        <v>549851800</v>
      </c>
      <c r="I54" s="352">
        <f t="shared" si="7"/>
        <v>739851800</v>
      </c>
      <c r="J54" s="352">
        <f t="shared" si="7"/>
        <v>552961800</v>
      </c>
      <c r="K54" s="352">
        <f t="shared" si="7"/>
        <v>749851800</v>
      </c>
      <c r="L54" s="352">
        <f t="shared" si="7"/>
        <v>549851800</v>
      </c>
      <c r="M54" s="352">
        <f t="shared" si="7"/>
        <v>549851808</v>
      </c>
      <c r="N54" s="352">
        <f t="shared" si="7"/>
        <v>2447370093</v>
      </c>
      <c r="O54" s="352">
        <f t="shared" si="7"/>
        <v>8319200122</v>
      </c>
    </row>
    <row r="56" spans="1:15" ht="12.75">
      <c r="A56" s="412" t="s">
        <v>1099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354"/>
      <c r="M56" s="354"/>
      <c r="N56" s="354"/>
      <c r="O56" s="354"/>
    </row>
  </sheetData>
  <sheetProtection/>
  <mergeCells count="5">
    <mergeCell ref="A2:O2"/>
    <mergeCell ref="A3:O3"/>
    <mergeCell ref="A32:O32"/>
    <mergeCell ref="A33:O33"/>
    <mergeCell ref="A56:K56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1" width="4.75390625" style="171" customWidth="1"/>
    <col min="2" max="2" width="42.75390625" style="171" customWidth="1"/>
    <col min="3" max="3" width="14.75390625" style="171" customWidth="1"/>
    <col min="4" max="4" width="4.75390625" style="171" customWidth="1"/>
    <col min="5" max="5" width="42.75390625" style="171" customWidth="1"/>
    <col min="6" max="6" width="14.75390625" style="214" customWidth="1"/>
    <col min="7" max="16384" width="9.125" style="171" customWidth="1"/>
  </cols>
  <sheetData>
    <row r="1" spans="1:6" ht="12.75">
      <c r="A1" s="171" t="s">
        <v>750</v>
      </c>
      <c r="F1" s="212" t="s">
        <v>785</v>
      </c>
    </row>
    <row r="2" ht="12.75">
      <c r="F2" s="212"/>
    </row>
    <row r="3" ht="12.75">
      <c r="F3" s="212"/>
    </row>
    <row r="4" spans="1:6" ht="15">
      <c r="A4" s="357" t="s">
        <v>786</v>
      </c>
      <c r="B4" s="357"/>
      <c r="C4" s="357"/>
      <c r="D4" s="357"/>
      <c r="E4" s="357"/>
      <c r="F4" s="357"/>
    </row>
    <row r="5" spans="1:6" ht="15">
      <c r="A5" s="357" t="s">
        <v>907</v>
      </c>
      <c r="B5" s="357"/>
      <c r="C5" s="357"/>
      <c r="D5" s="357"/>
      <c r="E5" s="357"/>
      <c r="F5" s="357"/>
    </row>
    <row r="6" spans="1:6" ht="15">
      <c r="A6" s="206"/>
      <c r="B6" s="206"/>
      <c r="C6" s="206"/>
      <c r="D6" s="206"/>
      <c r="E6" s="206"/>
      <c r="F6" s="206"/>
    </row>
    <row r="7" spans="1:6" ht="15">
      <c r="A7" s="206"/>
      <c r="B7" s="206"/>
      <c r="C7" s="206"/>
      <c r="D7" s="206"/>
      <c r="E7" s="206"/>
      <c r="F7" s="206"/>
    </row>
    <row r="8" spans="1:6" ht="12.75">
      <c r="A8" s="213"/>
      <c r="B8" s="213"/>
      <c r="C8" s="213"/>
      <c r="D8" s="213"/>
      <c r="E8" s="213"/>
      <c r="F8" s="213"/>
    </row>
    <row r="10" spans="1:6" ht="31.5" customHeight="1">
      <c r="A10" s="360" t="s">
        <v>554</v>
      </c>
      <c r="B10" s="361"/>
      <c r="C10" s="215" t="s">
        <v>555</v>
      </c>
      <c r="D10" s="360" t="s">
        <v>556</v>
      </c>
      <c r="E10" s="361"/>
      <c r="F10" s="215" t="s">
        <v>555</v>
      </c>
    </row>
    <row r="11" spans="1:6" ht="19.5" customHeight="1">
      <c r="A11" s="207">
        <v>1</v>
      </c>
      <c r="B11" s="208" t="s">
        <v>787</v>
      </c>
      <c r="C11" s="209">
        <f>'4.sz.mell.'!C58</f>
        <v>12591000</v>
      </c>
      <c r="D11" s="207">
        <v>1</v>
      </c>
      <c r="E11" s="208" t="s">
        <v>61</v>
      </c>
      <c r="F11" s="209">
        <f>'5.sz.mell.'!K19</f>
        <v>2848990362</v>
      </c>
    </row>
    <row r="12" spans="1:6" ht="19.5" customHeight="1">
      <c r="A12" s="207">
        <v>2</v>
      </c>
      <c r="B12" s="208" t="s">
        <v>788</v>
      </c>
      <c r="C12" s="209">
        <f>'4.sz.mell.'!C45</f>
        <v>651684854</v>
      </c>
      <c r="D12" s="207">
        <v>2</v>
      </c>
      <c r="E12" s="208" t="s">
        <v>50</v>
      </c>
      <c r="F12" s="209">
        <f>'5.sz.mell.'!L19</f>
        <v>108786630</v>
      </c>
    </row>
    <row r="13" spans="1:6" ht="19.5" customHeight="1">
      <c r="A13" s="207">
        <v>3</v>
      </c>
      <c r="B13" s="208" t="s">
        <v>789</v>
      </c>
      <c r="C13" s="209">
        <f>'4.sz.mell.'!C30</f>
        <v>0</v>
      </c>
      <c r="D13" s="207">
        <v>3</v>
      </c>
      <c r="E13" s="208" t="s">
        <v>790</v>
      </c>
      <c r="F13" s="209">
        <f>'5.sz.mell.'!M19</f>
        <v>2323553</v>
      </c>
    </row>
    <row r="14" spans="1:6" ht="19.5" customHeight="1">
      <c r="A14" s="207">
        <v>4</v>
      </c>
      <c r="B14" s="208" t="s">
        <v>791</v>
      </c>
      <c r="C14" s="209">
        <f>'4.sz.mell.'!C83+'4.sz.mell.'!C84</f>
        <v>0</v>
      </c>
      <c r="D14" s="207">
        <v>4</v>
      </c>
      <c r="E14" s="208" t="s">
        <v>792</v>
      </c>
      <c r="F14" s="209">
        <f>'5.sz.mell.'!N19</f>
        <v>10151065</v>
      </c>
    </row>
    <row r="15" spans="1:6" ht="19.5" customHeight="1">
      <c r="A15" s="207">
        <v>5</v>
      </c>
      <c r="B15" s="208" t="s">
        <v>793</v>
      </c>
      <c r="C15" s="209">
        <f>'4.sz.mell.'!C49</f>
        <v>110127000</v>
      </c>
      <c r="D15" s="207">
        <v>5</v>
      </c>
      <c r="E15" s="208" t="s">
        <v>794</v>
      </c>
      <c r="F15" s="209">
        <f>'5.sz.mell.'!O19</f>
        <v>20000000</v>
      </c>
    </row>
    <row r="16" spans="1:6" ht="19.5" customHeight="1">
      <c r="A16" s="207">
        <v>6</v>
      </c>
      <c r="B16" s="208" t="s">
        <v>795</v>
      </c>
      <c r="C16" s="209">
        <f>'4.sz.mell.'!C87+'4.sz.mell.'!C89</f>
        <v>1906473772</v>
      </c>
      <c r="D16" s="207">
        <v>6</v>
      </c>
      <c r="E16" s="208" t="s">
        <v>796</v>
      </c>
      <c r="F16" s="209">
        <f>'5.sz.mell.'!U19</f>
        <v>1500000</v>
      </c>
    </row>
    <row r="17" spans="1:6" ht="19.5" customHeight="1">
      <c r="A17" s="207">
        <v>7</v>
      </c>
      <c r="B17" s="208" t="s">
        <v>797</v>
      </c>
      <c r="C17" s="209">
        <f>'4.sz.mell.'!D92</f>
        <v>340874984</v>
      </c>
      <c r="D17" s="207">
        <v>7</v>
      </c>
      <c r="E17" s="208" t="s">
        <v>798</v>
      </c>
      <c r="F17" s="209">
        <f>'7.sz.mell.'!E106</f>
        <v>30000000</v>
      </c>
    </row>
    <row r="18" spans="1:6" ht="19.5" customHeight="1">
      <c r="A18" s="207">
        <v>8</v>
      </c>
      <c r="B18" s="208" t="s">
        <v>799</v>
      </c>
      <c r="C18" s="209">
        <v>0</v>
      </c>
      <c r="D18" s="207"/>
      <c r="E18" s="208"/>
      <c r="F18" s="209"/>
    </row>
    <row r="19" spans="1:6" ht="30.75" customHeight="1">
      <c r="A19" s="216"/>
      <c r="B19" s="217" t="s">
        <v>557</v>
      </c>
      <c r="C19" s="218">
        <f>SUM(C11:C18)</f>
        <v>3021751610</v>
      </c>
      <c r="D19" s="216"/>
      <c r="E19" s="217" t="s">
        <v>558</v>
      </c>
      <c r="F19" s="218">
        <f>SUM(F11:F17)</f>
        <v>3021751610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94"/>
  <sheetViews>
    <sheetView zoomScalePageLayoutView="0" workbookViewId="0" topLeftCell="A67">
      <selection activeCell="E67" sqref="E1:M16384"/>
    </sheetView>
  </sheetViews>
  <sheetFormatPr defaultColWidth="9.00390625" defaultRowHeight="12.75" customHeight="1"/>
  <cols>
    <col min="1" max="1" width="4.25390625" style="1" customWidth="1"/>
    <col min="2" max="2" width="63.75390625" style="7" bestFit="1" customWidth="1"/>
    <col min="3" max="3" width="10.875" style="44" bestFit="1" customWidth="1"/>
    <col min="4" max="4" width="11.00390625" style="44" bestFit="1" customWidth="1"/>
    <col min="5" max="16384" width="9.125" style="1" customWidth="1"/>
  </cols>
  <sheetData>
    <row r="1" spans="1:4" ht="12.75" customHeight="1">
      <c r="A1" s="1" t="s">
        <v>750</v>
      </c>
      <c r="D1" s="159" t="s">
        <v>598</v>
      </c>
    </row>
    <row r="2" spans="1:4" ht="12.75" customHeight="1">
      <c r="A2" s="362" t="s">
        <v>67</v>
      </c>
      <c r="B2" s="362"/>
      <c r="C2" s="362"/>
      <c r="D2" s="362"/>
    </row>
    <row r="3" spans="1:4" ht="12.75" customHeight="1">
      <c r="A3" s="362" t="s">
        <v>999</v>
      </c>
      <c r="B3" s="362"/>
      <c r="C3" s="362"/>
      <c r="D3" s="362"/>
    </row>
    <row r="5" spans="1:4" ht="12.75" customHeight="1">
      <c r="A5" s="2">
        <v>1</v>
      </c>
      <c r="B5" s="8" t="s">
        <v>42</v>
      </c>
      <c r="C5" s="18"/>
      <c r="D5" s="46">
        <v>274532149</v>
      </c>
    </row>
    <row r="6" spans="1:4" ht="12.75" customHeight="1">
      <c r="A6" s="4">
        <v>2</v>
      </c>
      <c r="B6" s="8" t="s">
        <v>43</v>
      </c>
      <c r="C6" s="18"/>
      <c r="D6" s="46">
        <v>8572000</v>
      </c>
    </row>
    <row r="7" spans="1:4" ht="12.75" customHeight="1">
      <c r="A7" s="4"/>
      <c r="B7" s="8" t="s">
        <v>0</v>
      </c>
      <c r="C7" s="18"/>
      <c r="D7" s="46">
        <f>D5+D6</f>
        <v>283104149</v>
      </c>
    </row>
    <row r="8" spans="1:4" ht="12.75" customHeight="1">
      <c r="A8" s="4">
        <v>3</v>
      </c>
      <c r="B8" s="8" t="s">
        <v>14</v>
      </c>
      <c r="C8" s="18"/>
      <c r="D8" s="46">
        <f>C9</f>
        <v>71592607</v>
      </c>
    </row>
    <row r="9" spans="1:4" s="7" customFormat="1" ht="12.75" customHeight="1">
      <c r="A9" s="25"/>
      <c r="B9" s="6" t="s">
        <v>8</v>
      </c>
      <c r="C9" s="23">
        <f>SUM(C10:C13)</f>
        <v>71592607</v>
      </c>
      <c r="D9" s="23"/>
    </row>
    <row r="10" spans="1:4" ht="12.75" customHeight="1">
      <c r="A10" s="4"/>
      <c r="B10" s="5" t="s">
        <v>501</v>
      </c>
      <c r="C10" s="23">
        <v>14000000</v>
      </c>
      <c r="D10" s="46"/>
    </row>
    <row r="11" spans="1:4" ht="12.75" customHeight="1">
      <c r="A11" s="4"/>
      <c r="B11" s="6" t="s">
        <v>502</v>
      </c>
      <c r="C11" s="23">
        <v>16098473</v>
      </c>
      <c r="D11" s="46"/>
    </row>
    <row r="12" spans="1:4" ht="12.75" customHeight="1">
      <c r="A12" s="4"/>
      <c r="B12" s="6" t="s">
        <v>898</v>
      </c>
      <c r="C12" s="23">
        <v>37341534</v>
      </c>
      <c r="D12" s="46"/>
    </row>
    <row r="13" spans="1:4" ht="12.75" customHeight="1">
      <c r="A13" s="4"/>
      <c r="B13" s="6" t="s">
        <v>683</v>
      </c>
      <c r="C13" s="23">
        <v>4152600</v>
      </c>
      <c r="D13" s="46"/>
    </row>
    <row r="14" spans="1:4" ht="12.75" customHeight="1">
      <c r="A14" s="4"/>
      <c r="B14" s="8" t="s">
        <v>23</v>
      </c>
      <c r="C14" s="18"/>
      <c r="D14" s="46">
        <f>D7+D8</f>
        <v>354696756</v>
      </c>
    </row>
    <row r="15" spans="1:4" ht="12.75" customHeight="1">
      <c r="A15" s="4">
        <v>4</v>
      </c>
      <c r="B15" s="8" t="s">
        <v>16</v>
      </c>
      <c r="C15" s="18"/>
      <c r="D15" s="46">
        <f>SUM(C27:C28)</f>
        <v>880550000</v>
      </c>
    </row>
    <row r="16" spans="1:4" ht="12.75" customHeight="1">
      <c r="A16" s="13"/>
      <c r="B16" s="6" t="s">
        <v>614</v>
      </c>
      <c r="C16" s="23">
        <v>510000000</v>
      </c>
      <c r="D16" s="10"/>
    </row>
    <row r="17" spans="1:4" ht="12.75" customHeight="1">
      <c r="A17" s="13"/>
      <c r="B17" s="6" t="s">
        <v>615</v>
      </c>
      <c r="C17" s="23">
        <v>170000000</v>
      </c>
      <c r="D17" s="10"/>
    </row>
    <row r="18" spans="1:4" ht="12.75" customHeight="1">
      <c r="A18" s="13"/>
      <c r="B18" s="6" t="s">
        <v>616</v>
      </c>
      <c r="C18" s="23">
        <v>118000000</v>
      </c>
      <c r="D18" s="10"/>
    </row>
    <row r="19" spans="1:4" ht="12.75" customHeight="1">
      <c r="A19" s="13"/>
      <c r="B19" s="6" t="s">
        <v>617</v>
      </c>
      <c r="C19" s="23">
        <v>23000000</v>
      </c>
      <c r="D19" s="10"/>
    </row>
    <row r="20" spans="1:4" ht="12.75" customHeight="1">
      <c r="A20" s="13"/>
      <c r="B20" s="6" t="s">
        <v>618</v>
      </c>
      <c r="C20" s="23">
        <v>12500000</v>
      </c>
      <c r="D20" s="10"/>
    </row>
    <row r="21" spans="1:4" s="41" customFormat="1" ht="12.75" customHeight="1">
      <c r="A21" s="67"/>
      <c r="B21" s="14" t="s">
        <v>619</v>
      </c>
      <c r="C21" s="265">
        <f>SUM(C16:C20)</f>
        <v>833500000</v>
      </c>
      <c r="D21" s="15"/>
    </row>
    <row r="22" spans="1:4" ht="12.75" customHeight="1">
      <c r="A22" s="13"/>
      <c r="B22" s="6" t="s">
        <v>10</v>
      </c>
      <c r="C22" s="23">
        <v>2000000</v>
      </c>
      <c r="D22" s="10"/>
    </row>
    <row r="23" spans="1:4" ht="12.75" customHeight="1">
      <c r="A23" s="13"/>
      <c r="B23" s="6" t="s">
        <v>26</v>
      </c>
      <c r="C23" s="23">
        <v>45000000</v>
      </c>
      <c r="D23" s="10"/>
    </row>
    <row r="24" spans="1:4" ht="12.75" customHeight="1">
      <c r="A24" s="13"/>
      <c r="B24" s="6" t="s">
        <v>11</v>
      </c>
      <c r="C24" s="23">
        <v>0</v>
      </c>
      <c r="D24" s="10"/>
    </row>
    <row r="25" spans="1:4" ht="12.75" customHeight="1">
      <c r="A25" s="13"/>
      <c r="B25" s="6" t="s">
        <v>22</v>
      </c>
      <c r="C25" s="23"/>
      <c r="D25" s="10"/>
    </row>
    <row r="26" spans="1:4" ht="12.75" customHeight="1">
      <c r="A26" s="13"/>
      <c r="B26" s="6" t="s">
        <v>87</v>
      </c>
      <c r="C26" s="23"/>
      <c r="D26" s="10"/>
    </row>
    <row r="27" spans="1:4" s="41" customFormat="1" ht="12.75" customHeight="1">
      <c r="A27" s="67"/>
      <c r="B27" s="14" t="s">
        <v>504</v>
      </c>
      <c r="C27" s="24">
        <f>SUM(C21:C26)</f>
        <v>880500000</v>
      </c>
      <c r="D27" s="15"/>
    </row>
    <row r="28" spans="1:4" ht="12.75" customHeight="1">
      <c r="A28" s="13"/>
      <c r="B28" s="6" t="s">
        <v>68</v>
      </c>
      <c r="C28" s="23">
        <v>50000</v>
      </c>
      <c r="D28" s="10"/>
    </row>
    <row r="29" spans="1:4" ht="12.75" customHeight="1">
      <c r="A29" s="4">
        <v>5</v>
      </c>
      <c r="B29" s="8" t="s">
        <v>27</v>
      </c>
      <c r="C29" s="18"/>
      <c r="D29" s="9">
        <f>C30+C45+C49</f>
        <v>761811854</v>
      </c>
    </row>
    <row r="30" spans="1:4" ht="12.75" customHeight="1">
      <c r="A30" s="13"/>
      <c r="B30" s="6" t="s">
        <v>620</v>
      </c>
      <c r="C30" s="23">
        <f>SUM(C31:C32)</f>
        <v>0</v>
      </c>
      <c r="D30" s="10"/>
    </row>
    <row r="31" spans="1:4" ht="12.75" customHeight="1">
      <c r="A31" s="13"/>
      <c r="B31" s="6" t="s">
        <v>15</v>
      </c>
      <c r="C31" s="23"/>
      <c r="D31" s="10"/>
    </row>
    <row r="32" spans="1:4" ht="12.75" customHeight="1">
      <c r="A32" s="13"/>
      <c r="B32" s="6" t="s">
        <v>28</v>
      </c>
      <c r="C32" s="23"/>
      <c r="D32" s="10"/>
    </row>
    <row r="33" spans="1:4" ht="12.75" customHeight="1">
      <c r="A33" s="13"/>
      <c r="B33" s="8" t="s">
        <v>29</v>
      </c>
      <c r="C33" s="45"/>
      <c r="D33" s="10"/>
    </row>
    <row r="34" spans="1:4" ht="12.75" customHeight="1">
      <c r="A34" s="13"/>
      <c r="B34" s="6" t="s">
        <v>767</v>
      </c>
      <c r="C34" s="23">
        <v>293068629</v>
      </c>
      <c r="D34" s="10"/>
    </row>
    <row r="35" spans="1:4" ht="12.75" customHeight="1">
      <c r="A35" s="13"/>
      <c r="B35" s="43" t="s">
        <v>965</v>
      </c>
      <c r="C35" s="23">
        <v>11002169</v>
      </c>
      <c r="D35" s="10"/>
    </row>
    <row r="36" spans="1:4" ht="12.75" customHeight="1">
      <c r="A36" s="13"/>
      <c r="B36" s="43" t="s">
        <v>967</v>
      </c>
      <c r="C36" s="23">
        <v>6066350</v>
      </c>
      <c r="D36" s="10"/>
    </row>
    <row r="37" spans="1:4" ht="12.75" customHeight="1">
      <c r="A37" s="13"/>
      <c r="B37" s="6" t="s">
        <v>890</v>
      </c>
      <c r="C37" s="23">
        <v>15439938</v>
      </c>
      <c r="D37" s="10"/>
    </row>
    <row r="38" spans="1:4" ht="12.75" customHeight="1">
      <c r="A38" s="13"/>
      <c r="B38" s="6" t="s">
        <v>759</v>
      </c>
      <c r="C38" s="23">
        <v>11715750</v>
      </c>
      <c r="D38" s="10"/>
    </row>
    <row r="39" spans="1:4" ht="12.75" customHeight="1">
      <c r="A39" s="13"/>
      <c r="B39" s="6" t="s">
        <v>891</v>
      </c>
      <c r="C39" s="23">
        <v>5856500</v>
      </c>
      <c r="D39" s="10"/>
    </row>
    <row r="40" spans="1:4" ht="12.75" customHeight="1">
      <c r="A40" s="13"/>
      <c r="B40" s="6" t="s">
        <v>834</v>
      </c>
      <c r="C40" s="23">
        <v>149771334</v>
      </c>
      <c r="D40" s="10"/>
    </row>
    <row r="41" spans="1:4" ht="12.75" customHeight="1">
      <c r="A41" s="13"/>
      <c r="B41" s="6" t="s">
        <v>933</v>
      </c>
      <c r="C41" s="23">
        <v>158764184</v>
      </c>
      <c r="D41" s="10"/>
    </row>
    <row r="42" spans="1:4" s="41" customFormat="1" ht="11.25">
      <c r="A42" s="67"/>
      <c r="B42" s="14" t="s">
        <v>92</v>
      </c>
      <c r="C42" s="24">
        <f>SUM(C34:C41)</f>
        <v>651684854</v>
      </c>
      <c r="D42" s="15"/>
    </row>
    <row r="43" spans="1:4" s="41" customFormat="1" ht="11.25">
      <c r="A43" s="67"/>
      <c r="B43" s="43"/>
      <c r="C43" s="23"/>
      <c r="D43" s="15"/>
    </row>
    <row r="44" spans="1:4" s="41" customFormat="1" ht="11.25">
      <c r="A44" s="67"/>
      <c r="B44" s="42" t="s">
        <v>505</v>
      </c>
      <c r="C44" s="24">
        <f>SUM(C43)</f>
        <v>0</v>
      </c>
      <c r="D44" s="15"/>
    </row>
    <row r="45" spans="1:4" ht="11.25">
      <c r="A45" s="13"/>
      <c r="B45" s="5" t="s">
        <v>37</v>
      </c>
      <c r="C45" s="23">
        <f>C42+C44</f>
        <v>651684854</v>
      </c>
      <c r="D45" s="10"/>
    </row>
    <row r="46" spans="1:4" ht="11.25">
      <c r="A46" s="13"/>
      <c r="B46" s="43" t="s">
        <v>964</v>
      </c>
      <c r="C46" s="23">
        <v>127000</v>
      </c>
      <c r="D46" s="10"/>
    </row>
    <row r="47" spans="1:4" ht="11.25">
      <c r="A47" s="13"/>
      <c r="B47" s="43" t="s">
        <v>1007</v>
      </c>
      <c r="C47" s="23">
        <v>20000000</v>
      </c>
      <c r="D47" s="10"/>
    </row>
    <row r="48" spans="1:4" ht="11.25">
      <c r="A48" s="13"/>
      <c r="B48" s="43" t="s">
        <v>974</v>
      </c>
      <c r="C48" s="23">
        <v>90000000</v>
      </c>
      <c r="D48" s="10"/>
    </row>
    <row r="49" spans="1:4" s="7" customFormat="1" ht="12.75" customHeight="1">
      <c r="A49" s="119"/>
      <c r="B49" s="6" t="s">
        <v>38</v>
      </c>
      <c r="C49" s="23">
        <f>SUM(C46:C48)</f>
        <v>110127000</v>
      </c>
      <c r="D49" s="10"/>
    </row>
    <row r="50" spans="1:4" ht="11.25">
      <c r="A50" s="4">
        <v>6</v>
      </c>
      <c r="B50" s="8" t="s">
        <v>30</v>
      </c>
      <c r="C50" s="18"/>
      <c r="D50" s="9">
        <f>C51+C58</f>
        <v>2040739238</v>
      </c>
    </row>
    <row r="51" spans="1:4" ht="11.25">
      <c r="A51" s="13"/>
      <c r="B51" s="6" t="s">
        <v>6</v>
      </c>
      <c r="C51" s="23">
        <f>SUM(C52:C56)</f>
        <v>2028148238</v>
      </c>
      <c r="D51" s="9"/>
    </row>
    <row r="52" spans="1:4" ht="13.5" customHeight="1">
      <c r="A52" s="13"/>
      <c r="B52" s="6" t="s">
        <v>88</v>
      </c>
      <c r="C52" s="23">
        <v>414301532</v>
      </c>
      <c r="D52" s="9"/>
    </row>
    <row r="53" spans="1:4" ht="13.5" customHeight="1">
      <c r="A53" s="13"/>
      <c r="B53" s="5" t="s">
        <v>355</v>
      </c>
      <c r="C53" s="23">
        <v>329444250</v>
      </c>
      <c r="D53" s="9"/>
    </row>
    <row r="54" spans="1:4" ht="22.5">
      <c r="A54" s="13"/>
      <c r="B54" s="5" t="s">
        <v>89</v>
      </c>
      <c r="C54" s="23">
        <v>631601676</v>
      </c>
      <c r="D54" s="9"/>
    </row>
    <row r="55" spans="1:4" ht="11.25">
      <c r="A55" s="13"/>
      <c r="B55" s="5" t="s">
        <v>90</v>
      </c>
      <c r="C55" s="23">
        <v>30321390</v>
      </c>
      <c r="D55" s="9"/>
    </row>
    <row r="56" spans="1:4" s="7" customFormat="1" ht="11.25">
      <c r="A56" s="13"/>
      <c r="B56" s="5" t="s">
        <v>91</v>
      </c>
      <c r="C56" s="23">
        <f>SUM(C57:C57)</f>
        <v>622479390</v>
      </c>
      <c r="D56" s="9"/>
    </row>
    <row r="57" spans="1:4" s="7" customFormat="1" ht="11.25">
      <c r="A57" s="13"/>
      <c r="B57" s="5" t="s">
        <v>882</v>
      </c>
      <c r="C57" s="23">
        <v>622479390</v>
      </c>
      <c r="D57" s="9"/>
    </row>
    <row r="58" spans="1:4" ht="12.75" customHeight="1">
      <c r="A58" s="13"/>
      <c r="B58" s="5" t="s">
        <v>40</v>
      </c>
      <c r="C58" s="23">
        <f>SUM(C59:C59)</f>
        <v>12591000</v>
      </c>
      <c r="D58" s="9"/>
    </row>
    <row r="59" spans="1:4" ht="12.75" customHeight="1">
      <c r="A59" s="13"/>
      <c r="B59" s="5" t="s">
        <v>39</v>
      </c>
      <c r="C59" s="23">
        <v>12591000</v>
      </c>
      <c r="D59" s="9"/>
    </row>
    <row r="60" spans="1:4" ht="14.25" customHeight="1">
      <c r="A60" s="4">
        <v>7</v>
      </c>
      <c r="B60" s="8" t="s">
        <v>31</v>
      </c>
      <c r="C60" s="18"/>
      <c r="D60" s="9">
        <f>C75+C78</f>
        <v>190816991</v>
      </c>
    </row>
    <row r="61" spans="1:4" ht="14.25" customHeight="1">
      <c r="A61" s="13"/>
      <c r="B61" s="6" t="s">
        <v>41</v>
      </c>
      <c r="C61" s="23">
        <v>54140000</v>
      </c>
      <c r="D61" s="10"/>
    </row>
    <row r="62" spans="1:4" ht="11.25">
      <c r="A62" s="13"/>
      <c r="B62" s="22" t="s">
        <v>778</v>
      </c>
      <c r="C62" s="23">
        <v>8926500</v>
      </c>
      <c r="D62" s="10"/>
    </row>
    <row r="63" spans="1:4" ht="11.25">
      <c r="A63" s="13"/>
      <c r="B63" s="43" t="s">
        <v>951</v>
      </c>
      <c r="C63" s="23">
        <v>126000</v>
      </c>
      <c r="D63" s="10"/>
    </row>
    <row r="64" spans="1:4" ht="11.25">
      <c r="A64" s="13"/>
      <c r="B64" s="43" t="s">
        <v>946</v>
      </c>
      <c r="C64" s="23">
        <v>61516793</v>
      </c>
      <c r="D64" s="10"/>
    </row>
    <row r="65" spans="1:4" ht="11.25">
      <c r="A65" s="13"/>
      <c r="B65" s="43" t="s">
        <v>944</v>
      </c>
      <c r="C65" s="23">
        <v>367200</v>
      </c>
      <c r="D65" s="10"/>
    </row>
    <row r="66" spans="1:4" ht="11.25">
      <c r="A66" s="13"/>
      <c r="B66" s="43" t="s">
        <v>881</v>
      </c>
      <c r="C66" s="23">
        <v>342500</v>
      </c>
      <c r="D66" s="10"/>
    </row>
    <row r="67" spans="1:4" ht="11.25">
      <c r="A67" s="13"/>
      <c r="B67" s="6" t="s">
        <v>834</v>
      </c>
      <c r="C67" s="23">
        <v>5676900</v>
      </c>
      <c r="D67" s="10"/>
    </row>
    <row r="68" spans="1:4" ht="11.25">
      <c r="A68" s="13"/>
      <c r="B68" s="6" t="s">
        <v>767</v>
      </c>
      <c r="C68" s="23">
        <v>2785110</v>
      </c>
      <c r="D68" s="10"/>
    </row>
    <row r="69" spans="1:4" ht="11.25">
      <c r="A69" s="13"/>
      <c r="B69" s="6" t="s">
        <v>836</v>
      </c>
      <c r="C69" s="23">
        <v>35864865</v>
      </c>
      <c r="D69" s="10"/>
    </row>
    <row r="70" spans="1:4" ht="11.25">
      <c r="A70" s="13"/>
      <c r="B70" s="6" t="s">
        <v>892</v>
      </c>
      <c r="C70" s="23">
        <v>5000000</v>
      </c>
      <c r="D70" s="10"/>
    </row>
    <row r="71" spans="1:4" s="41" customFormat="1" ht="11.25">
      <c r="A71" s="67"/>
      <c r="B71" s="42" t="s">
        <v>92</v>
      </c>
      <c r="C71" s="24">
        <f>SUM(C61:C70)</f>
        <v>174745868</v>
      </c>
      <c r="D71" s="15"/>
    </row>
    <row r="72" spans="1:4" ht="11.25">
      <c r="A72" s="13"/>
      <c r="B72" s="43" t="s">
        <v>688</v>
      </c>
      <c r="C72" s="23">
        <v>2310750</v>
      </c>
      <c r="D72" s="10"/>
    </row>
    <row r="73" spans="1:4" ht="11.25">
      <c r="A73" s="13"/>
      <c r="B73" s="43" t="s">
        <v>998</v>
      </c>
      <c r="C73" s="23">
        <v>640341</v>
      </c>
      <c r="D73" s="10"/>
    </row>
    <row r="74" spans="1:4" s="41" customFormat="1" ht="11.25">
      <c r="A74" s="67"/>
      <c r="B74" s="42" t="s">
        <v>505</v>
      </c>
      <c r="C74" s="24">
        <f>SUM(C72:C73)</f>
        <v>2951091</v>
      </c>
      <c r="D74" s="24"/>
    </row>
    <row r="75" spans="1:4" ht="11.25">
      <c r="A75" s="13"/>
      <c r="B75" s="5" t="s">
        <v>37</v>
      </c>
      <c r="C75" s="23">
        <f>C71+C74</f>
        <v>177696959</v>
      </c>
      <c r="D75" s="23"/>
    </row>
    <row r="76" spans="1:4" ht="11.25">
      <c r="A76" s="13"/>
      <c r="B76" s="6" t="s">
        <v>893</v>
      </c>
      <c r="C76" s="23">
        <v>13120032</v>
      </c>
      <c r="D76" s="23"/>
    </row>
    <row r="77" spans="1:4" ht="11.25">
      <c r="A77" s="13"/>
      <c r="B77" s="42" t="s">
        <v>92</v>
      </c>
      <c r="C77" s="23">
        <f>SUM(C76:C76)</f>
        <v>13120032</v>
      </c>
      <c r="D77" s="23"/>
    </row>
    <row r="78" spans="1:4" ht="11.25">
      <c r="A78" s="13"/>
      <c r="B78" s="5" t="s">
        <v>777</v>
      </c>
      <c r="C78" s="10">
        <f>SUM(C77)</f>
        <v>13120032</v>
      </c>
      <c r="D78" s="23"/>
    </row>
    <row r="79" spans="1:4" ht="11.25">
      <c r="A79" s="4">
        <v>8</v>
      </c>
      <c r="B79" s="12" t="s">
        <v>71</v>
      </c>
      <c r="C79" s="10"/>
      <c r="D79" s="9">
        <f>SUM(C80:C84)</f>
        <v>8500000</v>
      </c>
    </row>
    <row r="80" spans="1:4" ht="12.75" customHeight="1">
      <c r="A80" s="13"/>
      <c r="B80" s="12" t="s">
        <v>9</v>
      </c>
      <c r="C80" s="23">
        <v>3000000</v>
      </c>
      <c r="D80" s="9"/>
    </row>
    <row r="81" spans="1:4" ht="12.75" customHeight="1">
      <c r="A81" s="13"/>
      <c r="B81" s="12" t="s">
        <v>684</v>
      </c>
      <c r="C81" s="23">
        <v>4000000</v>
      </c>
      <c r="D81" s="9"/>
    </row>
    <row r="82" spans="1:4" ht="12.75" customHeight="1">
      <c r="A82" s="13"/>
      <c r="B82" s="12" t="s">
        <v>771</v>
      </c>
      <c r="C82" s="23">
        <v>1500000</v>
      </c>
      <c r="D82" s="9"/>
    </row>
    <row r="83" spans="1:4" ht="12.75" customHeight="1">
      <c r="A83" s="13"/>
      <c r="B83" s="12" t="s">
        <v>69</v>
      </c>
      <c r="C83" s="23"/>
      <c r="D83" s="9"/>
    </row>
    <row r="84" spans="1:4" ht="12.75" customHeight="1">
      <c r="A84" s="3"/>
      <c r="B84" s="12" t="s">
        <v>70</v>
      </c>
      <c r="C84" s="10"/>
      <c r="D84" s="9"/>
    </row>
    <row r="85" spans="1:4" ht="12.75" customHeight="1">
      <c r="A85" s="2">
        <v>9</v>
      </c>
      <c r="B85" s="8" t="s">
        <v>32</v>
      </c>
      <c r="C85" s="18"/>
      <c r="D85" s="9">
        <f>SUM(C86:C89)</f>
        <v>3741210299</v>
      </c>
    </row>
    <row r="86" spans="1:4" ht="12.75" customHeight="1">
      <c r="A86" s="4"/>
      <c r="B86" s="20" t="s">
        <v>34</v>
      </c>
      <c r="C86" s="23">
        <v>1559022525</v>
      </c>
      <c r="D86" s="9"/>
    </row>
    <row r="87" spans="1:4" ht="12.75" customHeight="1">
      <c r="A87" s="3"/>
      <c r="B87" s="20" t="s">
        <v>33</v>
      </c>
      <c r="C87" s="23">
        <v>1880856501</v>
      </c>
      <c r="D87" s="9"/>
    </row>
    <row r="88" spans="1:4" ht="12.75" customHeight="1">
      <c r="A88" s="13"/>
      <c r="B88" s="20" t="s">
        <v>35</v>
      </c>
      <c r="C88" s="23">
        <v>275714002</v>
      </c>
      <c r="D88" s="9"/>
    </row>
    <row r="89" spans="1:4" ht="12.75" customHeight="1">
      <c r="A89" s="13"/>
      <c r="B89" s="20" t="s">
        <v>36</v>
      </c>
      <c r="C89" s="23">
        <v>25617271</v>
      </c>
      <c r="D89" s="9"/>
    </row>
    <row r="90" spans="1:4" s="17" customFormat="1" ht="12.75" customHeight="1">
      <c r="A90" s="4"/>
      <c r="B90" s="19" t="s">
        <v>2</v>
      </c>
      <c r="C90" s="18"/>
      <c r="D90" s="9">
        <f>D8+C27+C30+C42+C49+D50+C71+C77+C80+C81+C83+C86+C87</f>
        <v>7389388625</v>
      </c>
    </row>
    <row r="91" spans="1:4" ht="12.75" customHeight="1">
      <c r="A91" s="13"/>
      <c r="B91" s="19" t="s">
        <v>3</v>
      </c>
      <c r="C91" s="18"/>
      <c r="D91" s="9">
        <f>D14+D15+D29+D50+D60+D79+D85</f>
        <v>7978325138</v>
      </c>
    </row>
    <row r="92" spans="1:4" ht="12.75" customHeight="1">
      <c r="A92" s="13"/>
      <c r="B92" s="19" t="s">
        <v>1</v>
      </c>
      <c r="C92" s="18"/>
      <c r="D92" s="46">
        <v>340874984</v>
      </c>
    </row>
    <row r="93" spans="1:4" ht="12.75" customHeight="1">
      <c r="A93" s="21"/>
      <c r="B93" s="16" t="s">
        <v>4</v>
      </c>
      <c r="C93" s="18"/>
      <c r="D93" s="9">
        <f>D90+D92</f>
        <v>7730263609</v>
      </c>
    </row>
    <row r="94" spans="1:4" ht="12.75" customHeight="1">
      <c r="A94" s="3"/>
      <c r="B94" s="19" t="s">
        <v>5</v>
      </c>
      <c r="C94" s="45"/>
      <c r="D94" s="9">
        <f>D91+D92</f>
        <v>8319200122</v>
      </c>
    </row>
  </sheetData>
  <sheetProtection/>
  <mergeCells count="2">
    <mergeCell ref="A2:D2"/>
    <mergeCell ref="A3:D3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5"/>
  <sheetViews>
    <sheetView zoomScalePageLayoutView="0" workbookViewId="0" topLeftCell="F1">
      <selection activeCell="U9" sqref="U9"/>
    </sheetView>
  </sheetViews>
  <sheetFormatPr defaultColWidth="9.00390625" defaultRowHeight="12.75"/>
  <cols>
    <col min="1" max="1" width="13.375" style="7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6.625" style="7" bestFit="1" customWidth="1"/>
    <col min="7" max="7" width="9.625" style="7" bestFit="1" customWidth="1"/>
    <col min="8" max="8" width="8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7.875" style="7" bestFit="1" customWidth="1"/>
    <col min="14" max="15" width="8.75390625" style="7" bestFit="1" customWidth="1"/>
    <col min="16" max="16" width="13.875" style="7" bestFit="1" customWidth="1"/>
    <col min="17" max="17" width="10.875" style="17" bestFit="1" customWidth="1"/>
    <col min="18" max="18" width="5.625" style="7" customWidth="1"/>
    <col min="19" max="19" width="13.875" style="7" bestFit="1" customWidth="1"/>
    <col min="20" max="20" width="11.00390625" style="17" bestFit="1" customWidth="1"/>
    <col min="21" max="21" width="10.875" style="17" bestFit="1" customWidth="1"/>
    <col min="22" max="29" width="10.875" style="196" customWidth="1"/>
    <col min="30" max="30" width="20.75390625" style="7" customWidth="1"/>
    <col min="31" max="31" width="9.625" style="1" bestFit="1" customWidth="1"/>
    <col min="32" max="32" width="8.75390625" style="1" bestFit="1" customWidth="1"/>
    <col min="33" max="34" width="5.75390625" style="1" bestFit="1" customWidth="1"/>
    <col min="35" max="16384" width="9.125" style="7" customWidth="1"/>
  </cols>
  <sheetData>
    <row r="1" spans="1:39" ht="11.25">
      <c r="A1" s="7" t="s">
        <v>675</v>
      </c>
      <c r="O1" s="170" t="s">
        <v>600</v>
      </c>
      <c r="P1" s="7" t="s">
        <v>675</v>
      </c>
      <c r="AB1" s="170" t="s">
        <v>600</v>
      </c>
      <c r="AK1" s="170" t="s">
        <v>72</v>
      </c>
      <c r="AL1" s="36"/>
      <c r="AM1" s="36"/>
    </row>
    <row r="2" spans="1:29" ht="11.25">
      <c r="A2" s="7" t="s">
        <v>750</v>
      </c>
      <c r="P2" s="7" t="s">
        <v>750</v>
      </c>
      <c r="AC2" s="7" t="s">
        <v>750</v>
      </c>
    </row>
    <row r="3" spans="1:38" ht="12.75" customHeight="1">
      <c r="A3" s="366" t="s">
        <v>66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 t="s">
        <v>66</v>
      </c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197"/>
      <c r="AD3" s="366" t="s">
        <v>66</v>
      </c>
      <c r="AE3" s="366"/>
      <c r="AF3" s="366"/>
      <c r="AG3" s="366"/>
      <c r="AH3" s="366"/>
      <c r="AL3" s="36"/>
    </row>
    <row r="4" spans="1:38" ht="12.75" customHeight="1">
      <c r="A4" s="366" t="s">
        <v>997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 t="s">
        <v>997</v>
      </c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197"/>
      <c r="AD4" s="366" t="s">
        <v>997</v>
      </c>
      <c r="AE4" s="366"/>
      <c r="AF4" s="366"/>
      <c r="AG4" s="366"/>
      <c r="AH4" s="366"/>
      <c r="AI4" s="36"/>
      <c r="AJ4" s="36"/>
      <c r="AK4" s="36"/>
      <c r="AL4" s="36"/>
    </row>
    <row r="5" spans="4:38" ht="12.75" customHeight="1">
      <c r="D5" s="366"/>
      <c r="E5" s="366"/>
      <c r="F5" s="366"/>
      <c r="G5" s="366"/>
      <c r="H5" s="366"/>
      <c r="I5" s="36"/>
      <c r="J5" s="36"/>
      <c r="K5" s="36"/>
      <c r="M5" s="366"/>
      <c r="N5" s="366"/>
      <c r="O5" s="366"/>
      <c r="P5" s="366"/>
      <c r="Q5" s="366"/>
      <c r="R5" s="366"/>
      <c r="S5" s="366"/>
      <c r="T5" s="7"/>
      <c r="AD5" s="366"/>
      <c r="AE5" s="366"/>
      <c r="AF5" s="366"/>
      <c r="AG5" s="366"/>
      <c r="AH5" s="366"/>
      <c r="AI5" s="36"/>
      <c r="AJ5" s="36"/>
      <c r="AK5" s="36"/>
      <c r="AL5" s="36"/>
    </row>
    <row r="7" spans="1:34" ht="11.25">
      <c r="A7" s="38"/>
      <c r="B7" s="38" t="s">
        <v>73</v>
      </c>
      <c r="C7" s="38" t="s">
        <v>74</v>
      </c>
      <c r="D7" s="38" t="s">
        <v>75</v>
      </c>
      <c r="E7" s="38" t="s">
        <v>76</v>
      </c>
      <c r="F7" s="363" t="s">
        <v>77</v>
      </c>
      <c r="G7" s="364"/>
      <c r="H7" s="364"/>
      <c r="I7" s="364"/>
      <c r="J7" s="365"/>
      <c r="K7" s="38" t="s">
        <v>78</v>
      </c>
      <c r="L7" s="38" t="s">
        <v>79</v>
      </c>
      <c r="M7" s="363" t="s">
        <v>80</v>
      </c>
      <c r="N7" s="364"/>
      <c r="O7" s="365"/>
      <c r="S7" s="38"/>
      <c r="T7" s="39" t="s">
        <v>81</v>
      </c>
      <c r="U7" s="38" t="s">
        <v>82</v>
      </c>
      <c r="V7" s="38" t="s">
        <v>334</v>
      </c>
      <c r="W7" s="39" t="s">
        <v>84</v>
      </c>
      <c r="X7" s="39" t="s">
        <v>85</v>
      </c>
      <c r="Y7" s="198"/>
      <c r="Z7" s="198"/>
      <c r="AA7" s="198"/>
      <c r="AB7" s="198"/>
      <c r="AC7" s="198"/>
      <c r="AD7" s="38"/>
      <c r="AE7" s="40" t="s">
        <v>86</v>
      </c>
      <c r="AF7" s="40"/>
      <c r="AG7" s="40"/>
      <c r="AH7" s="40"/>
    </row>
    <row r="8" spans="1:34" s="29" customFormat="1" ht="11.25" customHeight="1">
      <c r="A8" s="26"/>
      <c r="B8" s="26"/>
      <c r="C8" s="26"/>
      <c r="D8" s="26"/>
      <c r="E8" s="26"/>
      <c r="F8" s="367" t="s">
        <v>45</v>
      </c>
      <c r="G8" s="367"/>
      <c r="H8" s="367"/>
      <c r="I8" s="367"/>
      <c r="J8" s="367"/>
      <c r="K8" s="26"/>
      <c r="L8" s="26"/>
      <c r="M8" s="367" t="s">
        <v>46</v>
      </c>
      <c r="N8" s="367"/>
      <c r="O8" s="367"/>
      <c r="S8" s="26"/>
      <c r="T8" s="28"/>
      <c r="U8" s="26"/>
      <c r="V8" s="26"/>
      <c r="W8" s="28"/>
      <c r="X8" s="28"/>
      <c r="Y8" s="199"/>
      <c r="Z8" s="199"/>
      <c r="AA8" s="199"/>
      <c r="AB8" s="199"/>
      <c r="AC8" s="199"/>
      <c r="AD8" s="26"/>
      <c r="AE8" s="26"/>
      <c r="AF8" s="26"/>
      <c r="AG8" s="26"/>
      <c r="AH8" s="26"/>
    </row>
    <row r="9" spans="1:34" s="31" customFormat="1" ht="99">
      <c r="A9" s="27" t="s">
        <v>13</v>
      </c>
      <c r="B9" s="112" t="s">
        <v>24</v>
      </c>
      <c r="C9" s="112" t="s">
        <v>780</v>
      </c>
      <c r="D9" s="112" t="s">
        <v>25</v>
      </c>
      <c r="E9" s="112" t="s">
        <v>47</v>
      </c>
      <c r="F9" s="112" t="s">
        <v>62</v>
      </c>
      <c r="G9" s="112" t="s">
        <v>599</v>
      </c>
      <c r="H9" s="112" t="s">
        <v>48</v>
      </c>
      <c r="I9" s="112" t="s">
        <v>601</v>
      </c>
      <c r="J9" s="112" t="s">
        <v>49</v>
      </c>
      <c r="K9" s="112" t="s">
        <v>61</v>
      </c>
      <c r="L9" s="112" t="s">
        <v>50</v>
      </c>
      <c r="M9" s="112" t="s">
        <v>602</v>
      </c>
      <c r="N9" s="112" t="s">
        <v>51</v>
      </c>
      <c r="O9" s="112" t="s">
        <v>52</v>
      </c>
      <c r="S9" s="27" t="s">
        <v>13</v>
      </c>
      <c r="T9" s="113" t="s">
        <v>63</v>
      </c>
      <c r="U9" s="112" t="s">
        <v>53</v>
      </c>
      <c r="V9" s="112" t="s">
        <v>779</v>
      </c>
      <c r="W9" s="113" t="s">
        <v>64</v>
      </c>
      <c r="X9" s="113" t="s">
        <v>54</v>
      </c>
      <c r="Y9" s="200"/>
      <c r="Z9" s="200"/>
      <c r="AA9" s="200"/>
      <c r="AB9" s="200"/>
      <c r="AC9" s="200"/>
      <c r="AD9" s="27" t="s">
        <v>13</v>
      </c>
      <c r="AE9" s="112" t="s">
        <v>8</v>
      </c>
      <c r="AF9" s="112" t="s">
        <v>7</v>
      </c>
      <c r="AG9" s="112" t="s">
        <v>12</v>
      </c>
      <c r="AH9" s="112" t="s">
        <v>65</v>
      </c>
    </row>
    <row r="10" spans="1:34" s="31" customFormat="1" ht="11.25">
      <c r="A10" s="27"/>
      <c r="B10" s="27" t="s">
        <v>44</v>
      </c>
      <c r="C10" s="27" t="s">
        <v>44</v>
      </c>
      <c r="D10" s="27" t="s">
        <v>44</v>
      </c>
      <c r="E10" s="27" t="s">
        <v>44</v>
      </c>
      <c r="F10" s="27" t="s">
        <v>44</v>
      </c>
      <c r="G10" s="27" t="s">
        <v>44</v>
      </c>
      <c r="H10" s="27" t="s">
        <v>44</v>
      </c>
      <c r="I10" s="27" t="s">
        <v>44</v>
      </c>
      <c r="J10" s="27" t="s">
        <v>44</v>
      </c>
      <c r="K10" s="27" t="s">
        <v>44</v>
      </c>
      <c r="L10" s="27" t="s">
        <v>44</v>
      </c>
      <c r="M10" s="27" t="s">
        <v>44</v>
      </c>
      <c r="N10" s="27" t="s">
        <v>44</v>
      </c>
      <c r="O10" s="27" t="s">
        <v>44</v>
      </c>
      <c r="S10" s="27"/>
      <c r="T10" s="30" t="s">
        <v>44</v>
      </c>
      <c r="U10" s="27" t="s">
        <v>44</v>
      </c>
      <c r="V10" s="27" t="s">
        <v>44</v>
      </c>
      <c r="W10" s="27" t="s">
        <v>44</v>
      </c>
      <c r="X10" s="30" t="s">
        <v>44</v>
      </c>
      <c r="Y10" s="201"/>
      <c r="Z10" s="201"/>
      <c r="AA10" s="201"/>
      <c r="AB10" s="201"/>
      <c r="AC10" s="201"/>
      <c r="AD10" s="27"/>
      <c r="AE10" s="27" t="s">
        <v>44</v>
      </c>
      <c r="AF10" s="27" t="s">
        <v>44</v>
      </c>
      <c r="AG10" s="27" t="s">
        <v>44</v>
      </c>
      <c r="AH10" s="27" t="s">
        <v>44</v>
      </c>
    </row>
    <row r="11" spans="1:34" ht="11.25">
      <c r="A11" s="6" t="s">
        <v>17</v>
      </c>
      <c r="B11" s="10">
        <f>'5a.sz.mell.'!B11+'5b.sz.mell.'!B11+'5c.sz.mell.'!B11</f>
        <v>180539073</v>
      </c>
      <c r="C11" s="10">
        <f>'5a.sz.mell.'!C11+'5b.sz.mell.'!C11+'5c.sz.mell.'!C11</f>
        <v>34167908</v>
      </c>
      <c r="D11" s="10">
        <f>'5a.sz.mell.'!D11+'5b.sz.mell.'!D11+'5c.sz.mell.'!D11</f>
        <v>284668213</v>
      </c>
      <c r="E11" s="10">
        <f>'5a.sz.mell.'!E11+'5b.sz.mell.'!E11+'5c.sz.mell.'!E11</f>
        <v>0</v>
      </c>
      <c r="F11" s="10">
        <f>'5a.sz.mell.'!F11+'5b.sz.mell.'!F11+'5c.sz.mell.'!F11</f>
        <v>0</v>
      </c>
      <c r="G11" s="10">
        <f>'5a.sz.mell.'!G11+'5b.sz.mell.'!G11+'5c.sz.mell.'!G11</f>
        <v>0</v>
      </c>
      <c r="H11" s="10">
        <f>'5a.sz.mell.'!H11+'5b.sz.mell.'!H11+'5c.sz.mell.'!H11</f>
        <v>0</v>
      </c>
      <c r="I11" s="10">
        <f>'5a.sz.mell.'!I11+'5b.sz.mell.'!I11+'5c.sz.mell.'!I11</f>
        <v>0</v>
      </c>
      <c r="J11" s="10">
        <f>'5a.sz.mell.'!J11+'5b.sz.mell.'!J11+'5c.sz.mell.'!J11</f>
        <v>0</v>
      </c>
      <c r="K11" s="10">
        <f>'5a.sz.mell.'!K11+'5b.sz.mell.'!K11+'5c.sz.mell.'!K11</f>
        <v>3016548</v>
      </c>
      <c r="L11" s="10">
        <f>'5a.sz.mell.'!L11+'5b.sz.mell.'!L11+'5c.sz.mell.'!L11</f>
        <v>3000000</v>
      </c>
      <c r="M11" s="10">
        <f>'5a.sz.mell.'!M11+'5b.sz.mell.'!M11+'5c.sz.mell.'!M11</f>
        <v>0</v>
      </c>
      <c r="N11" s="10">
        <f>'5a.sz.mell.'!N11+'5b.sz.mell.'!N11+'5c.sz.mell.'!N11</f>
        <v>0</v>
      </c>
      <c r="O11" s="10">
        <f>'5a.sz.mell.'!O11+'5b.sz.mell.'!O11+'5c.sz.mell.'!O11</f>
        <v>0</v>
      </c>
      <c r="S11" s="6" t="s">
        <v>17</v>
      </c>
      <c r="T11" s="9">
        <f>B11+C11+D11+E11+F11+G11+H11+I11+J11+K11+L11+M11+N11+O11</f>
        <v>505391742</v>
      </c>
      <c r="U11" s="10">
        <f>'5a.sz.mell.'!Q11+'5b.sz.mell.'!Q11+'5c.sz.mell.'!Q11</f>
        <v>0</v>
      </c>
      <c r="V11" s="10">
        <f>'5a.sz.mell.'!R11+'5b.sz.mell.'!R11+'5c.sz.mell.'!R11</f>
        <v>0</v>
      </c>
      <c r="W11" s="10">
        <f aca="true" t="shared" si="0" ref="W11:W19">U11+V11</f>
        <v>0</v>
      </c>
      <c r="X11" s="9">
        <f aca="true" t="shared" si="1" ref="X11:X18">T11+W11</f>
        <v>505391742</v>
      </c>
      <c r="Y11" s="202"/>
      <c r="Z11" s="202"/>
      <c r="AA11" s="202"/>
      <c r="AB11" s="202"/>
      <c r="AC11" s="202"/>
      <c r="AD11" s="6" t="s">
        <v>17</v>
      </c>
      <c r="AE11" s="23">
        <v>158542526</v>
      </c>
      <c r="AF11" s="23"/>
      <c r="AG11" s="23">
        <v>51</v>
      </c>
      <c r="AH11" s="23"/>
    </row>
    <row r="12" spans="1:34" ht="11.25">
      <c r="A12" s="6" t="s">
        <v>55</v>
      </c>
      <c r="B12" s="10">
        <f>'5a.sz.mell.'!B12+'5b.sz.mell.'!B12+'5c.sz.mell.'!B12</f>
        <v>300039141</v>
      </c>
      <c r="C12" s="10">
        <f>'5a.sz.mell.'!C12+'5b.sz.mell.'!C12+'5c.sz.mell.'!C12</f>
        <v>62861017</v>
      </c>
      <c r="D12" s="10">
        <f>'5a.sz.mell.'!D12+'5b.sz.mell.'!D12+'5c.sz.mell.'!D12</f>
        <v>106963453</v>
      </c>
      <c r="E12" s="10">
        <f>'5a.sz.mell.'!E12+'5b.sz.mell.'!E12+'5c.sz.mell.'!E12</f>
        <v>0</v>
      </c>
      <c r="F12" s="10">
        <f>'5a.sz.mell.'!F12+'5b.sz.mell.'!F12+'5c.sz.mell.'!F12</f>
        <v>0</v>
      </c>
      <c r="G12" s="10">
        <f>'5a.sz.mell.'!G12+'5b.sz.mell.'!G12+'5c.sz.mell.'!G12</f>
        <v>0</v>
      </c>
      <c r="H12" s="10">
        <f>'5a.sz.mell.'!H12+'5b.sz.mell.'!H12+'5c.sz.mell.'!H12</f>
        <v>0</v>
      </c>
      <c r="I12" s="10">
        <f>'5a.sz.mell.'!I12+'5b.sz.mell.'!I12+'5c.sz.mell.'!I12</f>
        <v>0</v>
      </c>
      <c r="J12" s="10">
        <f>'5a.sz.mell.'!J12+'5b.sz.mell.'!J12+'5c.sz.mell.'!J12</f>
        <v>0</v>
      </c>
      <c r="K12" s="10">
        <f>'5a.sz.mell.'!K12+'5b.sz.mell.'!K12+'5c.sz.mell.'!K12</f>
        <v>2000000</v>
      </c>
      <c r="L12" s="10">
        <f>'5a.sz.mell.'!L12+'5b.sz.mell.'!L12+'5c.sz.mell.'!L12</f>
        <v>0</v>
      </c>
      <c r="M12" s="10">
        <f>'5a.sz.mell.'!M12+'5b.sz.mell.'!M12+'5c.sz.mell.'!M12</f>
        <v>0</v>
      </c>
      <c r="N12" s="10">
        <f>'5a.sz.mell.'!N12+'5b.sz.mell.'!N12+'5c.sz.mell.'!N12</f>
        <v>0</v>
      </c>
      <c r="O12" s="10">
        <f>'5a.sz.mell.'!O12+'5b.sz.mell.'!O12+'5c.sz.mell.'!O12</f>
        <v>0</v>
      </c>
      <c r="S12" s="6" t="s">
        <v>55</v>
      </c>
      <c r="T12" s="9">
        <f aca="true" t="shared" si="2" ref="T12:T19">B12+C12+D12+E12+F12+G12+H12+I12+J12+K12+L12+M12+N12+O12</f>
        <v>471863611</v>
      </c>
      <c r="U12" s="10">
        <f>'5a.sz.mell.'!Q12+'5b.sz.mell.'!Q12+'5c.sz.mell.'!Q12</f>
        <v>0</v>
      </c>
      <c r="V12" s="10">
        <f>'5a.sz.mell.'!R12+'5b.sz.mell.'!R12+'5c.sz.mell.'!R12</f>
        <v>0</v>
      </c>
      <c r="W12" s="10">
        <f t="shared" si="0"/>
        <v>0</v>
      </c>
      <c r="X12" s="9">
        <f t="shared" si="1"/>
        <v>471863611</v>
      </c>
      <c r="Y12" s="202"/>
      <c r="Z12" s="202"/>
      <c r="AA12" s="202"/>
      <c r="AB12" s="202"/>
      <c r="AC12" s="202"/>
      <c r="AD12" s="6" t="s">
        <v>55</v>
      </c>
      <c r="AE12" s="23">
        <v>10993647</v>
      </c>
      <c r="AF12" s="23"/>
      <c r="AG12" s="23">
        <v>88</v>
      </c>
      <c r="AH12" s="23"/>
    </row>
    <row r="13" spans="1:34" ht="11.25">
      <c r="A13" s="6" t="s">
        <v>56</v>
      </c>
      <c r="B13" s="10">
        <f>'5a.sz.mell.'!B13+'5b.sz.mell.'!B13+'5c.sz.mell.'!B13</f>
        <v>24271232</v>
      </c>
      <c r="C13" s="10">
        <f>'5a.sz.mell.'!C13+'5b.sz.mell.'!C13+'5c.sz.mell.'!C13</f>
        <v>4607669</v>
      </c>
      <c r="D13" s="10">
        <f>'5a.sz.mell.'!D13+'5b.sz.mell.'!D13+'5c.sz.mell.'!D13</f>
        <v>17565448</v>
      </c>
      <c r="E13" s="10">
        <f>'5a.sz.mell.'!E13+'5b.sz.mell.'!E13+'5c.sz.mell.'!E13</f>
        <v>0</v>
      </c>
      <c r="F13" s="10">
        <f>'5a.sz.mell.'!F13+'5b.sz.mell.'!F13+'5c.sz.mell.'!F13</f>
        <v>0</v>
      </c>
      <c r="G13" s="10">
        <f>'5a.sz.mell.'!G13+'5b.sz.mell.'!G13+'5c.sz.mell.'!G13</f>
        <v>0</v>
      </c>
      <c r="H13" s="10">
        <f>'5a.sz.mell.'!H13+'5b.sz.mell.'!H13+'5c.sz.mell.'!H13</f>
        <v>0</v>
      </c>
      <c r="I13" s="10">
        <f>'5a.sz.mell.'!I13+'5b.sz.mell.'!I13+'5c.sz.mell.'!I13</f>
        <v>0</v>
      </c>
      <c r="J13" s="10">
        <f>'5a.sz.mell.'!J13+'5b.sz.mell.'!J13+'5c.sz.mell.'!J13</f>
        <v>0</v>
      </c>
      <c r="K13" s="10">
        <f>'5a.sz.mell.'!K13+'5b.sz.mell.'!K13+'5c.sz.mell.'!K13</f>
        <v>8120191</v>
      </c>
      <c r="L13" s="10">
        <f>'5a.sz.mell.'!L13+'5b.sz.mell.'!L13+'5c.sz.mell.'!L13</f>
        <v>228600</v>
      </c>
      <c r="M13" s="10">
        <f>'5a.sz.mell.'!M13+'5b.sz.mell.'!M13+'5c.sz.mell.'!M13</f>
        <v>0</v>
      </c>
      <c r="N13" s="10">
        <f>'5a.sz.mell.'!N13+'5b.sz.mell.'!N13+'5c.sz.mell.'!N13</f>
        <v>0</v>
      </c>
      <c r="O13" s="10">
        <f>'5a.sz.mell.'!O13+'5b.sz.mell.'!O13+'5c.sz.mell.'!O13</f>
        <v>0</v>
      </c>
      <c r="S13" s="6" t="s">
        <v>56</v>
      </c>
      <c r="T13" s="9">
        <f t="shared" si="2"/>
        <v>54793140</v>
      </c>
      <c r="U13" s="10">
        <f>'5a.sz.mell.'!Q13+'5b.sz.mell.'!Q13+'5c.sz.mell.'!Q13</f>
        <v>0</v>
      </c>
      <c r="V13" s="10">
        <f>'5a.sz.mell.'!R13+'5b.sz.mell.'!R13+'5c.sz.mell.'!R13</f>
        <v>0</v>
      </c>
      <c r="W13" s="10">
        <f t="shared" si="0"/>
        <v>0</v>
      </c>
      <c r="X13" s="9">
        <f t="shared" si="1"/>
        <v>54793140</v>
      </c>
      <c r="Y13" s="202"/>
      <c r="Z13" s="202"/>
      <c r="AA13" s="202"/>
      <c r="AB13" s="202"/>
      <c r="AC13" s="202"/>
      <c r="AD13" s="6" t="s">
        <v>56</v>
      </c>
      <c r="AE13" s="23">
        <v>6828684</v>
      </c>
      <c r="AF13" s="23"/>
      <c r="AG13" s="23">
        <v>8</v>
      </c>
      <c r="AH13" s="23"/>
    </row>
    <row r="14" spans="1:34" ht="11.25">
      <c r="A14" s="6" t="s">
        <v>57</v>
      </c>
      <c r="B14" s="10">
        <f>'5a.sz.mell.'!B14+'5b.sz.mell.'!B14+'5c.sz.mell.'!B14</f>
        <v>61601358</v>
      </c>
      <c r="C14" s="10">
        <f>'5a.sz.mell.'!C14+'5b.sz.mell.'!C14+'5c.sz.mell.'!C14</f>
        <v>11593133</v>
      </c>
      <c r="D14" s="10">
        <f>'5a.sz.mell.'!D14+'5b.sz.mell.'!D14+'5c.sz.mell.'!D14</f>
        <v>47717777</v>
      </c>
      <c r="E14" s="10">
        <f>'5a.sz.mell.'!E14+'5b.sz.mell.'!E14+'5c.sz.mell.'!E14</f>
        <v>0</v>
      </c>
      <c r="F14" s="10">
        <f>'5a.sz.mell.'!F14+'5b.sz.mell.'!F14+'5c.sz.mell.'!F14</f>
        <v>0</v>
      </c>
      <c r="G14" s="10">
        <f>'5a.sz.mell.'!G14+'5b.sz.mell.'!G14+'5c.sz.mell.'!G14</f>
        <v>0</v>
      </c>
      <c r="H14" s="10">
        <f>'5a.sz.mell.'!H14+'5b.sz.mell.'!H14+'5c.sz.mell.'!H14</f>
        <v>0</v>
      </c>
      <c r="I14" s="10">
        <f>'5a.sz.mell.'!I14+'5b.sz.mell.'!I14+'5c.sz.mell.'!I14</f>
        <v>0</v>
      </c>
      <c r="J14" s="10">
        <f>'5a.sz.mell.'!J14+'5b.sz.mell.'!J14+'5c.sz.mell.'!J14</f>
        <v>0</v>
      </c>
      <c r="K14" s="10">
        <f>'5a.sz.mell.'!K14+'5b.sz.mell.'!K14+'5c.sz.mell.'!K14</f>
        <v>6677314</v>
      </c>
      <c r="L14" s="10">
        <f>'5a.sz.mell.'!L14+'5b.sz.mell.'!L14+'5c.sz.mell.'!L14</f>
        <v>8903507</v>
      </c>
      <c r="M14" s="10">
        <f>'5a.sz.mell.'!M14+'5b.sz.mell.'!M14+'5c.sz.mell.'!M14</f>
        <v>0</v>
      </c>
      <c r="N14" s="10">
        <f>'5a.sz.mell.'!N14+'5b.sz.mell.'!N14+'5c.sz.mell.'!N14</f>
        <v>0</v>
      </c>
      <c r="O14" s="10">
        <f>'5a.sz.mell.'!O14+'5b.sz.mell.'!O14+'5c.sz.mell.'!O14</f>
        <v>0</v>
      </c>
      <c r="S14" s="6" t="s">
        <v>57</v>
      </c>
      <c r="T14" s="9">
        <f t="shared" si="2"/>
        <v>136493089</v>
      </c>
      <c r="U14" s="10">
        <f>'5a.sz.mell.'!Q14+'5b.sz.mell.'!Q14+'5c.sz.mell.'!Q14</f>
        <v>0</v>
      </c>
      <c r="V14" s="10">
        <f>'5a.sz.mell.'!R14+'5b.sz.mell.'!R14+'5c.sz.mell.'!R14</f>
        <v>0</v>
      </c>
      <c r="W14" s="10">
        <f t="shared" si="0"/>
        <v>0</v>
      </c>
      <c r="X14" s="9">
        <f t="shared" si="1"/>
        <v>136493089</v>
      </c>
      <c r="Y14" s="202"/>
      <c r="Z14" s="202"/>
      <c r="AA14" s="202"/>
      <c r="AB14" s="202"/>
      <c r="AC14" s="202"/>
      <c r="AD14" s="6" t="s">
        <v>57</v>
      </c>
      <c r="AE14" s="23">
        <v>9479292</v>
      </c>
      <c r="AF14" s="23"/>
      <c r="AG14" s="23">
        <v>17</v>
      </c>
      <c r="AH14" s="23"/>
    </row>
    <row r="15" spans="1:34" ht="11.25">
      <c r="A15" s="6" t="s">
        <v>18</v>
      </c>
      <c r="B15" s="10">
        <f>'5a.sz.mell.'!B15+'5b.sz.mell.'!B15+'5c.sz.mell.'!B15</f>
        <v>114715000</v>
      </c>
      <c r="C15" s="10">
        <f>'5a.sz.mell.'!C15+'5b.sz.mell.'!C15+'5c.sz.mell.'!C15</f>
        <v>22096000</v>
      </c>
      <c r="D15" s="10">
        <f>'5a.sz.mell.'!D15+'5b.sz.mell.'!D15+'5c.sz.mell.'!D15</f>
        <v>286911000</v>
      </c>
      <c r="E15" s="10">
        <f>'5a.sz.mell.'!E15+'5b.sz.mell.'!E15+'5c.sz.mell.'!E15</f>
        <v>0</v>
      </c>
      <c r="F15" s="10">
        <f>'5a.sz.mell.'!F15+'5b.sz.mell.'!F15+'5c.sz.mell.'!F15</f>
        <v>0</v>
      </c>
      <c r="G15" s="10">
        <f>'5a.sz.mell.'!G15+'5b.sz.mell.'!G15+'5c.sz.mell.'!G15</f>
        <v>0</v>
      </c>
      <c r="H15" s="10">
        <f>'5a.sz.mell.'!H15+'5b.sz.mell.'!H15+'5c.sz.mell.'!H15</f>
        <v>0</v>
      </c>
      <c r="I15" s="10">
        <f>'5a.sz.mell.'!I15+'5b.sz.mell.'!I15+'5c.sz.mell.'!I15</f>
        <v>0</v>
      </c>
      <c r="J15" s="10">
        <f>'5a.sz.mell.'!J15+'5b.sz.mell.'!J15+'5c.sz.mell.'!J15</f>
        <v>0</v>
      </c>
      <c r="K15" s="10">
        <f>'5a.sz.mell.'!K15+'5b.sz.mell.'!K15+'5c.sz.mell.'!K15</f>
        <v>5020000</v>
      </c>
      <c r="L15" s="10">
        <f>'5a.sz.mell.'!L15+'5b.sz.mell.'!L15+'5c.sz.mell.'!L15</f>
        <v>3000000</v>
      </c>
      <c r="M15" s="10">
        <f>'5a.sz.mell.'!M15+'5b.sz.mell.'!M15+'5c.sz.mell.'!M15</f>
        <v>0</v>
      </c>
      <c r="N15" s="10">
        <f>'5a.sz.mell.'!N15+'5b.sz.mell.'!N15+'5c.sz.mell.'!N15</f>
        <v>0</v>
      </c>
      <c r="O15" s="10">
        <f>'5a.sz.mell.'!O15+'5b.sz.mell.'!O15+'5c.sz.mell.'!O15</f>
        <v>0</v>
      </c>
      <c r="S15" s="6" t="s">
        <v>18</v>
      </c>
      <c r="T15" s="9">
        <f t="shared" si="2"/>
        <v>431742000</v>
      </c>
      <c r="U15" s="10">
        <f>'5a.sz.mell.'!Q15+'5b.sz.mell.'!Q15+'5c.sz.mell.'!Q15</f>
        <v>0</v>
      </c>
      <c r="V15" s="10">
        <f>'5a.sz.mell.'!R15+'5b.sz.mell.'!R15+'5c.sz.mell.'!R15</f>
        <v>0</v>
      </c>
      <c r="W15" s="10">
        <f t="shared" si="0"/>
        <v>0</v>
      </c>
      <c r="X15" s="9">
        <f t="shared" si="1"/>
        <v>431742000</v>
      </c>
      <c r="Y15" s="202"/>
      <c r="Z15" s="202"/>
      <c r="AA15" s="202"/>
      <c r="AB15" s="202"/>
      <c r="AC15" s="202"/>
      <c r="AD15" s="6" t="s">
        <v>18</v>
      </c>
      <c r="AE15" s="23">
        <v>88688000</v>
      </c>
      <c r="AF15" s="23"/>
      <c r="AG15" s="23">
        <v>34</v>
      </c>
      <c r="AH15" s="23">
        <v>350</v>
      </c>
    </row>
    <row r="16" spans="1:34" ht="11.25">
      <c r="A16" s="6" t="s">
        <v>60</v>
      </c>
      <c r="B16" s="10">
        <f>'5a.sz.mell.'!B16+'5b.sz.mell.'!B16+'5c.sz.mell.'!B16</f>
        <v>347657703</v>
      </c>
      <c r="C16" s="10">
        <f>'5a.sz.mell.'!C16+'5b.sz.mell.'!C16+'5c.sz.mell.'!C16</f>
        <v>77012484</v>
      </c>
      <c r="D16" s="10">
        <f>'5a.sz.mell.'!D16+'5b.sz.mell.'!D16+'5c.sz.mell.'!D16</f>
        <v>126657000</v>
      </c>
      <c r="E16" s="10">
        <f>'5a.sz.mell.'!E16+'5b.sz.mell.'!E16+'5c.sz.mell.'!E16</f>
        <v>0</v>
      </c>
      <c r="F16" s="10">
        <f>'5a.sz.mell.'!F16+'5b.sz.mell.'!F16+'5c.sz.mell.'!F16</f>
        <v>0</v>
      </c>
      <c r="G16" s="10">
        <f>'5a.sz.mell.'!G16+'5b.sz.mell.'!G16+'5c.sz.mell.'!G16</f>
        <v>2000000</v>
      </c>
      <c r="H16" s="10">
        <f>'5a.sz.mell.'!H16+'5b.sz.mell.'!H16+'5c.sz.mell.'!H16</f>
        <v>0</v>
      </c>
      <c r="I16" s="10">
        <f>'5a.sz.mell.'!I16+'5b.sz.mell.'!I16+'5c.sz.mell.'!I16</f>
        <v>0</v>
      </c>
      <c r="J16" s="10">
        <f>'5a.sz.mell.'!J16+'5b.sz.mell.'!J16+'5c.sz.mell.'!J16</f>
        <v>0</v>
      </c>
      <c r="K16" s="10">
        <f>'5a.sz.mell.'!K16+'5b.sz.mell.'!K16+'5c.sz.mell.'!K16</f>
        <v>20824000</v>
      </c>
      <c r="L16" s="10">
        <f>'5a.sz.mell.'!L16+'5b.sz.mell.'!L16+'5c.sz.mell.'!L16</f>
        <v>0</v>
      </c>
      <c r="M16" s="10">
        <f>'5a.sz.mell.'!M16+'5b.sz.mell.'!M16+'5c.sz.mell.'!M16</f>
        <v>0</v>
      </c>
      <c r="N16" s="10">
        <f>'5a.sz.mell.'!N16+'5b.sz.mell.'!N16+'5c.sz.mell.'!N16</f>
        <v>2651065</v>
      </c>
      <c r="O16" s="10">
        <f>'5a.sz.mell.'!O16+'5b.sz.mell.'!O16+'5c.sz.mell.'!O16</f>
        <v>0</v>
      </c>
      <c r="S16" s="6" t="s">
        <v>60</v>
      </c>
      <c r="T16" s="9">
        <f t="shared" si="2"/>
        <v>576802252</v>
      </c>
      <c r="U16" s="10">
        <f>'5a.sz.mell.'!Q16+'5b.sz.mell.'!Q16+'5c.sz.mell.'!Q16</f>
        <v>0</v>
      </c>
      <c r="V16" s="10">
        <f>'5a.sz.mell.'!R16+'5b.sz.mell.'!R16+'5c.sz.mell.'!R16</f>
        <v>0</v>
      </c>
      <c r="W16" s="10">
        <f t="shared" si="0"/>
        <v>0</v>
      </c>
      <c r="X16" s="9">
        <f t="shared" si="1"/>
        <v>576802252</v>
      </c>
      <c r="Y16" s="202"/>
      <c r="Z16" s="202"/>
      <c r="AA16" s="202"/>
      <c r="AB16" s="202"/>
      <c r="AC16" s="202"/>
      <c r="AD16" s="6" t="s">
        <v>60</v>
      </c>
      <c r="AE16" s="23">
        <v>8572000</v>
      </c>
      <c r="AF16" s="23"/>
      <c r="AG16" s="23">
        <v>79</v>
      </c>
      <c r="AH16" s="23"/>
    </row>
    <row r="17" spans="1:34" s="35" customFormat="1" ht="22.5">
      <c r="A17" s="37" t="s">
        <v>58</v>
      </c>
      <c r="B17" s="46">
        <f>SUM(B11:B16)</f>
        <v>1028823507</v>
      </c>
      <c r="C17" s="46">
        <f aca="true" t="shared" si="3" ref="C17:O17">SUM(C11:C16)</f>
        <v>212338211</v>
      </c>
      <c r="D17" s="46">
        <f t="shared" si="3"/>
        <v>870482891</v>
      </c>
      <c r="E17" s="46">
        <f t="shared" si="3"/>
        <v>0</v>
      </c>
      <c r="F17" s="46">
        <f t="shared" si="3"/>
        <v>0</v>
      </c>
      <c r="G17" s="46">
        <f t="shared" si="3"/>
        <v>2000000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45658053</v>
      </c>
      <c r="L17" s="46">
        <f t="shared" si="3"/>
        <v>15132107</v>
      </c>
      <c r="M17" s="46">
        <f t="shared" si="3"/>
        <v>0</v>
      </c>
      <c r="N17" s="46">
        <f t="shared" si="3"/>
        <v>2651065</v>
      </c>
      <c r="O17" s="46">
        <f t="shared" si="3"/>
        <v>0</v>
      </c>
      <c r="S17" s="37" t="s">
        <v>58</v>
      </c>
      <c r="T17" s="9">
        <f t="shared" si="2"/>
        <v>2177085834</v>
      </c>
      <c r="U17" s="46">
        <f>SUM(U11:U16)</f>
        <v>0</v>
      </c>
      <c r="V17" s="46">
        <f>SUM(V11:V16)</f>
        <v>0</v>
      </c>
      <c r="W17" s="9">
        <f t="shared" si="0"/>
        <v>0</v>
      </c>
      <c r="X17" s="9">
        <f>T17+W17</f>
        <v>2177085834</v>
      </c>
      <c r="Y17" s="202"/>
      <c r="Z17" s="202"/>
      <c r="AA17" s="202"/>
      <c r="AB17" s="202"/>
      <c r="AC17" s="202"/>
      <c r="AD17" s="33" t="s">
        <v>58</v>
      </c>
      <c r="AE17" s="46">
        <f>SUM(AE11:AE16)</f>
        <v>283104149</v>
      </c>
      <c r="AF17" s="46">
        <f>SUM(AF11:AF16)</f>
        <v>0</v>
      </c>
      <c r="AG17" s="46">
        <f>SUM(AG11:AG16)</f>
        <v>277</v>
      </c>
      <c r="AH17" s="46">
        <f>SUM(AH11:AH16)</f>
        <v>350</v>
      </c>
    </row>
    <row r="18" spans="1:34" s="34" customFormat="1" ht="11.25">
      <c r="A18" s="32" t="s">
        <v>20</v>
      </c>
      <c r="B18" s="10">
        <f>'5a.sz.mell.'!B18+'5b.sz.mell.'!B18+'5c.sz.mell.'!B18</f>
        <v>153849177</v>
      </c>
      <c r="C18" s="10">
        <f>'5a.sz.mell.'!C18+'5b.sz.mell.'!C18+'5c.sz.mell.'!C18</f>
        <v>33068796</v>
      </c>
      <c r="D18" s="10">
        <f>'5a.sz.mell.'!D18+'5b.sz.mell.'!D18+'5c.sz.mell.'!D18</f>
        <v>266843086</v>
      </c>
      <c r="E18" s="10">
        <f>'5a.sz.mell.'!E18+'5b.sz.mell.'!E18+'5c.sz.mell.'!E18</f>
        <v>112796000</v>
      </c>
      <c r="F18" s="10">
        <f>'5a.sz.mell.'!F18+'5b.sz.mell.'!F18+'5c.sz.mell.'!F18</f>
        <v>208528</v>
      </c>
      <c r="G18" s="10">
        <f>'5a.sz.mell.'!G18+'5b.sz.mell.'!G18+'5c.sz.mell.'!G18</f>
        <v>446675410</v>
      </c>
      <c r="H18" s="10">
        <f>'5a.sz.mell.'!H18+'5b.sz.mell.'!H18+'5c.sz.mell.'!H18</f>
        <v>9500000</v>
      </c>
      <c r="I18" s="10">
        <f>'5a.sz.mell.'!I18+'5b.sz.mell.'!I18+'5c.sz.mell.'!I18</f>
        <v>247846511</v>
      </c>
      <c r="J18" s="10">
        <f>'5a.sz.mell.'!J18+'5b.sz.mell.'!J18+'5c.sz.mell.'!J18</f>
        <v>1891439604</v>
      </c>
      <c r="K18" s="10">
        <f>'5a.sz.mell.'!K18+'5b.sz.mell.'!K18+'5c.sz.mell.'!K18</f>
        <v>2803332309</v>
      </c>
      <c r="L18" s="10">
        <f>'5a.sz.mell.'!L18+'5b.sz.mell.'!L18+'5c.sz.mell.'!L18</f>
        <v>93654523</v>
      </c>
      <c r="M18" s="10">
        <f>'5a.sz.mell.'!M18+'5b.sz.mell.'!M18+'5c.sz.mell.'!M18</f>
        <v>2323553</v>
      </c>
      <c r="N18" s="10">
        <f>'5a.sz.mell.'!N18+'5b.sz.mell.'!N18+'5c.sz.mell.'!N18</f>
        <v>7500000</v>
      </c>
      <c r="O18" s="10">
        <f>'5a.sz.mell.'!O18+'5b.sz.mell.'!O18+'5c.sz.mell.'!O18</f>
        <v>20000000</v>
      </c>
      <c r="S18" s="32" t="s">
        <v>20</v>
      </c>
      <c r="T18" s="9">
        <f t="shared" si="2"/>
        <v>6089037497</v>
      </c>
      <c r="U18" s="10">
        <f>'5a.sz.mell.'!Q18+'5b.sz.mell.'!Q18+'5c.sz.mell.'!Q18</f>
        <v>1500000</v>
      </c>
      <c r="V18" s="10">
        <f>'5a.sz.mell.'!R18+'5b.sz.mell.'!R18+'5c.sz.mell.'!R18</f>
        <v>51576791</v>
      </c>
      <c r="W18" s="10">
        <f t="shared" si="0"/>
        <v>53076791</v>
      </c>
      <c r="X18" s="9">
        <f t="shared" si="1"/>
        <v>6142114288</v>
      </c>
      <c r="Y18" s="202"/>
      <c r="Z18" s="202"/>
      <c r="AA18" s="202"/>
      <c r="AB18" s="202"/>
      <c r="AC18" s="202"/>
      <c r="AD18" s="32" t="s">
        <v>20</v>
      </c>
      <c r="AE18" s="23">
        <v>63583987</v>
      </c>
      <c r="AF18" s="23">
        <v>54140000</v>
      </c>
      <c r="AG18" s="23">
        <v>17</v>
      </c>
      <c r="AH18" s="23"/>
    </row>
    <row r="19" spans="1:34" s="35" customFormat="1" ht="11.25">
      <c r="A19" s="33" t="s">
        <v>21</v>
      </c>
      <c r="B19" s="46">
        <f aca="true" t="shared" si="4" ref="B19:O19">SUM(B17:B18)</f>
        <v>1182672684</v>
      </c>
      <c r="C19" s="46">
        <f t="shared" si="4"/>
        <v>245407007</v>
      </c>
      <c r="D19" s="46">
        <f t="shared" si="4"/>
        <v>1137325977</v>
      </c>
      <c r="E19" s="46">
        <f t="shared" si="4"/>
        <v>112796000</v>
      </c>
      <c r="F19" s="46">
        <f t="shared" si="4"/>
        <v>208528</v>
      </c>
      <c r="G19" s="46">
        <f t="shared" si="4"/>
        <v>448675410</v>
      </c>
      <c r="H19" s="46">
        <f t="shared" si="4"/>
        <v>9500000</v>
      </c>
      <c r="I19" s="46">
        <f t="shared" si="4"/>
        <v>247846511</v>
      </c>
      <c r="J19" s="46">
        <f t="shared" si="4"/>
        <v>1891439604</v>
      </c>
      <c r="K19" s="46">
        <f t="shared" si="4"/>
        <v>2848990362</v>
      </c>
      <c r="L19" s="46">
        <f t="shared" si="4"/>
        <v>108786630</v>
      </c>
      <c r="M19" s="46">
        <f t="shared" si="4"/>
        <v>2323553</v>
      </c>
      <c r="N19" s="46">
        <f t="shared" si="4"/>
        <v>10151065</v>
      </c>
      <c r="O19" s="46">
        <f t="shared" si="4"/>
        <v>20000000</v>
      </c>
      <c r="S19" s="33" t="s">
        <v>21</v>
      </c>
      <c r="T19" s="9">
        <f t="shared" si="2"/>
        <v>8266123331</v>
      </c>
      <c r="U19" s="46">
        <f>SUM(U17:U18)</f>
        <v>1500000</v>
      </c>
      <c r="V19" s="46">
        <f>SUM(V17:V18)</f>
        <v>51576791</v>
      </c>
      <c r="W19" s="9">
        <f t="shared" si="0"/>
        <v>53076791</v>
      </c>
      <c r="X19" s="9">
        <f>T19+W19</f>
        <v>8319200122</v>
      </c>
      <c r="Y19" s="202"/>
      <c r="Z19" s="202"/>
      <c r="AA19" s="202"/>
      <c r="AB19" s="202"/>
      <c r="AC19" s="202"/>
      <c r="AD19" s="33" t="s">
        <v>21</v>
      </c>
      <c r="AE19" s="9">
        <f>SUM(AE17:AE18)</f>
        <v>346688136</v>
      </c>
      <c r="AF19" s="9">
        <f>SUM(AF17:AF18)</f>
        <v>54140000</v>
      </c>
      <c r="AG19" s="9">
        <f>SUM(AG17:AG18)</f>
        <v>294</v>
      </c>
      <c r="AH19" s="9">
        <f>SUM(AH17:AH18)</f>
        <v>350</v>
      </c>
    </row>
    <row r="21" ht="11.25">
      <c r="AF21" s="1" t="s">
        <v>19</v>
      </c>
    </row>
    <row r="24" ht="11.25">
      <c r="N24" s="7" t="s">
        <v>59</v>
      </c>
    </row>
    <row r="25" spans="1:30" ht="11.25">
      <c r="A25" s="7" t="s">
        <v>59</v>
      </c>
      <c r="AD25" s="7" t="s">
        <v>59</v>
      </c>
    </row>
  </sheetData>
  <sheetProtection/>
  <mergeCells count="13">
    <mergeCell ref="A4:O4"/>
    <mergeCell ref="P3:AB3"/>
    <mergeCell ref="P4:AB4"/>
    <mergeCell ref="M7:O7"/>
    <mergeCell ref="D5:H5"/>
    <mergeCell ref="M8:O8"/>
    <mergeCell ref="F8:J8"/>
    <mergeCell ref="F7:J7"/>
    <mergeCell ref="AD3:AH3"/>
    <mergeCell ref="AD4:AH4"/>
    <mergeCell ref="AD5:AH5"/>
    <mergeCell ref="M5:S5"/>
    <mergeCell ref="A3:O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5.75390625" style="7" bestFit="1" customWidth="1"/>
    <col min="7" max="7" width="9.625" style="7" bestFit="1" customWidth="1"/>
    <col min="8" max="9" width="8.75390625" style="7" bestFit="1" customWidth="1"/>
    <col min="10" max="10" width="9.625" style="7" bestFit="1" customWidth="1"/>
    <col min="11" max="11" width="10.875" style="7" bestFit="1" customWidth="1"/>
    <col min="12" max="12" width="9.625" style="7" bestFit="1" customWidth="1"/>
    <col min="13" max="14" width="7.875" style="7" bestFit="1" customWidth="1"/>
    <col min="15" max="15" width="6.625" style="7" bestFit="1" customWidth="1"/>
    <col min="16" max="16" width="10.875" style="17" bestFit="1" customWidth="1"/>
    <col min="17" max="17" width="5.75390625" style="17" bestFit="1" customWidth="1"/>
    <col min="18" max="19" width="8.75390625" style="196" bestFit="1" customWidth="1"/>
    <col min="20" max="22" width="10.875" style="196" customWidth="1"/>
    <col min="23" max="16384" width="9.125" style="7" customWidth="1"/>
  </cols>
  <sheetData>
    <row r="1" spans="1:20" ht="11.25">
      <c r="A1" s="7" t="s">
        <v>1009</v>
      </c>
      <c r="T1" s="170" t="s">
        <v>1010</v>
      </c>
    </row>
    <row r="2" ht="11.25">
      <c r="A2" s="7" t="s">
        <v>750</v>
      </c>
    </row>
    <row r="3" spans="1:22" ht="12.75" customHeight="1">
      <c r="A3" s="366" t="s">
        <v>66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"/>
      <c r="V3" s="36"/>
    </row>
    <row r="4" spans="1:22" ht="12.75" customHeight="1">
      <c r="A4" s="366" t="s">
        <v>997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"/>
      <c r="V4" s="36"/>
    </row>
    <row r="5" spans="4:16" ht="12.75" customHeight="1">
      <c r="D5" s="366"/>
      <c r="E5" s="366"/>
      <c r="F5" s="366"/>
      <c r="G5" s="366"/>
      <c r="H5" s="366"/>
      <c r="I5" s="36"/>
      <c r="J5" s="36"/>
      <c r="K5" s="36"/>
      <c r="M5" s="366"/>
      <c r="N5" s="366"/>
      <c r="O5" s="366"/>
      <c r="P5" s="7"/>
    </row>
    <row r="7" spans="1:22" ht="11.25">
      <c r="A7" s="38"/>
      <c r="B7" s="38" t="s">
        <v>73</v>
      </c>
      <c r="C7" s="38" t="s">
        <v>74</v>
      </c>
      <c r="D7" s="38" t="s">
        <v>75</v>
      </c>
      <c r="E7" s="38" t="s">
        <v>76</v>
      </c>
      <c r="F7" s="363" t="s">
        <v>77</v>
      </c>
      <c r="G7" s="364"/>
      <c r="H7" s="364"/>
      <c r="I7" s="364"/>
      <c r="J7" s="365"/>
      <c r="K7" s="38" t="s">
        <v>78</v>
      </c>
      <c r="L7" s="38" t="s">
        <v>79</v>
      </c>
      <c r="M7" s="363" t="s">
        <v>80</v>
      </c>
      <c r="N7" s="364"/>
      <c r="O7" s="365"/>
      <c r="P7" s="39" t="s">
        <v>81</v>
      </c>
      <c r="Q7" s="38" t="s">
        <v>82</v>
      </c>
      <c r="R7" s="38" t="s">
        <v>334</v>
      </c>
      <c r="S7" s="39" t="s">
        <v>84</v>
      </c>
      <c r="T7" s="39" t="s">
        <v>85</v>
      </c>
      <c r="U7" s="198"/>
      <c r="V7" s="198"/>
    </row>
    <row r="8" spans="1:22" s="29" customFormat="1" ht="11.25" customHeight="1">
      <c r="A8" s="26"/>
      <c r="B8" s="26"/>
      <c r="C8" s="26"/>
      <c r="D8" s="26"/>
      <c r="E8" s="26"/>
      <c r="F8" s="367" t="s">
        <v>45</v>
      </c>
      <c r="G8" s="367"/>
      <c r="H8" s="367"/>
      <c r="I8" s="367"/>
      <c r="J8" s="367"/>
      <c r="K8" s="26"/>
      <c r="L8" s="26"/>
      <c r="M8" s="367" t="s">
        <v>46</v>
      </c>
      <c r="N8" s="367"/>
      <c r="O8" s="367"/>
      <c r="P8" s="28"/>
      <c r="Q8" s="26"/>
      <c r="R8" s="26"/>
      <c r="S8" s="28"/>
      <c r="T8" s="28"/>
      <c r="U8" s="199"/>
      <c r="V8" s="199"/>
    </row>
    <row r="9" spans="1:22" s="31" customFormat="1" ht="101.25">
      <c r="A9" s="27" t="s">
        <v>13</v>
      </c>
      <c r="B9" s="112" t="s">
        <v>24</v>
      </c>
      <c r="C9" s="112" t="s">
        <v>780</v>
      </c>
      <c r="D9" s="112" t="s">
        <v>25</v>
      </c>
      <c r="E9" s="112" t="s">
        <v>47</v>
      </c>
      <c r="F9" s="112" t="s">
        <v>62</v>
      </c>
      <c r="G9" s="112" t="s">
        <v>599</v>
      </c>
      <c r="H9" s="112" t="s">
        <v>48</v>
      </c>
      <c r="I9" s="112" t="s">
        <v>601</v>
      </c>
      <c r="J9" s="112" t="s">
        <v>49</v>
      </c>
      <c r="K9" s="112" t="s">
        <v>61</v>
      </c>
      <c r="L9" s="112" t="s">
        <v>50</v>
      </c>
      <c r="M9" s="112" t="s">
        <v>602</v>
      </c>
      <c r="N9" s="112" t="s">
        <v>51</v>
      </c>
      <c r="O9" s="112" t="s">
        <v>52</v>
      </c>
      <c r="P9" s="113" t="s">
        <v>63</v>
      </c>
      <c r="Q9" s="112" t="s">
        <v>53</v>
      </c>
      <c r="R9" s="112" t="s">
        <v>779</v>
      </c>
      <c r="S9" s="113" t="s">
        <v>64</v>
      </c>
      <c r="T9" s="113" t="s">
        <v>54</v>
      </c>
      <c r="U9" s="200"/>
      <c r="V9" s="200"/>
    </row>
    <row r="10" spans="1:22" s="31" customFormat="1" ht="11.25">
      <c r="A10" s="27"/>
      <c r="B10" s="27" t="s">
        <v>44</v>
      </c>
      <c r="C10" s="27" t="s">
        <v>44</v>
      </c>
      <c r="D10" s="27" t="s">
        <v>44</v>
      </c>
      <c r="E10" s="27" t="s">
        <v>44</v>
      </c>
      <c r="F10" s="27" t="s">
        <v>44</v>
      </c>
      <c r="G10" s="27" t="s">
        <v>44</v>
      </c>
      <c r="H10" s="27" t="s">
        <v>44</v>
      </c>
      <c r="I10" s="27" t="s">
        <v>44</v>
      </c>
      <c r="J10" s="27" t="s">
        <v>44</v>
      </c>
      <c r="K10" s="27" t="s">
        <v>44</v>
      </c>
      <c r="L10" s="27" t="s">
        <v>44</v>
      </c>
      <c r="M10" s="27" t="s">
        <v>44</v>
      </c>
      <c r="N10" s="27" t="s">
        <v>44</v>
      </c>
      <c r="O10" s="27" t="s">
        <v>44</v>
      </c>
      <c r="P10" s="30" t="s">
        <v>44</v>
      </c>
      <c r="Q10" s="27" t="s">
        <v>44</v>
      </c>
      <c r="R10" s="27" t="s">
        <v>44</v>
      </c>
      <c r="S10" s="27" t="s">
        <v>44</v>
      </c>
      <c r="T10" s="30" t="s">
        <v>44</v>
      </c>
      <c r="U10" s="201"/>
      <c r="V10" s="201"/>
    </row>
    <row r="11" spans="1:22" ht="11.25">
      <c r="A11" s="6" t="s">
        <v>17</v>
      </c>
      <c r="B11" s="10">
        <v>180539073</v>
      </c>
      <c r="C11" s="10">
        <v>34167908</v>
      </c>
      <c r="D11" s="10">
        <v>284668213</v>
      </c>
      <c r="E11" s="10"/>
      <c r="F11" s="10"/>
      <c r="G11" s="10"/>
      <c r="H11" s="10"/>
      <c r="I11" s="10"/>
      <c r="J11" s="10"/>
      <c r="K11" s="10">
        <v>3016548</v>
      </c>
      <c r="L11" s="10">
        <v>3000000</v>
      </c>
      <c r="M11" s="10"/>
      <c r="N11" s="10"/>
      <c r="O11" s="10"/>
      <c r="P11" s="9">
        <f aca="true" t="shared" si="0" ref="P11:P19">B11+C11+D11+E11+F11+G11+H11+I11+J11+K11+L11+M11+N11+O11</f>
        <v>505391742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505391742</v>
      </c>
      <c r="U11" s="202"/>
      <c r="V11" s="202"/>
    </row>
    <row r="12" spans="1:22" ht="11.25">
      <c r="A12" s="6" t="s">
        <v>55</v>
      </c>
      <c r="B12" s="10">
        <v>300039141</v>
      </c>
      <c r="C12" s="10">
        <v>62861017</v>
      </c>
      <c r="D12" s="10">
        <v>106963453</v>
      </c>
      <c r="E12" s="10"/>
      <c r="F12" s="10"/>
      <c r="G12" s="10"/>
      <c r="H12" s="10"/>
      <c r="I12" s="10"/>
      <c r="J12" s="10"/>
      <c r="K12" s="10">
        <v>2000000</v>
      </c>
      <c r="L12" s="10"/>
      <c r="M12" s="10"/>
      <c r="N12" s="10"/>
      <c r="O12" s="10"/>
      <c r="P12" s="9">
        <f t="shared" si="0"/>
        <v>471863611</v>
      </c>
      <c r="Q12" s="10"/>
      <c r="R12" s="10"/>
      <c r="S12" s="10">
        <f t="shared" si="1"/>
        <v>0</v>
      </c>
      <c r="T12" s="9">
        <f t="shared" si="2"/>
        <v>471863611</v>
      </c>
      <c r="U12" s="202"/>
      <c r="V12" s="202"/>
    </row>
    <row r="13" spans="1:22" ht="11.25">
      <c r="A13" s="6" t="s">
        <v>56</v>
      </c>
      <c r="B13" s="10">
        <v>24271232</v>
      </c>
      <c r="C13" s="10">
        <v>4607669</v>
      </c>
      <c r="D13" s="10">
        <v>17565448</v>
      </c>
      <c r="E13" s="10"/>
      <c r="F13" s="10"/>
      <c r="G13" s="10"/>
      <c r="H13" s="10"/>
      <c r="I13" s="10"/>
      <c r="J13" s="10"/>
      <c r="K13" s="10">
        <v>8120191</v>
      </c>
      <c r="L13" s="10">
        <v>228600</v>
      </c>
      <c r="M13" s="10"/>
      <c r="N13" s="10"/>
      <c r="O13" s="10"/>
      <c r="P13" s="9">
        <f t="shared" si="0"/>
        <v>54793140</v>
      </c>
      <c r="Q13" s="10"/>
      <c r="R13" s="10"/>
      <c r="S13" s="10">
        <f t="shared" si="1"/>
        <v>0</v>
      </c>
      <c r="T13" s="9">
        <f t="shared" si="2"/>
        <v>54793140</v>
      </c>
      <c r="U13" s="202"/>
      <c r="V13" s="202"/>
    </row>
    <row r="14" spans="1:22" ht="11.25">
      <c r="A14" s="6" t="s">
        <v>57</v>
      </c>
      <c r="B14" s="10">
        <v>61601358</v>
      </c>
      <c r="C14" s="10">
        <v>11593133</v>
      </c>
      <c r="D14" s="10">
        <v>47717777</v>
      </c>
      <c r="E14" s="10"/>
      <c r="F14" s="10"/>
      <c r="G14" s="10"/>
      <c r="H14" s="10"/>
      <c r="I14" s="10"/>
      <c r="J14" s="10"/>
      <c r="K14" s="10">
        <v>6677314</v>
      </c>
      <c r="L14" s="10">
        <v>8903507</v>
      </c>
      <c r="M14" s="10"/>
      <c r="N14" s="10"/>
      <c r="O14" s="10"/>
      <c r="P14" s="9">
        <f t="shared" si="0"/>
        <v>136493089</v>
      </c>
      <c r="Q14" s="10"/>
      <c r="R14" s="10"/>
      <c r="S14" s="10">
        <f t="shared" si="1"/>
        <v>0</v>
      </c>
      <c r="T14" s="9">
        <f t="shared" si="2"/>
        <v>136493089</v>
      </c>
      <c r="U14" s="202"/>
      <c r="V14" s="202"/>
    </row>
    <row r="15" spans="1:22" ht="11.25">
      <c r="A15" s="6" t="s">
        <v>18</v>
      </c>
      <c r="B15" s="10">
        <v>112885000</v>
      </c>
      <c r="C15" s="10">
        <v>21748000</v>
      </c>
      <c r="D15" s="10">
        <v>278311000</v>
      </c>
      <c r="E15" s="10"/>
      <c r="F15" s="10"/>
      <c r="G15" s="10"/>
      <c r="H15" s="10"/>
      <c r="I15" s="10"/>
      <c r="J15" s="10"/>
      <c r="K15" s="10">
        <v>5020000</v>
      </c>
      <c r="L15" s="10">
        <v>3000000</v>
      </c>
      <c r="M15" s="10"/>
      <c r="N15" s="10"/>
      <c r="O15" s="10"/>
      <c r="P15" s="9">
        <f t="shared" si="0"/>
        <v>420964000</v>
      </c>
      <c r="Q15" s="10"/>
      <c r="R15" s="10"/>
      <c r="S15" s="10">
        <f t="shared" si="1"/>
        <v>0</v>
      </c>
      <c r="T15" s="9">
        <f t="shared" si="2"/>
        <v>420964000</v>
      </c>
      <c r="U15" s="202"/>
      <c r="V15" s="202"/>
    </row>
    <row r="16" spans="1:22" ht="11.25">
      <c r="A16" s="6" t="s">
        <v>60</v>
      </c>
      <c r="B16" s="10">
        <v>347657703</v>
      </c>
      <c r="C16" s="10">
        <v>77012484</v>
      </c>
      <c r="D16" s="10">
        <v>126657000</v>
      </c>
      <c r="E16" s="10"/>
      <c r="F16" s="10"/>
      <c r="G16" s="10">
        <v>2000000</v>
      </c>
      <c r="H16" s="10"/>
      <c r="I16" s="10"/>
      <c r="J16" s="10"/>
      <c r="K16" s="10">
        <v>20824000</v>
      </c>
      <c r="L16" s="10"/>
      <c r="M16" s="10"/>
      <c r="N16" s="10">
        <v>2651065</v>
      </c>
      <c r="O16" s="10"/>
      <c r="P16" s="9">
        <f t="shared" si="0"/>
        <v>576802252</v>
      </c>
      <c r="Q16" s="10">
        <v>0</v>
      </c>
      <c r="R16" s="10">
        <v>0</v>
      </c>
      <c r="S16" s="10">
        <f t="shared" si="1"/>
        <v>0</v>
      </c>
      <c r="T16" s="9">
        <f t="shared" si="2"/>
        <v>576802252</v>
      </c>
      <c r="U16" s="202"/>
      <c r="V16" s="202"/>
    </row>
    <row r="17" spans="1:22" s="35" customFormat="1" ht="22.5">
      <c r="A17" s="37" t="s">
        <v>58</v>
      </c>
      <c r="B17" s="46">
        <f>SUM(B11:B16)</f>
        <v>1026993507</v>
      </c>
      <c r="C17" s="46">
        <f aca="true" t="shared" si="3" ref="C17:O17">SUM(C11:C16)</f>
        <v>211990211</v>
      </c>
      <c r="D17" s="46">
        <f t="shared" si="3"/>
        <v>861882891</v>
      </c>
      <c r="E17" s="46">
        <f t="shared" si="3"/>
        <v>0</v>
      </c>
      <c r="F17" s="46">
        <f t="shared" si="3"/>
        <v>0</v>
      </c>
      <c r="G17" s="46">
        <f t="shared" si="3"/>
        <v>2000000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45658053</v>
      </c>
      <c r="L17" s="46">
        <f t="shared" si="3"/>
        <v>15132107</v>
      </c>
      <c r="M17" s="46">
        <f t="shared" si="3"/>
        <v>0</v>
      </c>
      <c r="N17" s="46">
        <f t="shared" si="3"/>
        <v>2651065</v>
      </c>
      <c r="O17" s="46">
        <f t="shared" si="3"/>
        <v>0</v>
      </c>
      <c r="P17" s="9">
        <f t="shared" si="0"/>
        <v>2166307834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2166307834</v>
      </c>
      <c r="U17" s="202"/>
      <c r="V17" s="202"/>
    </row>
    <row r="18" spans="1:22" s="34" customFormat="1" ht="11.25">
      <c r="A18" s="32" t="s">
        <v>20</v>
      </c>
      <c r="B18" s="23">
        <v>55797781</v>
      </c>
      <c r="C18" s="23">
        <v>11211928</v>
      </c>
      <c r="D18" s="23">
        <v>60680342</v>
      </c>
      <c r="E18" s="23">
        <v>112796000</v>
      </c>
      <c r="F18" s="23"/>
      <c r="G18" s="23">
        <v>445465410</v>
      </c>
      <c r="H18" s="23">
        <v>9500000</v>
      </c>
      <c r="I18" s="23">
        <v>56341929</v>
      </c>
      <c r="J18" s="23">
        <v>599344507</v>
      </c>
      <c r="K18" s="23">
        <v>591439098</v>
      </c>
      <c r="L18" s="23">
        <v>88654523</v>
      </c>
      <c r="M18" s="23">
        <v>2323553</v>
      </c>
      <c r="N18" s="23"/>
      <c r="O18" s="23">
        <v>500000</v>
      </c>
      <c r="P18" s="9">
        <f t="shared" si="0"/>
        <v>2034055071</v>
      </c>
      <c r="Q18" s="23">
        <v>0</v>
      </c>
      <c r="R18" s="23">
        <v>51576791</v>
      </c>
      <c r="S18" s="10">
        <f t="shared" si="1"/>
        <v>51576791</v>
      </c>
      <c r="T18" s="9">
        <f t="shared" si="2"/>
        <v>2085631862</v>
      </c>
      <c r="U18" s="202"/>
      <c r="V18" s="202"/>
    </row>
    <row r="19" spans="1:22" s="35" customFormat="1" ht="11.25">
      <c r="A19" s="33" t="s">
        <v>21</v>
      </c>
      <c r="B19" s="46">
        <f aca="true" t="shared" si="4" ref="B19:O19">SUM(B17:B18)</f>
        <v>1082791288</v>
      </c>
      <c r="C19" s="46">
        <f t="shared" si="4"/>
        <v>223202139</v>
      </c>
      <c r="D19" s="46">
        <f t="shared" si="4"/>
        <v>922563233</v>
      </c>
      <c r="E19" s="46">
        <f t="shared" si="4"/>
        <v>112796000</v>
      </c>
      <c r="F19" s="46">
        <f t="shared" si="4"/>
        <v>0</v>
      </c>
      <c r="G19" s="46">
        <f t="shared" si="4"/>
        <v>447465410</v>
      </c>
      <c r="H19" s="46">
        <f t="shared" si="4"/>
        <v>9500000</v>
      </c>
      <c r="I19" s="46">
        <f t="shared" si="4"/>
        <v>56341929</v>
      </c>
      <c r="J19" s="46">
        <f t="shared" si="4"/>
        <v>599344507</v>
      </c>
      <c r="K19" s="46">
        <f t="shared" si="4"/>
        <v>637097151</v>
      </c>
      <c r="L19" s="46">
        <f t="shared" si="4"/>
        <v>103786630</v>
      </c>
      <c r="M19" s="46">
        <f t="shared" si="4"/>
        <v>2323553</v>
      </c>
      <c r="N19" s="46">
        <f t="shared" si="4"/>
        <v>2651065</v>
      </c>
      <c r="O19" s="46">
        <f t="shared" si="4"/>
        <v>500000</v>
      </c>
      <c r="P19" s="9">
        <f t="shared" si="0"/>
        <v>4200362905</v>
      </c>
      <c r="Q19" s="46">
        <f>SUM(Q17:Q18)</f>
        <v>0</v>
      </c>
      <c r="R19" s="46">
        <f>SUM(R17:R18)</f>
        <v>51576791</v>
      </c>
      <c r="S19" s="9">
        <f t="shared" si="1"/>
        <v>51576791</v>
      </c>
      <c r="T19" s="9">
        <f>P19+S19</f>
        <v>4251939696</v>
      </c>
      <c r="U19" s="202"/>
      <c r="V19" s="202"/>
    </row>
    <row r="24" ht="11.25">
      <c r="N24" s="7" t="s">
        <v>59</v>
      </c>
    </row>
    <row r="25" ht="11.25">
      <c r="A25" s="7" t="s">
        <v>59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875" style="7" bestFit="1" customWidth="1"/>
    <col min="2" max="3" width="8.75390625" style="7" bestFit="1" customWidth="1"/>
    <col min="4" max="4" width="9.625" style="7" bestFit="1" customWidth="1"/>
    <col min="5" max="6" width="5.75390625" style="7" bestFit="1" customWidth="1"/>
    <col min="7" max="7" width="7.875" style="7" bestFit="1" customWidth="1"/>
    <col min="8" max="8" width="5.75390625" style="7" bestFit="1" customWidth="1"/>
    <col min="9" max="10" width="9.625" style="7" bestFit="1" customWidth="1"/>
    <col min="11" max="11" width="10.875" style="7" bestFit="1" customWidth="1"/>
    <col min="12" max="12" width="7.875" style="7" bestFit="1" customWidth="1"/>
    <col min="13" max="13" width="5.375" style="7" bestFit="1" customWidth="1"/>
    <col min="14" max="14" width="7.875" style="7" bestFit="1" customWidth="1"/>
    <col min="15" max="15" width="8.75390625" style="7" bestFit="1" customWidth="1"/>
    <col min="16" max="16" width="10.875" style="17" bestFit="1" customWidth="1"/>
    <col min="17" max="17" width="7.875" style="17" bestFit="1" customWidth="1"/>
    <col min="18" max="18" width="5.75390625" style="196" bestFit="1" customWidth="1"/>
    <col min="19" max="19" width="7.875" style="196" bestFit="1" customWidth="1"/>
    <col min="20" max="20" width="10.75390625" style="196" customWidth="1"/>
    <col min="21" max="22" width="10.875" style="196" customWidth="1"/>
    <col min="23" max="16384" width="9.125" style="7" customWidth="1"/>
  </cols>
  <sheetData>
    <row r="1" spans="1:20" ht="11.25">
      <c r="A1" s="7" t="s">
        <v>1011</v>
      </c>
      <c r="T1" s="170" t="s">
        <v>1012</v>
      </c>
    </row>
    <row r="2" ht="11.25">
      <c r="A2" s="7" t="s">
        <v>750</v>
      </c>
    </row>
    <row r="3" spans="1:22" ht="12.75" customHeight="1">
      <c r="A3" s="366" t="s">
        <v>66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"/>
      <c r="V3" s="36"/>
    </row>
    <row r="4" spans="1:22" ht="12.75" customHeight="1">
      <c r="A4" s="366" t="s">
        <v>997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"/>
      <c r="V4" s="36"/>
    </row>
    <row r="5" spans="4:16" ht="12.75" customHeight="1">
      <c r="D5" s="366"/>
      <c r="E5" s="366"/>
      <c r="F5" s="366"/>
      <c r="G5" s="366"/>
      <c r="H5" s="366"/>
      <c r="I5" s="36"/>
      <c r="J5" s="36"/>
      <c r="K5" s="36"/>
      <c r="M5" s="366"/>
      <c r="N5" s="366"/>
      <c r="O5" s="366"/>
      <c r="P5" s="7"/>
    </row>
    <row r="7" spans="1:22" ht="11.25">
      <c r="A7" s="38"/>
      <c r="B7" s="38" t="s">
        <v>73</v>
      </c>
      <c r="C7" s="38" t="s">
        <v>74</v>
      </c>
      <c r="D7" s="38" t="s">
        <v>75</v>
      </c>
      <c r="E7" s="38" t="s">
        <v>76</v>
      </c>
      <c r="F7" s="363" t="s">
        <v>77</v>
      </c>
      <c r="G7" s="364"/>
      <c r="H7" s="364"/>
      <c r="I7" s="364"/>
      <c r="J7" s="365"/>
      <c r="K7" s="38" t="s">
        <v>78</v>
      </c>
      <c r="L7" s="38" t="s">
        <v>79</v>
      </c>
      <c r="M7" s="363" t="s">
        <v>80</v>
      </c>
      <c r="N7" s="364"/>
      <c r="O7" s="365"/>
      <c r="P7" s="39" t="s">
        <v>81</v>
      </c>
      <c r="Q7" s="38" t="s">
        <v>82</v>
      </c>
      <c r="R7" s="38" t="s">
        <v>334</v>
      </c>
      <c r="S7" s="39" t="s">
        <v>84</v>
      </c>
      <c r="T7" s="39" t="s">
        <v>85</v>
      </c>
      <c r="U7" s="198"/>
      <c r="V7" s="198"/>
    </row>
    <row r="8" spans="1:22" s="29" customFormat="1" ht="11.25" customHeight="1">
      <c r="A8" s="26"/>
      <c r="B8" s="26"/>
      <c r="C8" s="26"/>
      <c r="D8" s="26"/>
      <c r="E8" s="26"/>
      <c r="F8" s="367" t="s">
        <v>45</v>
      </c>
      <c r="G8" s="367"/>
      <c r="H8" s="367"/>
      <c r="I8" s="367"/>
      <c r="J8" s="367"/>
      <c r="K8" s="26"/>
      <c r="L8" s="26"/>
      <c r="M8" s="367" t="s">
        <v>46</v>
      </c>
      <c r="N8" s="367"/>
      <c r="O8" s="367"/>
      <c r="P8" s="28"/>
      <c r="Q8" s="26"/>
      <c r="R8" s="26"/>
      <c r="S8" s="28"/>
      <c r="T8" s="28"/>
      <c r="U8" s="199"/>
      <c r="V8" s="199"/>
    </row>
    <row r="9" spans="1:22" s="31" customFormat="1" ht="101.25">
      <c r="A9" s="27" t="s">
        <v>13</v>
      </c>
      <c r="B9" s="112" t="s">
        <v>24</v>
      </c>
      <c r="C9" s="112" t="s">
        <v>780</v>
      </c>
      <c r="D9" s="112" t="s">
        <v>25</v>
      </c>
      <c r="E9" s="112" t="s">
        <v>47</v>
      </c>
      <c r="F9" s="112" t="s">
        <v>62</v>
      </c>
      <c r="G9" s="112" t="s">
        <v>599</v>
      </c>
      <c r="H9" s="112" t="s">
        <v>48</v>
      </c>
      <c r="I9" s="112" t="s">
        <v>601</v>
      </c>
      <c r="J9" s="112" t="s">
        <v>49</v>
      </c>
      <c r="K9" s="112" t="s">
        <v>61</v>
      </c>
      <c r="L9" s="112" t="s">
        <v>50</v>
      </c>
      <c r="M9" s="112" t="s">
        <v>602</v>
      </c>
      <c r="N9" s="112" t="s">
        <v>51</v>
      </c>
      <c r="O9" s="112" t="s">
        <v>52</v>
      </c>
      <c r="P9" s="113" t="s">
        <v>63</v>
      </c>
      <c r="Q9" s="112" t="s">
        <v>53</v>
      </c>
      <c r="R9" s="112" t="s">
        <v>779</v>
      </c>
      <c r="S9" s="113" t="s">
        <v>64</v>
      </c>
      <c r="T9" s="113" t="s">
        <v>54</v>
      </c>
      <c r="U9" s="200"/>
      <c r="V9" s="200"/>
    </row>
    <row r="10" spans="1:22" s="31" customFormat="1" ht="22.5">
      <c r="A10" s="27"/>
      <c r="B10" s="27" t="s">
        <v>44</v>
      </c>
      <c r="C10" s="27" t="s">
        <v>44</v>
      </c>
      <c r="D10" s="27" t="s">
        <v>44</v>
      </c>
      <c r="E10" s="27" t="s">
        <v>44</v>
      </c>
      <c r="F10" s="27" t="s">
        <v>44</v>
      </c>
      <c r="G10" s="27" t="s">
        <v>44</v>
      </c>
      <c r="H10" s="27" t="s">
        <v>44</v>
      </c>
      <c r="I10" s="27" t="s">
        <v>44</v>
      </c>
      <c r="J10" s="27" t="s">
        <v>44</v>
      </c>
      <c r="K10" s="27" t="s">
        <v>44</v>
      </c>
      <c r="L10" s="27" t="s">
        <v>44</v>
      </c>
      <c r="M10" s="27" t="s">
        <v>44</v>
      </c>
      <c r="N10" s="27" t="s">
        <v>44</v>
      </c>
      <c r="O10" s="27" t="s">
        <v>44</v>
      </c>
      <c r="P10" s="30" t="s">
        <v>44</v>
      </c>
      <c r="Q10" s="27" t="s">
        <v>44</v>
      </c>
      <c r="R10" s="27" t="s">
        <v>44</v>
      </c>
      <c r="S10" s="27" t="s">
        <v>44</v>
      </c>
      <c r="T10" s="30" t="s">
        <v>44</v>
      </c>
      <c r="U10" s="201"/>
      <c r="V10" s="201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2"/>
      <c r="V11" s="202"/>
    </row>
    <row r="12" spans="1:22" ht="11.25">
      <c r="A12" s="6" t="s">
        <v>55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2"/>
      <c r="V12" s="202"/>
    </row>
    <row r="13" spans="1:22" ht="11.25">
      <c r="A13" s="6" t="s">
        <v>56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2"/>
      <c r="V13" s="202"/>
    </row>
    <row r="14" spans="1:22" ht="11.25">
      <c r="A14" s="6" t="s">
        <v>57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2"/>
      <c r="V14" s="202"/>
    </row>
    <row r="15" spans="1:22" ht="11.25">
      <c r="A15" s="6" t="s">
        <v>18</v>
      </c>
      <c r="B15" s="10">
        <v>1830000</v>
      </c>
      <c r="C15" s="10">
        <v>348000</v>
      </c>
      <c r="D15" s="10">
        <v>8600000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10778000</v>
      </c>
      <c r="Q15" s="10"/>
      <c r="R15" s="10"/>
      <c r="S15" s="10">
        <f t="shared" si="1"/>
        <v>0</v>
      </c>
      <c r="T15" s="9">
        <f t="shared" si="2"/>
        <v>10778000</v>
      </c>
      <c r="U15" s="202"/>
      <c r="V15" s="202"/>
    </row>
    <row r="16" spans="1:22" ht="11.25">
      <c r="A16" s="6" t="s">
        <v>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2"/>
      <c r="V16" s="202"/>
    </row>
    <row r="17" spans="1:22" s="35" customFormat="1" ht="22.5">
      <c r="A17" s="37" t="s">
        <v>58</v>
      </c>
      <c r="B17" s="46">
        <f>SUM(B11:B16)</f>
        <v>1830000</v>
      </c>
      <c r="C17" s="46">
        <f aca="true" t="shared" si="3" ref="C17:O17">SUM(C11:C16)</f>
        <v>348000</v>
      </c>
      <c r="D17" s="46">
        <f t="shared" si="3"/>
        <v>8600000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10778000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10778000</v>
      </c>
      <c r="U17" s="202"/>
      <c r="V17" s="202"/>
    </row>
    <row r="18" spans="1:22" s="34" customFormat="1" ht="11.25">
      <c r="A18" s="32" t="s">
        <v>20</v>
      </c>
      <c r="B18" s="23">
        <v>58850638</v>
      </c>
      <c r="C18" s="23">
        <v>14319126</v>
      </c>
      <c r="D18" s="23">
        <v>146256744</v>
      </c>
      <c r="E18" s="23"/>
      <c r="F18" s="23">
        <v>9100</v>
      </c>
      <c r="G18" s="23">
        <v>1210000</v>
      </c>
      <c r="H18" s="23"/>
      <c r="I18" s="23">
        <v>191454582</v>
      </c>
      <c r="J18" s="23">
        <v>973027262</v>
      </c>
      <c r="K18" s="23">
        <v>2202080122</v>
      </c>
      <c r="L18" s="23">
        <v>5000000</v>
      </c>
      <c r="M18" s="23"/>
      <c r="N18" s="23">
        <v>7500000</v>
      </c>
      <c r="O18" s="23">
        <v>19500000</v>
      </c>
      <c r="P18" s="9">
        <f>B18+C18+D18+E18+F18+G18+H18+I18+J18+K18+L18+M18+N18+O18</f>
        <v>3619207574</v>
      </c>
      <c r="Q18" s="23">
        <v>1500000</v>
      </c>
      <c r="R18" s="23"/>
      <c r="S18" s="10">
        <f t="shared" si="1"/>
        <v>1500000</v>
      </c>
      <c r="T18" s="9">
        <f t="shared" si="2"/>
        <v>3620707574</v>
      </c>
      <c r="U18" s="202"/>
      <c r="V18" s="202"/>
    </row>
    <row r="19" spans="1:22" s="35" customFormat="1" ht="11.25">
      <c r="A19" s="33" t="s">
        <v>21</v>
      </c>
      <c r="B19" s="46">
        <f aca="true" t="shared" si="4" ref="B19:O19">SUM(B17:B18)</f>
        <v>60680638</v>
      </c>
      <c r="C19" s="46">
        <f t="shared" si="4"/>
        <v>14667126</v>
      </c>
      <c r="D19" s="46">
        <f t="shared" si="4"/>
        <v>154856744</v>
      </c>
      <c r="E19" s="46">
        <f t="shared" si="4"/>
        <v>0</v>
      </c>
      <c r="F19" s="46">
        <f t="shared" si="4"/>
        <v>9100</v>
      </c>
      <c r="G19" s="46">
        <f t="shared" si="4"/>
        <v>1210000</v>
      </c>
      <c r="H19" s="46">
        <f t="shared" si="4"/>
        <v>0</v>
      </c>
      <c r="I19" s="46">
        <f t="shared" si="4"/>
        <v>191454582</v>
      </c>
      <c r="J19" s="46">
        <f t="shared" si="4"/>
        <v>973027262</v>
      </c>
      <c r="K19" s="46">
        <f t="shared" si="4"/>
        <v>2202080122</v>
      </c>
      <c r="L19" s="46">
        <f t="shared" si="4"/>
        <v>5000000</v>
      </c>
      <c r="M19" s="46">
        <f t="shared" si="4"/>
        <v>0</v>
      </c>
      <c r="N19" s="46">
        <f t="shared" si="4"/>
        <v>7500000</v>
      </c>
      <c r="O19" s="46">
        <f t="shared" si="4"/>
        <v>19500000</v>
      </c>
      <c r="P19" s="9">
        <f t="shared" si="0"/>
        <v>3629985574</v>
      </c>
      <c r="Q19" s="46">
        <f>SUM(Q17:Q18)</f>
        <v>1500000</v>
      </c>
      <c r="R19" s="46">
        <f>SUM(R17:R18)</f>
        <v>0</v>
      </c>
      <c r="S19" s="9">
        <f t="shared" si="1"/>
        <v>1500000</v>
      </c>
      <c r="T19" s="9">
        <f>P19+S19</f>
        <v>3631485574</v>
      </c>
      <c r="U19" s="202"/>
      <c r="V19" s="202"/>
    </row>
    <row r="24" ht="11.25">
      <c r="N24" s="7" t="s">
        <v>59</v>
      </c>
    </row>
    <row r="25" ht="11.25">
      <c r="A25" s="7" t="s">
        <v>59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5" width="5.75390625" style="7" bestFit="1" customWidth="1"/>
    <col min="6" max="6" width="6.625" style="7" bestFit="1" customWidth="1"/>
    <col min="7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7" bestFit="1" customWidth="1"/>
    <col min="17" max="17" width="5.75390625" style="17" bestFit="1" customWidth="1"/>
    <col min="18" max="19" width="5.75390625" style="196" bestFit="1" customWidth="1"/>
    <col min="20" max="20" width="10.125" style="196" customWidth="1"/>
    <col min="21" max="22" width="10.875" style="196" customWidth="1"/>
    <col min="23" max="16384" width="9.125" style="7" customWidth="1"/>
  </cols>
  <sheetData>
    <row r="1" spans="1:20" ht="11.25">
      <c r="A1" s="7" t="s">
        <v>1013</v>
      </c>
      <c r="T1" s="170" t="s">
        <v>1014</v>
      </c>
    </row>
    <row r="2" ht="11.25">
      <c r="A2" s="7" t="s">
        <v>750</v>
      </c>
    </row>
    <row r="3" spans="1:22" ht="12.75" customHeight="1">
      <c r="A3" s="366" t="s">
        <v>66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"/>
      <c r="V3" s="36"/>
    </row>
    <row r="4" spans="1:22" ht="12.75" customHeight="1">
      <c r="A4" s="366" t="s">
        <v>997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"/>
      <c r="V4" s="36"/>
    </row>
    <row r="5" spans="4:16" ht="12.75" customHeight="1">
      <c r="D5" s="366"/>
      <c r="E5" s="366"/>
      <c r="F5" s="366"/>
      <c r="G5" s="366"/>
      <c r="H5" s="366"/>
      <c r="I5" s="36"/>
      <c r="J5" s="36"/>
      <c r="K5" s="36"/>
      <c r="M5" s="366"/>
      <c r="N5" s="366"/>
      <c r="O5" s="366"/>
      <c r="P5" s="7"/>
    </row>
    <row r="7" spans="1:22" ht="11.25">
      <c r="A7" s="38"/>
      <c r="B7" s="38" t="s">
        <v>73</v>
      </c>
      <c r="C7" s="38" t="s">
        <v>74</v>
      </c>
      <c r="D7" s="38" t="s">
        <v>75</v>
      </c>
      <c r="E7" s="38" t="s">
        <v>76</v>
      </c>
      <c r="F7" s="363" t="s">
        <v>77</v>
      </c>
      <c r="G7" s="364"/>
      <c r="H7" s="364"/>
      <c r="I7" s="364"/>
      <c r="J7" s="365"/>
      <c r="K7" s="38" t="s">
        <v>78</v>
      </c>
      <c r="L7" s="38" t="s">
        <v>79</v>
      </c>
      <c r="M7" s="363" t="s">
        <v>80</v>
      </c>
      <c r="N7" s="364"/>
      <c r="O7" s="365"/>
      <c r="P7" s="39" t="s">
        <v>81</v>
      </c>
      <c r="Q7" s="38" t="s">
        <v>82</v>
      </c>
      <c r="R7" s="38" t="s">
        <v>334</v>
      </c>
      <c r="S7" s="39" t="s">
        <v>84</v>
      </c>
      <c r="T7" s="39" t="s">
        <v>85</v>
      </c>
      <c r="U7" s="198"/>
      <c r="V7" s="198"/>
    </row>
    <row r="8" spans="1:22" s="29" customFormat="1" ht="11.25" customHeight="1">
      <c r="A8" s="26"/>
      <c r="B8" s="26"/>
      <c r="C8" s="26"/>
      <c r="D8" s="26"/>
      <c r="E8" s="26"/>
      <c r="F8" s="367" t="s">
        <v>45</v>
      </c>
      <c r="G8" s="367"/>
      <c r="H8" s="367"/>
      <c r="I8" s="367"/>
      <c r="J8" s="367"/>
      <c r="K8" s="26"/>
      <c r="L8" s="26"/>
      <c r="M8" s="367" t="s">
        <v>46</v>
      </c>
      <c r="N8" s="367"/>
      <c r="O8" s="367"/>
      <c r="P8" s="28"/>
      <c r="Q8" s="26"/>
      <c r="R8" s="26"/>
      <c r="S8" s="28"/>
      <c r="T8" s="28"/>
      <c r="U8" s="199"/>
      <c r="V8" s="199"/>
    </row>
    <row r="9" spans="1:22" s="31" customFormat="1" ht="101.25">
      <c r="A9" s="27" t="s">
        <v>13</v>
      </c>
      <c r="B9" s="112" t="s">
        <v>24</v>
      </c>
      <c r="C9" s="112" t="s">
        <v>780</v>
      </c>
      <c r="D9" s="112" t="s">
        <v>25</v>
      </c>
      <c r="E9" s="112" t="s">
        <v>47</v>
      </c>
      <c r="F9" s="112" t="s">
        <v>62</v>
      </c>
      <c r="G9" s="112" t="s">
        <v>599</v>
      </c>
      <c r="H9" s="112" t="s">
        <v>48</v>
      </c>
      <c r="I9" s="112" t="s">
        <v>601</v>
      </c>
      <c r="J9" s="112" t="s">
        <v>49</v>
      </c>
      <c r="K9" s="112" t="s">
        <v>61</v>
      </c>
      <c r="L9" s="112" t="s">
        <v>50</v>
      </c>
      <c r="M9" s="112" t="s">
        <v>602</v>
      </c>
      <c r="N9" s="112" t="s">
        <v>51</v>
      </c>
      <c r="O9" s="112" t="s">
        <v>52</v>
      </c>
      <c r="P9" s="113" t="s">
        <v>63</v>
      </c>
      <c r="Q9" s="112" t="s">
        <v>53</v>
      </c>
      <c r="R9" s="112" t="s">
        <v>779</v>
      </c>
      <c r="S9" s="113" t="s">
        <v>64</v>
      </c>
      <c r="T9" s="113" t="s">
        <v>54</v>
      </c>
      <c r="U9" s="200"/>
      <c r="V9" s="200"/>
    </row>
    <row r="10" spans="1:22" s="31" customFormat="1" ht="22.5">
      <c r="A10" s="27"/>
      <c r="B10" s="27" t="s">
        <v>44</v>
      </c>
      <c r="C10" s="27" t="s">
        <v>44</v>
      </c>
      <c r="D10" s="27" t="s">
        <v>44</v>
      </c>
      <c r="E10" s="27" t="s">
        <v>44</v>
      </c>
      <c r="F10" s="27" t="s">
        <v>44</v>
      </c>
      <c r="G10" s="27" t="s">
        <v>44</v>
      </c>
      <c r="H10" s="27" t="s">
        <v>44</v>
      </c>
      <c r="I10" s="27" t="s">
        <v>44</v>
      </c>
      <c r="J10" s="27" t="s">
        <v>44</v>
      </c>
      <c r="K10" s="27" t="s">
        <v>44</v>
      </c>
      <c r="L10" s="27" t="s">
        <v>44</v>
      </c>
      <c r="M10" s="27" t="s">
        <v>44</v>
      </c>
      <c r="N10" s="27" t="s">
        <v>44</v>
      </c>
      <c r="O10" s="27" t="s">
        <v>44</v>
      </c>
      <c r="P10" s="30" t="s">
        <v>44</v>
      </c>
      <c r="Q10" s="27" t="s">
        <v>44</v>
      </c>
      <c r="R10" s="27" t="s">
        <v>44</v>
      </c>
      <c r="S10" s="27" t="s">
        <v>44</v>
      </c>
      <c r="T10" s="30" t="s">
        <v>44</v>
      </c>
      <c r="U10" s="201"/>
      <c r="V10" s="201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2"/>
      <c r="V11" s="202"/>
    </row>
    <row r="12" spans="1:22" ht="11.25">
      <c r="A12" s="6" t="s">
        <v>55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2"/>
      <c r="V12" s="202"/>
    </row>
    <row r="13" spans="1:22" ht="11.25">
      <c r="A13" s="6" t="s">
        <v>56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2"/>
      <c r="V13" s="202"/>
    </row>
    <row r="14" spans="1:22" ht="11.25">
      <c r="A14" s="6" t="s">
        <v>57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2"/>
      <c r="V14" s="202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202"/>
      <c r="V15" s="202"/>
    </row>
    <row r="16" spans="1:22" ht="11.25">
      <c r="A16" s="6" t="s">
        <v>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2"/>
      <c r="V16" s="202"/>
    </row>
    <row r="17" spans="1:22" s="35" customFormat="1" ht="22.5">
      <c r="A17" s="37" t="s">
        <v>58</v>
      </c>
      <c r="B17" s="46">
        <f>SUM(B11:B16)</f>
        <v>0</v>
      </c>
      <c r="C17" s="46">
        <f aca="true" t="shared" si="3" ref="C17:O17">SUM(C11:C16)</f>
        <v>0</v>
      </c>
      <c r="D17" s="46">
        <f t="shared" si="3"/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0</v>
      </c>
      <c r="U17" s="202"/>
      <c r="V17" s="202"/>
    </row>
    <row r="18" spans="1:22" s="34" customFormat="1" ht="11.25">
      <c r="A18" s="32" t="s">
        <v>20</v>
      </c>
      <c r="B18" s="23">
        <v>39200758</v>
      </c>
      <c r="C18" s="23">
        <v>7537742</v>
      </c>
      <c r="D18" s="23">
        <v>59906000</v>
      </c>
      <c r="E18" s="23"/>
      <c r="F18" s="23">
        <v>199428</v>
      </c>
      <c r="G18" s="23"/>
      <c r="H18" s="23"/>
      <c r="I18" s="23">
        <v>50000</v>
      </c>
      <c r="J18" s="23">
        <v>319067835</v>
      </c>
      <c r="K18" s="23">
        <v>9813089</v>
      </c>
      <c r="L18" s="23"/>
      <c r="M18" s="23"/>
      <c r="N18" s="23"/>
      <c r="O18" s="23"/>
      <c r="P18" s="9">
        <f t="shared" si="0"/>
        <v>435774852</v>
      </c>
      <c r="Q18" s="23">
        <v>0</v>
      </c>
      <c r="R18" s="23"/>
      <c r="S18" s="10">
        <f t="shared" si="1"/>
        <v>0</v>
      </c>
      <c r="T18" s="9">
        <f t="shared" si="2"/>
        <v>435774852</v>
      </c>
      <c r="U18" s="202"/>
      <c r="V18" s="202"/>
    </row>
    <row r="19" spans="1:22" s="35" customFormat="1" ht="11.25">
      <c r="A19" s="33" t="s">
        <v>21</v>
      </c>
      <c r="B19" s="46">
        <f aca="true" t="shared" si="4" ref="B19:O19">SUM(B17:B18)</f>
        <v>39200758</v>
      </c>
      <c r="C19" s="46">
        <f t="shared" si="4"/>
        <v>7537742</v>
      </c>
      <c r="D19" s="46">
        <f t="shared" si="4"/>
        <v>59906000</v>
      </c>
      <c r="E19" s="46">
        <f t="shared" si="4"/>
        <v>0</v>
      </c>
      <c r="F19" s="46">
        <f t="shared" si="4"/>
        <v>199428</v>
      </c>
      <c r="G19" s="46">
        <f t="shared" si="4"/>
        <v>0</v>
      </c>
      <c r="H19" s="46">
        <f t="shared" si="4"/>
        <v>0</v>
      </c>
      <c r="I19" s="46">
        <f t="shared" si="4"/>
        <v>50000</v>
      </c>
      <c r="J19" s="46">
        <f t="shared" si="4"/>
        <v>319067835</v>
      </c>
      <c r="K19" s="46">
        <f t="shared" si="4"/>
        <v>9813089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0</v>
      </c>
      <c r="P19" s="9">
        <f t="shared" si="0"/>
        <v>435774852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435774852</v>
      </c>
      <c r="U19" s="202"/>
      <c r="V19" s="202"/>
    </row>
    <row r="24" ht="11.25">
      <c r="N24" s="7" t="s">
        <v>59</v>
      </c>
    </row>
    <row r="25" ht="11.25">
      <c r="A25" s="7" t="s">
        <v>59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262">
      <selection activeCell="D257" sqref="D257"/>
    </sheetView>
  </sheetViews>
  <sheetFormatPr defaultColWidth="2.75390625" defaultRowHeight="12.75"/>
  <cols>
    <col min="1" max="1" width="4.125" style="126" customWidth="1"/>
    <col min="2" max="2" width="58.875" style="47" customWidth="1"/>
    <col min="3" max="3" width="8.25390625" style="47" bestFit="1" customWidth="1"/>
    <col min="4" max="4" width="13.75390625" style="185" bestFit="1" customWidth="1"/>
    <col min="5" max="191" width="9.125" style="47" customWidth="1"/>
    <col min="192" max="16384" width="2.75390625" style="47" customWidth="1"/>
  </cols>
  <sheetData>
    <row r="1" spans="1:4" ht="12.75">
      <c r="A1" s="157" t="s">
        <v>750</v>
      </c>
      <c r="D1" s="185" t="s">
        <v>603</v>
      </c>
    </row>
    <row r="2" ht="12.75">
      <c r="A2" s="157"/>
    </row>
    <row r="3" spans="1:4" ht="12.75">
      <c r="A3" s="368" t="s">
        <v>506</v>
      </c>
      <c r="B3" s="368"/>
      <c r="C3" s="368"/>
      <c r="D3" s="368"/>
    </row>
    <row r="5" spans="1:4" s="49" customFormat="1" ht="22.5" customHeight="1">
      <c r="A5" s="128" t="s">
        <v>93</v>
      </c>
      <c r="B5" s="129" t="s">
        <v>94</v>
      </c>
      <c r="C5" s="54" t="s">
        <v>95</v>
      </c>
      <c r="D5" s="48" t="s">
        <v>939</v>
      </c>
    </row>
    <row r="6" spans="1:4" ht="12.75">
      <c r="A6" s="194" t="s">
        <v>97</v>
      </c>
      <c r="B6" s="195" t="s">
        <v>98</v>
      </c>
      <c r="C6" s="195" t="s">
        <v>99</v>
      </c>
      <c r="D6" s="181" t="s">
        <v>100</v>
      </c>
    </row>
    <row r="7" spans="1:4" ht="12.75" customHeight="1">
      <c r="A7" s="131" t="s">
        <v>101</v>
      </c>
      <c r="B7" s="55" t="s">
        <v>102</v>
      </c>
      <c r="C7" s="56" t="s">
        <v>103</v>
      </c>
      <c r="D7" s="186">
        <v>74400031</v>
      </c>
    </row>
    <row r="8" spans="1:4" ht="12.75" customHeight="1">
      <c r="A8" s="131" t="s">
        <v>104</v>
      </c>
      <c r="B8" s="55" t="s">
        <v>105</v>
      </c>
      <c r="C8" s="57" t="s">
        <v>106</v>
      </c>
      <c r="D8" s="186"/>
    </row>
    <row r="9" spans="1:4" ht="12.75" customHeight="1">
      <c r="A9" s="131" t="s">
        <v>107</v>
      </c>
      <c r="B9" s="55" t="s">
        <v>108</v>
      </c>
      <c r="C9" s="57" t="s">
        <v>109</v>
      </c>
      <c r="D9" s="186">
        <v>1049500</v>
      </c>
    </row>
    <row r="10" spans="1:4" ht="12.75" customHeight="1">
      <c r="A10" s="131" t="s">
        <v>110</v>
      </c>
      <c r="B10" s="58" t="s">
        <v>111</v>
      </c>
      <c r="C10" s="57" t="s">
        <v>112</v>
      </c>
      <c r="D10" s="186">
        <v>400000</v>
      </c>
    </row>
    <row r="11" spans="1:4" ht="12.75" customHeight="1">
      <c r="A11" s="131" t="s">
        <v>113</v>
      </c>
      <c r="B11" s="58" t="s">
        <v>114</v>
      </c>
      <c r="C11" s="57" t="s">
        <v>115</v>
      </c>
      <c r="D11" s="186"/>
    </row>
    <row r="12" spans="1:4" ht="12.75" customHeight="1">
      <c r="A12" s="131" t="s">
        <v>116</v>
      </c>
      <c r="B12" s="58" t="s">
        <v>117</v>
      </c>
      <c r="C12" s="57" t="s">
        <v>118</v>
      </c>
      <c r="D12" s="186"/>
    </row>
    <row r="13" spans="1:4" ht="12.75" customHeight="1">
      <c r="A13" s="131" t="s">
        <v>119</v>
      </c>
      <c r="B13" s="58" t="s">
        <v>120</v>
      </c>
      <c r="C13" s="57" t="s">
        <v>121</v>
      </c>
      <c r="D13" s="186">
        <v>2081786</v>
      </c>
    </row>
    <row r="14" spans="1:4" ht="12.75" customHeight="1">
      <c r="A14" s="131" t="s">
        <v>122</v>
      </c>
      <c r="B14" s="58" t="s">
        <v>123</v>
      </c>
      <c r="C14" s="57" t="s">
        <v>124</v>
      </c>
      <c r="D14" s="186"/>
    </row>
    <row r="15" spans="1:4" ht="12.75" customHeight="1">
      <c r="A15" s="131" t="s">
        <v>125</v>
      </c>
      <c r="B15" s="58" t="s">
        <v>126</v>
      </c>
      <c r="C15" s="57" t="s">
        <v>127</v>
      </c>
      <c r="D15" s="186">
        <v>1675800</v>
      </c>
    </row>
    <row r="16" spans="1:4" ht="12.75" customHeight="1">
      <c r="A16" s="131" t="s">
        <v>128</v>
      </c>
      <c r="B16" s="58" t="s">
        <v>129</v>
      </c>
      <c r="C16" s="57" t="s">
        <v>130</v>
      </c>
      <c r="D16" s="186">
        <v>169000</v>
      </c>
    </row>
    <row r="17" spans="1:4" ht="12.75" customHeight="1">
      <c r="A17" s="131" t="s">
        <v>131</v>
      </c>
      <c r="B17" s="58" t="s">
        <v>132</v>
      </c>
      <c r="C17" s="57" t="s">
        <v>133</v>
      </c>
      <c r="D17" s="186"/>
    </row>
    <row r="18" spans="1:4" s="50" customFormat="1" ht="12.75" customHeight="1">
      <c r="A18" s="131" t="s">
        <v>134</v>
      </c>
      <c r="B18" s="58" t="s">
        <v>135</v>
      </c>
      <c r="C18" s="57" t="s">
        <v>136</v>
      </c>
      <c r="D18" s="186"/>
    </row>
    <row r="19" spans="1:4" s="50" customFormat="1" ht="12.75" customHeight="1">
      <c r="A19" s="131" t="s">
        <v>137</v>
      </c>
      <c r="B19" s="58" t="s">
        <v>138</v>
      </c>
      <c r="C19" s="57" t="s">
        <v>139</v>
      </c>
      <c r="D19" s="186">
        <v>1988700</v>
      </c>
    </row>
    <row r="20" spans="1:4" s="133" customFormat="1" ht="12.75" customHeight="1">
      <c r="A20" s="132" t="s">
        <v>140</v>
      </c>
      <c r="B20" s="59" t="s">
        <v>141</v>
      </c>
      <c r="C20" s="60" t="s">
        <v>142</v>
      </c>
      <c r="D20" s="186">
        <f>SUM(D7:D19)</f>
        <v>81764817</v>
      </c>
    </row>
    <row r="21" spans="1:4" ht="12.75" customHeight="1">
      <c r="A21" s="131" t="s">
        <v>143</v>
      </c>
      <c r="B21" s="58" t="s">
        <v>144</v>
      </c>
      <c r="C21" s="57" t="s">
        <v>145</v>
      </c>
      <c r="D21" s="186">
        <v>32790859</v>
      </c>
    </row>
    <row r="22" spans="1:4" ht="25.5">
      <c r="A22" s="131" t="s">
        <v>146</v>
      </c>
      <c r="B22" s="58" t="s">
        <v>147</v>
      </c>
      <c r="C22" s="57" t="s">
        <v>148</v>
      </c>
      <c r="D22" s="186">
        <v>14971101</v>
      </c>
    </row>
    <row r="23" spans="1:4" ht="12.75" customHeight="1">
      <c r="A23" s="131" t="s">
        <v>149</v>
      </c>
      <c r="B23" s="55" t="s">
        <v>150</v>
      </c>
      <c r="C23" s="57" t="s">
        <v>151</v>
      </c>
      <c r="D23" s="186">
        <v>24322400</v>
      </c>
    </row>
    <row r="24" spans="1:4" s="51" customFormat="1" ht="12.75" customHeight="1">
      <c r="A24" s="132" t="s">
        <v>152</v>
      </c>
      <c r="B24" s="59" t="s">
        <v>153</v>
      </c>
      <c r="C24" s="60" t="s">
        <v>154</v>
      </c>
      <c r="D24" s="186">
        <f>SUM(D21:D23)</f>
        <v>72084360</v>
      </c>
    </row>
    <row r="25" spans="1:4" s="51" customFormat="1" ht="12.75" customHeight="1">
      <c r="A25" s="132" t="s">
        <v>155</v>
      </c>
      <c r="B25" s="59" t="s">
        <v>156</v>
      </c>
      <c r="C25" s="60" t="s">
        <v>73</v>
      </c>
      <c r="D25" s="187">
        <f>D20+D24</f>
        <v>153849177</v>
      </c>
    </row>
    <row r="26" spans="1:4" s="51" customFormat="1" ht="12.75" customHeight="1">
      <c r="A26" s="132" t="s">
        <v>157</v>
      </c>
      <c r="B26" s="59" t="s">
        <v>158</v>
      </c>
      <c r="C26" s="60" t="s">
        <v>74</v>
      </c>
      <c r="D26" s="187">
        <v>33068796</v>
      </c>
    </row>
    <row r="27" spans="1:4" ht="12.75" customHeight="1">
      <c r="A27" s="131" t="s">
        <v>159</v>
      </c>
      <c r="B27" s="58" t="s">
        <v>160</v>
      </c>
      <c r="C27" s="57" t="s">
        <v>161</v>
      </c>
      <c r="D27" s="186">
        <v>235000</v>
      </c>
    </row>
    <row r="28" spans="1:4" ht="12.75" customHeight="1">
      <c r="A28" s="131" t="s">
        <v>162</v>
      </c>
      <c r="B28" s="58" t="s">
        <v>163</v>
      </c>
      <c r="C28" s="57" t="s">
        <v>164</v>
      </c>
      <c r="D28" s="186">
        <v>3744039</v>
      </c>
    </row>
    <row r="29" spans="1:4" ht="12.75" customHeight="1">
      <c r="A29" s="131" t="s">
        <v>165</v>
      </c>
      <c r="B29" s="58" t="s">
        <v>166</v>
      </c>
      <c r="C29" s="57" t="s">
        <v>167</v>
      </c>
      <c r="D29" s="186"/>
    </row>
    <row r="30" spans="1:4" ht="12.75" customHeight="1">
      <c r="A30" s="132" t="s">
        <v>168</v>
      </c>
      <c r="B30" s="59" t="s">
        <v>169</v>
      </c>
      <c r="C30" s="60" t="s">
        <v>170</v>
      </c>
      <c r="D30" s="186">
        <f>SUM(D27:D29)</f>
        <v>3979039</v>
      </c>
    </row>
    <row r="31" spans="1:4" ht="12.75" customHeight="1">
      <c r="A31" s="131" t="s">
        <v>171</v>
      </c>
      <c r="B31" s="58" t="s">
        <v>172</v>
      </c>
      <c r="C31" s="57" t="s">
        <v>173</v>
      </c>
      <c r="D31" s="186">
        <v>1374000</v>
      </c>
    </row>
    <row r="32" spans="1:4" ht="12.75" customHeight="1">
      <c r="A32" s="131" t="s">
        <v>174</v>
      </c>
      <c r="B32" s="58" t="s">
        <v>175</v>
      </c>
      <c r="C32" s="57" t="s">
        <v>176</v>
      </c>
      <c r="D32" s="186">
        <v>1100000</v>
      </c>
    </row>
    <row r="33" spans="1:4" ht="12.75" customHeight="1">
      <c r="A33" s="132" t="s">
        <v>177</v>
      </c>
      <c r="B33" s="59" t="s">
        <v>178</v>
      </c>
      <c r="C33" s="60" t="s">
        <v>179</v>
      </c>
      <c r="D33" s="186">
        <f>SUM(D31:D32)</f>
        <v>2474000</v>
      </c>
    </row>
    <row r="34" spans="1:4" ht="12.75" customHeight="1">
      <c r="A34" s="131" t="s">
        <v>180</v>
      </c>
      <c r="B34" s="58" t="s">
        <v>181</v>
      </c>
      <c r="C34" s="57" t="s">
        <v>182</v>
      </c>
      <c r="D34" s="186">
        <v>2216000</v>
      </c>
    </row>
    <row r="35" spans="1:4" ht="12.75" customHeight="1">
      <c r="A35" s="131" t="s">
        <v>183</v>
      </c>
      <c r="B35" s="58" t="s">
        <v>184</v>
      </c>
      <c r="C35" s="57" t="s">
        <v>185</v>
      </c>
      <c r="D35" s="186"/>
    </row>
    <row r="36" spans="1:4" ht="12.75" customHeight="1">
      <c r="A36" s="131" t="s">
        <v>186</v>
      </c>
      <c r="B36" s="58" t="s">
        <v>187</v>
      </c>
      <c r="C36" s="57" t="s">
        <v>188</v>
      </c>
      <c r="D36" s="186">
        <v>4110000</v>
      </c>
    </row>
    <row r="37" spans="1:4" ht="12.75" customHeight="1">
      <c r="A37" s="131" t="s">
        <v>189</v>
      </c>
      <c r="B37" s="58" t="s">
        <v>190</v>
      </c>
      <c r="C37" s="57" t="s">
        <v>191</v>
      </c>
      <c r="D37" s="186">
        <v>4490000</v>
      </c>
    </row>
    <row r="38" spans="1:4" ht="12.75" customHeight="1">
      <c r="A38" s="131" t="s">
        <v>192</v>
      </c>
      <c r="B38" s="61" t="s">
        <v>193</v>
      </c>
      <c r="C38" s="57" t="s">
        <v>194</v>
      </c>
      <c r="D38" s="186">
        <v>938000</v>
      </c>
    </row>
    <row r="39" spans="1:4" ht="12.75" customHeight="1">
      <c r="A39" s="131" t="s">
        <v>195</v>
      </c>
      <c r="B39" s="55" t="s">
        <v>196</v>
      </c>
      <c r="C39" s="57" t="s">
        <v>197</v>
      </c>
      <c r="D39" s="186"/>
    </row>
    <row r="40" spans="1:4" ht="12.75" customHeight="1">
      <c r="A40" s="131" t="s">
        <v>198</v>
      </c>
      <c r="B40" s="58" t="s">
        <v>199</v>
      </c>
      <c r="C40" s="57" t="s">
        <v>200</v>
      </c>
      <c r="D40" s="186">
        <v>114276862</v>
      </c>
    </row>
    <row r="41" spans="1:4" ht="12.75" customHeight="1">
      <c r="A41" s="132" t="s">
        <v>201</v>
      </c>
      <c r="B41" s="59" t="s">
        <v>202</v>
      </c>
      <c r="C41" s="60" t="s">
        <v>203</v>
      </c>
      <c r="D41" s="186">
        <f>SUM(D34:D40)</f>
        <v>126030862</v>
      </c>
    </row>
    <row r="42" spans="1:4" ht="12.75" customHeight="1">
      <c r="A42" s="131" t="s">
        <v>204</v>
      </c>
      <c r="B42" s="58" t="s">
        <v>205</v>
      </c>
      <c r="C42" s="57" t="s">
        <v>206</v>
      </c>
      <c r="D42" s="186">
        <v>1125000</v>
      </c>
    </row>
    <row r="43" spans="1:4" ht="12.75" customHeight="1">
      <c r="A43" s="131" t="s">
        <v>207</v>
      </c>
      <c r="B43" s="58" t="s">
        <v>208</v>
      </c>
      <c r="C43" s="57" t="s">
        <v>209</v>
      </c>
      <c r="D43" s="186">
        <v>13238846</v>
      </c>
    </row>
    <row r="44" spans="1:4" ht="12.75" customHeight="1">
      <c r="A44" s="132" t="s">
        <v>210</v>
      </c>
      <c r="B44" s="59" t="s">
        <v>211</v>
      </c>
      <c r="C44" s="60" t="s">
        <v>212</v>
      </c>
      <c r="D44" s="186">
        <f>SUM(D42:D43)</f>
        <v>14363846</v>
      </c>
    </row>
    <row r="45" spans="1:4" ht="12.75" customHeight="1">
      <c r="A45" s="131" t="s">
        <v>213</v>
      </c>
      <c r="B45" s="58" t="s">
        <v>214</v>
      </c>
      <c r="C45" s="57" t="s">
        <v>215</v>
      </c>
      <c r="D45" s="186">
        <v>31324517</v>
      </c>
    </row>
    <row r="46" spans="1:4" ht="12.75" customHeight="1">
      <c r="A46" s="131" t="s">
        <v>216</v>
      </c>
      <c r="B46" s="58" t="s">
        <v>217</v>
      </c>
      <c r="C46" s="57" t="s">
        <v>218</v>
      </c>
      <c r="D46" s="186">
        <v>5707000</v>
      </c>
    </row>
    <row r="47" spans="1:4" ht="12.75" customHeight="1">
      <c r="A47" s="131" t="s">
        <v>219</v>
      </c>
      <c r="B47" s="58" t="s">
        <v>220</v>
      </c>
      <c r="C47" s="57" t="s">
        <v>221</v>
      </c>
      <c r="D47" s="186">
        <v>50000000</v>
      </c>
    </row>
    <row r="48" spans="1:4" ht="12.75" customHeight="1">
      <c r="A48" s="131" t="s">
        <v>222</v>
      </c>
      <c r="B48" s="58" t="s">
        <v>223</v>
      </c>
      <c r="C48" s="57" t="s">
        <v>224</v>
      </c>
      <c r="D48" s="186">
        <v>50000</v>
      </c>
    </row>
    <row r="49" spans="1:4" ht="12.75" customHeight="1">
      <c r="A49" s="131" t="s">
        <v>225</v>
      </c>
      <c r="B49" s="58" t="s">
        <v>226</v>
      </c>
      <c r="C49" s="57" t="s">
        <v>227</v>
      </c>
      <c r="D49" s="186">
        <v>32913822</v>
      </c>
    </row>
    <row r="50" spans="1:4" ht="12.75" customHeight="1">
      <c r="A50" s="132" t="s">
        <v>228</v>
      </c>
      <c r="B50" s="59" t="s">
        <v>229</v>
      </c>
      <c r="C50" s="60" t="s">
        <v>230</v>
      </c>
      <c r="D50" s="186">
        <f>SUM(D45:D49)</f>
        <v>119995339</v>
      </c>
    </row>
    <row r="51" spans="1:4" s="51" customFormat="1" ht="12.75" customHeight="1">
      <c r="A51" s="132" t="s">
        <v>231</v>
      </c>
      <c r="B51" s="59" t="s">
        <v>232</v>
      </c>
      <c r="C51" s="60" t="s">
        <v>75</v>
      </c>
      <c r="D51" s="187">
        <f>D30+D33+D41+D44+D50</f>
        <v>266843086</v>
      </c>
    </row>
    <row r="52" spans="1:4" ht="12.75" customHeight="1">
      <c r="A52" s="131" t="s">
        <v>233</v>
      </c>
      <c r="B52" s="62" t="s">
        <v>234</v>
      </c>
      <c r="C52" s="57" t="s">
        <v>235</v>
      </c>
      <c r="D52" s="186"/>
    </row>
    <row r="53" spans="1:4" ht="12.75" customHeight="1">
      <c r="A53" s="131" t="s">
        <v>236</v>
      </c>
      <c r="B53" s="62" t="s">
        <v>237</v>
      </c>
      <c r="C53" s="57" t="s">
        <v>238</v>
      </c>
      <c r="D53" s="186"/>
    </row>
    <row r="54" spans="1:4" ht="12.75" customHeight="1">
      <c r="A54" s="131" t="s">
        <v>239</v>
      </c>
      <c r="B54" s="63" t="s">
        <v>240</v>
      </c>
      <c r="C54" s="57" t="s">
        <v>241</v>
      </c>
      <c r="D54" s="186"/>
    </row>
    <row r="55" spans="1:4" ht="12.75" customHeight="1">
      <c r="A55" s="131" t="s">
        <v>242</v>
      </c>
      <c r="B55" s="63" t="s">
        <v>243</v>
      </c>
      <c r="C55" s="57" t="s">
        <v>244</v>
      </c>
      <c r="D55" s="186"/>
    </row>
    <row r="56" spans="1:4" ht="12.75" customHeight="1">
      <c r="A56" s="131" t="s">
        <v>245</v>
      </c>
      <c r="B56" s="63" t="s">
        <v>246</v>
      </c>
      <c r="C56" s="57" t="s">
        <v>247</v>
      </c>
      <c r="D56" s="186"/>
    </row>
    <row r="57" spans="1:4" ht="12.75" customHeight="1">
      <c r="A57" s="131" t="s">
        <v>248</v>
      </c>
      <c r="B57" s="62" t="s">
        <v>249</v>
      </c>
      <c r="C57" s="57" t="s">
        <v>250</v>
      </c>
      <c r="D57" s="186"/>
    </row>
    <row r="58" spans="1:4" ht="12.75" customHeight="1">
      <c r="A58" s="131" t="s">
        <v>251</v>
      </c>
      <c r="B58" s="62" t="s">
        <v>252</v>
      </c>
      <c r="C58" s="57" t="s">
        <v>253</v>
      </c>
      <c r="D58" s="186"/>
    </row>
    <row r="59" spans="1:4" ht="12.75" customHeight="1">
      <c r="A59" s="131" t="s">
        <v>254</v>
      </c>
      <c r="B59" s="62" t="s">
        <v>255</v>
      </c>
      <c r="C59" s="57" t="s">
        <v>256</v>
      </c>
      <c r="D59" s="186">
        <v>112796000</v>
      </c>
    </row>
    <row r="60" spans="1:4" s="51" customFormat="1" ht="12.75" customHeight="1">
      <c r="A60" s="132" t="s">
        <v>257</v>
      </c>
      <c r="B60" s="64" t="s">
        <v>258</v>
      </c>
      <c r="C60" s="60" t="s">
        <v>76</v>
      </c>
      <c r="D60" s="187">
        <f>SUM(D52:D59)</f>
        <v>112796000</v>
      </c>
    </row>
    <row r="61" spans="1:4" ht="12.75" customHeight="1">
      <c r="A61" s="131" t="s">
        <v>259</v>
      </c>
      <c r="B61" s="62" t="s">
        <v>260</v>
      </c>
      <c r="C61" s="57" t="s">
        <v>261</v>
      </c>
      <c r="D61" s="186"/>
    </row>
    <row r="62" spans="1:4" ht="12.75" customHeight="1">
      <c r="A62" s="131">
        <v>56</v>
      </c>
      <c r="B62" s="62" t="s">
        <v>627</v>
      </c>
      <c r="C62" s="57" t="s">
        <v>628</v>
      </c>
      <c r="D62" s="186">
        <v>208528</v>
      </c>
    </row>
    <row r="63" spans="1:4" ht="12.75" customHeight="1">
      <c r="A63" s="131">
        <v>57</v>
      </c>
      <c r="B63" s="62" t="s">
        <v>629</v>
      </c>
      <c r="C63" s="57" t="s">
        <v>630</v>
      </c>
      <c r="D63" s="186"/>
    </row>
    <row r="64" spans="1:4" ht="12.75" customHeight="1">
      <c r="A64" s="131">
        <v>58</v>
      </c>
      <c r="B64" s="134" t="s">
        <v>700</v>
      </c>
      <c r="C64" s="135" t="s">
        <v>631</v>
      </c>
      <c r="D64" s="188"/>
    </row>
    <row r="65" spans="1:4" ht="12.75" customHeight="1">
      <c r="A65" s="131">
        <v>59</v>
      </c>
      <c r="B65" s="136" t="s">
        <v>62</v>
      </c>
      <c r="C65" s="137" t="s">
        <v>262</v>
      </c>
      <c r="D65" s="189">
        <f>SUM(D62:D64)</f>
        <v>208528</v>
      </c>
    </row>
    <row r="66" spans="1:4" ht="26.25" customHeight="1">
      <c r="A66" s="131">
        <v>60</v>
      </c>
      <c r="B66" s="136" t="s">
        <v>263</v>
      </c>
      <c r="C66" s="137" t="s">
        <v>264</v>
      </c>
      <c r="D66" s="189"/>
    </row>
    <row r="67" spans="1:4" ht="25.5" customHeight="1">
      <c r="A67" s="131">
        <v>61</v>
      </c>
      <c r="B67" s="138" t="s">
        <v>265</v>
      </c>
      <c r="C67" s="139" t="s">
        <v>266</v>
      </c>
      <c r="D67" s="190"/>
    </row>
    <row r="68" spans="1:4" ht="26.25" customHeight="1">
      <c r="A68" s="131">
        <v>62</v>
      </c>
      <c r="B68" s="62" t="s">
        <v>267</v>
      </c>
      <c r="C68" s="57" t="s">
        <v>268</v>
      </c>
      <c r="D68" s="186"/>
    </row>
    <row r="69" spans="1:4" ht="12.75" customHeight="1">
      <c r="A69" s="131">
        <v>63</v>
      </c>
      <c r="B69" s="62" t="s">
        <v>269</v>
      </c>
      <c r="C69" s="57" t="s">
        <v>270</v>
      </c>
      <c r="D69" s="186">
        <v>446675410</v>
      </c>
    </row>
    <row r="70" spans="1:4" ht="25.5" customHeight="1">
      <c r="A70" s="131">
        <v>64</v>
      </c>
      <c r="B70" s="62" t="s">
        <v>271</v>
      </c>
      <c r="C70" s="57" t="s">
        <v>272</v>
      </c>
      <c r="D70" s="186"/>
    </row>
    <row r="71" spans="1:4" ht="27" customHeight="1">
      <c r="A71" s="131">
        <v>65</v>
      </c>
      <c r="B71" s="62" t="s">
        <v>273</v>
      </c>
      <c r="C71" s="57" t="s">
        <v>274</v>
      </c>
      <c r="D71" s="186">
        <v>9500000</v>
      </c>
    </row>
    <row r="72" spans="1:4" ht="12.75" customHeight="1">
      <c r="A72" s="131">
        <v>66</v>
      </c>
      <c r="B72" s="62" t="s">
        <v>275</v>
      </c>
      <c r="C72" s="57" t="s">
        <v>276</v>
      </c>
      <c r="D72" s="186"/>
    </row>
    <row r="73" spans="1:4" ht="12.75">
      <c r="A73" s="131">
        <v>67</v>
      </c>
      <c r="B73" s="140" t="s">
        <v>277</v>
      </c>
      <c r="C73" s="57" t="s">
        <v>278</v>
      </c>
      <c r="D73" s="186"/>
    </row>
    <row r="74" spans="1:4" ht="12.75">
      <c r="A74" s="131">
        <v>68</v>
      </c>
      <c r="B74" s="140" t="s">
        <v>632</v>
      </c>
      <c r="C74" s="57" t="s">
        <v>280</v>
      </c>
      <c r="D74" s="186"/>
    </row>
    <row r="75" spans="1:4" ht="12.75" customHeight="1">
      <c r="A75" s="131">
        <v>69</v>
      </c>
      <c r="B75" s="62" t="s">
        <v>279</v>
      </c>
      <c r="C75" s="57" t="s">
        <v>281</v>
      </c>
      <c r="D75" s="186">
        <v>247846511</v>
      </c>
    </row>
    <row r="76" spans="1:4" ht="12.75">
      <c r="A76" s="131">
        <v>70</v>
      </c>
      <c r="B76" s="140" t="s">
        <v>49</v>
      </c>
      <c r="C76" s="57" t="s">
        <v>633</v>
      </c>
      <c r="D76" s="186">
        <v>1891439604</v>
      </c>
    </row>
    <row r="77" spans="1:4" ht="12.75" customHeight="1">
      <c r="A77" s="132">
        <v>71</v>
      </c>
      <c r="B77" s="64" t="s">
        <v>701</v>
      </c>
      <c r="C77" s="60" t="s">
        <v>77</v>
      </c>
      <c r="D77" s="187">
        <f>D61+D65+D66+D67+D68+D69+D70+D71+D72+D73+D74+D75+D76</f>
        <v>2595670053</v>
      </c>
    </row>
    <row r="78" spans="1:4" ht="12.75">
      <c r="A78" s="131">
        <v>72</v>
      </c>
      <c r="B78" s="141" t="s">
        <v>282</v>
      </c>
      <c r="C78" s="57" t="s">
        <v>283</v>
      </c>
      <c r="D78" s="186">
        <v>108959220</v>
      </c>
    </row>
    <row r="79" spans="1:4" ht="12.75">
      <c r="A79" s="131">
        <v>73</v>
      </c>
      <c r="B79" s="141" t="s">
        <v>284</v>
      </c>
      <c r="C79" s="57" t="s">
        <v>285</v>
      </c>
      <c r="D79" s="186">
        <v>2090309492</v>
      </c>
    </row>
    <row r="80" spans="1:4" ht="12.75">
      <c r="A80" s="131">
        <v>74</v>
      </c>
      <c r="B80" s="141" t="s">
        <v>286</v>
      </c>
      <c r="C80" s="57" t="s">
        <v>287</v>
      </c>
      <c r="D80" s="186">
        <v>3163622</v>
      </c>
    </row>
    <row r="81" spans="1:4" ht="12.75">
      <c r="A81" s="131">
        <v>75</v>
      </c>
      <c r="B81" s="141" t="s">
        <v>288</v>
      </c>
      <c r="C81" s="57" t="s">
        <v>289</v>
      </c>
      <c r="D81" s="186">
        <v>27906801</v>
      </c>
    </row>
    <row r="82" spans="1:4" ht="12.75">
      <c r="A82" s="131">
        <v>76</v>
      </c>
      <c r="B82" s="55" t="s">
        <v>290</v>
      </c>
      <c r="C82" s="57" t="s">
        <v>291</v>
      </c>
      <c r="D82" s="186"/>
    </row>
    <row r="83" spans="1:4" ht="12.75">
      <c r="A83" s="131">
        <v>77</v>
      </c>
      <c r="B83" s="55" t="s">
        <v>292</v>
      </c>
      <c r="C83" s="57" t="s">
        <v>293</v>
      </c>
      <c r="D83" s="186"/>
    </row>
    <row r="84" spans="1:4" ht="12.75">
      <c r="A84" s="131">
        <v>78</v>
      </c>
      <c r="B84" s="55" t="s">
        <v>294</v>
      </c>
      <c r="C84" s="57" t="s">
        <v>295</v>
      </c>
      <c r="D84" s="186">
        <v>572993174</v>
      </c>
    </row>
    <row r="85" spans="1:4" s="51" customFormat="1" ht="12.75">
      <c r="A85" s="131">
        <v>79</v>
      </c>
      <c r="B85" s="65" t="s">
        <v>634</v>
      </c>
      <c r="C85" s="60" t="s">
        <v>78</v>
      </c>
      <c r="D85" s="187">
        <f>SUM(D78:D84)</f>
        <v>2803332309</v>
      </c>
    </row>
    <row r="86" spans="1:4" ht="12.75" customHeight="1">
      <c r="A86" s="131">
        <v>80</v>
      </c>
      <c r="B86" s="62" t="s">
        <v>296</v>
      </c>
      <c r="C86" s="57" t="s">
        <v>297</v>
      </c>
      <c r="D86" s="186">
        <v>65473352</v>
      </c>
    </row>
    <row r="87" spans="1:4" ht="12.75" customHeight="1">
      <c r="A87" s="131">
        <v>81</v>
      </c>
      <c r="B87" s="62" t="s">
        <v>298</v>
      </c>
      <c r="C87" s="57" t="s">
        <v>299</v>
      </c>
      <c r="D87" s="186"/>
    </row>
    <row r="88" spans="1:4" ht="12.75" customHeight="1">
      <c r="A88" s="131">
        <v>82</v>
      </c>
      <c r="B88" s="62" t="s">
        <v>300</v>
      </c>
      <c r="C88" s="57" t="s">
        <v>301</v>
      </c>
      <c r="D88" s="186">
        <v>10396350</v>
      </c>
    </row>
    <row r="89" spans="1:4" ht="12.75" customHeight="1">
      <c r="A89" s="131">
        <v>83</v>
      </c>
      <c r="B89" s="62" t="s">
        <v>302</v>
      </c>
      <c r="C89" s="57" t="s">
        <v>303</v>
      </c>
      <c r="D89" s="186">
        <v>17784821</v>
      </c>
    </row>
    <row r="90" spans="1:4" s="51" customFormat="1" ht="12.75" customHeight="1">
      <c r="A90" s="132">
        <v>84</v>
      </c>
      <c r="B90" s="64" t="s">
        <v>304</v>
      </c>
      <c r="C90" s="60" t="s">
        <v>79</v>
      </c>
      <c r="D90" s="187">
        <f>SUM(D86:D89)</f>
        <v>93654523</v>
      </c>
    </row>
    <row r="91" spans="1:4" ht="25.5">
      <c r="A91" s="131">
        <v>85</v>
      </c>
      <c r="B91" s="62" t="s">
        <v>305</v>
      </c>
      <c r="C91" s="57" t="s">
        <v>306</v>
      </c>
      <c r="D91" s="186"/>
    </row>
    <row r="92" spans="1:4" ht="25.5">
      <c r="A92" s="131">
        <v>86</v>
      </c>
      <c r="B92" s="62" t="s">
        <v>307</v>
      </c>
      <c r="C92" s="57" t="s">
        <v>308</v>
      </c>
      <c r="D92" s="186"/>
    </row>
    <row r="93" spans="1:4" ht="25.5">
      <c r="A93" s="131">
        <v>87</v>
      </c>
      <c r="B93" s="62" t="s">
        <v>309</v>
      </c>
      <c r="C93" s="57" t="s">
        <v>310</v>
      </c>
      <c r="D93" s="186"/>
    </row>
    <row r="94" spans="1:4" ht="12.75" customHeight="1">
      <c r="A94" s="131">
        <v>88</v>
      </c>
      <c r="B94" s="62" t="s">
        <v>311</v>
      </c>
      <c r="C94" s="57" t="s">
        <v>312</v>
      </c>
      <c r="D94" s="186">
        <v>2323553</v>
      </c>
    </row>
    <row r="95" spans="1:4" ht="25.5">
      <c r="A95" s="131">
        <v>89</v>
      </c>
      <c r="B95" s="62" t="s">
        <v>313</v>
      </c>
      <c r="C95" s="57" t="s">
        <v>314</v>
      </c>
      <c r="D95" s="186"/>
    </row>
    <row r="96" spans="1:4" ht="25.5">
      <c r="A96" s="131">
        <v>90</v>
      </c>
      <c r="B96" s="62" t="s">
        <v>315</v>
      </c>
      <c r="C96" s="57" t="s">
        <v>316</v>
      </c>
      <c r="D96" s="186">
        <v>7500000</v>
      </c>
    </row>
    <row r="97" spans="1:4" ht="12.75" customHeight="1">
      <c r="A97" s="131">
        <v>91</v>
      </c>
      <c r="B97" s="62" t="s">
        <v>317</v>
      </c>
      <c r="C97" s="57" t="s">
        <v>318</v>
      </c>
      <c r="D97" s="186">
        <v>7500000</v>
      </c>
    </row>
    <row r="98" spans="1:4" ht="12.75" customHeight="1">
      <c r="A98" s="131">
        <v>92</v>
      </c>
      <c r="B98" s="62" t="s">
        <v>702</v>
      </c>
      <c r="C98" s="57" t="s">
        <v>320</v>
      </c>
      <c r="D98" s="186"/>
    </row>
    <row r="99" spans="1:4" ht="12.75" customHeight="1">
      <c r="A99" s="131">
        <v>93</v>
      </c>
      <c r="B99" s="62" t="s">
        <v>319</v>
      </c>
      <c r="C99" s="57" t="s">
        <v>635</v>
      </c>
      <c r="D99" s="186">
        <v>12500000</v>
      </c>
    </row>
    <row r="100" spans="1:4" ht="12.75" customHeight="1">
      <c r="A100" s="132">
        <v>94</v>
      </c>
      <c r="B100" s="64" t="s">
        <v>703</v>
      </c>
      <c r="C100" s="60" t="s">
        <v>80</v>
      </c>
      <c r="D100" s="187">
        <f>SUM(D91:D99)</f>
        <v>29823553</v>
      </c>
    </row>
    <row r="101" spans="1:4" s="51" customFormat="1" ht="12.75">
      <c r="A101" s="132">
        <v>95</v>
      </c>
      <c r="B101" s="65" t="s">
        <v>636</v>
      </c>
      <c r="C101" s="60" t="s">
        <v>81</v>
      </c>
      <c r="D101" s="187">
        <f>D25+D26+D51+D60+D77+D85+D90+D100</f>
        <v>6089037497</v>
      </c>
    </row>
    <row r="102" spans="2:3" ht="12.75">
      <c r="B102" s="53"/>
      <c r="C102" s="53"/>
    </row>
    <row r="103" spans="2:3" ht="12.75">
      <c r="B103" s="53"/>
      <c r="C103" s="53"/>
    </row>
    <row r="104" spans="2:3" ht="12.75">
      <c r="B104" s="53"/>
      <c r="C104" s="53"/>
    </row>
    <row r="105" spans="1:4" ht="12.75" customHeight="1">
      <c r="A105" s="128" t="s">
        <v>93</v>
      </c>
      <c r="B105" s="129" t="s">
        <v>94</v>
      </c>
      <c r="C105" s="54" t="s">
        <v>95</v>
      </c>
      <c r="D105" s="48" t="s">
        <v>939</v>
      </c>
    </row>
    <row r="106" spans="1:4" ht="12.75">
      <c r="A106" s="194" t="s">
        <v>97</v>
      </c>
      <c r="B106" s="195" t="s">
        <v>98</v>
      </c>
      <c r="C106" s="195" t="s">
        <v>99</v>
      </c>
      <c r="D106" s="181" t="s">
        <v>100</v>
      </c>
    </row>
    <row r="107" spans="1:4" ht="25.5">
      <c r="A107" s="142" t="s">
        <v>101</v>
      </c>
      <c r="B107" s="62" t="s">
        <v>637</v>
      </c>
      <c r="C107" s="58" t="s">
        <v>321</v>
      </c>
      <c r="D107" s="187">
        <v>1500000</v>
      </c>
    </row>
    <row r="108" spans="1:4" ht="12.75" customHeight="1">
      <c r="A108" s="142" t="s">
        <v>104</v>
      </c>
      <c r="B108" s="62" t="s">
        <v>322</v>
      </c>
      <c r="C108" s="58" t="s">
        <v>323</v>
      </c>
      <c r="D108" s="187"/>
    </row>
    <row r="109" spans="1:4" ht="12.75" customHeight="1">
      <c r="A109" s="142" t="s">
        <v>107</v>
      </c>
      <c r="B109" s="62" t="s">
        <v>638</v>
      </c>
      <c r="C109" s="58" t="s">
        <v>324</v>
      </c>
      <c r="D109" s="187"/>
    </row>
    <row r="110" spans="1:4" ht="12.75" customHeight="1">
      <c r="A110" s="143" t="s">
        <v>110</v>
      </c>
      <c r="B110" s="64" t="s">
        <v>325</v>
      </c>
      <c r="C110" s="59" t="s">
        <v>82</v>
      </c>
      <c r="D110" s="187">
        <f>SUM(D107:D109)</f>
        <v>1500000</v>
      </c>
    </row>
    <row r="111" spans="1:4" ht="12.75" customHeight="1">
      <c r="A111" s="142" t="s">
        <v>113</v>
      </c>
      <c r="B111" s="140" t="s">
        <v>326</v>
      </c>
      <c r="C111" s="58" t="s">
        <v>327</v>
      </c>
      <c r="D111" s="187"/>
    </row>
    <row r="112" spans="1:4" ht="12.75" customHeight="1">
      <c r="A112" s="142" t="s">
        <v>116</v>
      </c>
      <c r="B112" s="62" t="s">
        <v>329</v>
      </c>
      <c r="C112" s="58" t="s">
        <v>328</v>
      </c>
      <c r="D112" s="187"/>
    </row>
    <row r="113" spans="1:4" ht="12.75" customHeight="1">
      <c r="A113" s="142" t="s">
        <v>119</v>
      </c>
      <c r="B113" s="62" t="s">
        <v>641</v>
      </c>
      <c r="C113" s="58" t="s">
        <v>330</v>
      </c>
      <c r="D113" s="187"/>
    </row>
    <row r="114" spans="1:4" ht="12.75" customHeight="1">
      <c r="A114" s="142" t="s">
        <v>122</v>
      </c>
      <c r="B114" s="62" t="s">
        <v>642</v>
      </c>
      <c r="C114" s="58" t="s">
        <v>331</v>
      </c>
      <c r="D114" s="187"/>
    </row>
    <row r="115" spans="1:4" ht="12.75" customHeight="1">
      <c r="A115" s="142" t="s">
        <v>125</v>
      </c>
      <c r="B115" s="62" t="s">
        <v>643</v>
      </c>
      <c r="C115" s="58" t="s">
        <v>639</v>
      </c>
      <c r="D115" s="187"/>
    </row>
    <row r="116" spans="1:4" ht="12.75" customHeight="1">
      <c r="A116" s="142" t="s">
        <v>128</v>
      </c>
      <c r="B116" s="62" t="s">
        <v>644</v>
      </c>
      <c r="C116" s="58" t="s">
        <v>640</v>
      </c>
      <c r="D116" s="187"/>
    </row>
    <row r="117" spans="1:4" ht="12.75" customHeight="1">
      <c r="A117" s="143" t="s">
        <v>131</v>
      </c>
      <c r="B117" s="144" t="s">
        <v>645</v>
      </c>
      <c r="C117" s="59" t="s">
        <v>83</v>
      </c>
      <c r="D117" s="187"/>
    </row>
    <row r="118" spans="1:4" ht="12.75" customHeight="1">
      <c r="A118" s="142" t="s">
        <v>134</v>
      </c>
      <c r="B118" s="140" t="s">
        <v>332</v>
      </c>
      <c r="C118" s="58" t="s">
        <v>333</v>
      </c>
      <c r="D118" s="187"/>
    </row>
    <row r="119" spans="1:4" ht="12.75" customHeight="1">
      <c r="A119" s="142" t="s">
        <v>137</v>
      </c>
      <c r="B119" s="140" t="s">
        <v>704</v>
      </c>
      <c r="C119" s="58" t="s">
        <v>334</v>
      </c>
      <c r="D119" s="186">
        <v>51576791</v>
      </c>
    </row>
    <row r="120" spans="1:4" ht="12.75" customHeight="1">
      <c r="A120" s="142" t="s">
        <v>140</v>
      </c>
      <c r="B120" s="140" t="s">
        <v>335</v>
      </c>
      <c r="C120" s="58" t="s">
        <v>336</v>
      </c>
      <c r="D120" s="186">
        <v>1849977879</v>
      </c>
    </row>
    <row r="121" spans="1:4" ht="12.75" customHeight="1">
      <c r="A121" s="142" t="s">
        <v>143</v>
      </c>
      <c r="B121" s="140" t="s">
        <v>646</v>
      </c>
      <c r="C121" s="58" t="s">
        <v>337</v>
      </c>
      <c r="D121" s="187"/>
    </row>
    <row r="122" spans="1:4" ht="12.75" customHeight="1">
      <c r="A122" s="142" t="s">
        <v>146</v>
      </c>
      <c r="B122" s="140" t="s">
        <v>338</v>
      </c>
      <c r="C122" s="58" t="s">
        <v>339</v>
      </c>
      <c r="D122" s="187"/>
    </row>
    <row r="123" spans="1:4" ht="12.75" customHeight="1">
      <c r="A123" s="142" t="s">
        <v>149</v>
      </c>
      <c r="B123" s="140" t="s">
        <v>340</v>
      </c>
      <c r="C123" s="58" t="s">
        <v>341</v>
      </c>
      <c r="D123" s="187"/>
    </row>
    <row r="124" spans="1:4" ht="12.75" customHeight="1">
      <c r="A124" s="142" t="s">
        <v>152</v>
      </c>
      <c r="B124" s="140" t="s">
        <v>647</v>
      </c>
      <c r="C124" s="58" t="s">
        <v>648</v>
      </c>
      <c r="D124" s="187"/>
    </row>
    <row r="125" spans="1:4" ht="12.75" customHeight="1">
      <c r="A125" s="142" t="s">
        <v>155</v>
      </c>
      <c r="B125" s="140" t="s">
        <v>650</v>
      </c>
      <c r="C125" s="58" t="s">
        <v>649</v>
      </c>
      <c r="D125" s="187"/>
    </row>
    <row r="126" spans="1:4" ht="12.75" customHeight="1">
      <c r="A126" s="143" t="s">
        <v>157</v>
      </c>
      <c r="B126" s="144" t="s">
        <v>651</v>
      </c>
      <c r="C126" s="59" t="s">
        <v>652</v>
      </c>
      <c r="D126" s="187"/>
    </row>
    <row r="127" spans="1:4" ht="12.75" customHeight="1">
      <c r="A127" s="143" t="s">
        <v>159</v>
      </c>
      <c r="B127" s="144" t="s">
        <v>653</v>
      </c>
      <c r="C127" s="59" t="s">
        <v>342</v>
      </c>
      <c r="D127" s="187">
        <f>D110+D117+D118+D119+D120+D121+D122+D123+D126</f>
        <v>1903054670</v>
      </c>
    </row>
    <row r="128" spans="1:4" ht="12.75" customHeight="1">
      <c r="A128" s="142" t="s">
        <v>162</v>
      </c>
      <c r="B128" s="140" t="s">
        <v>343</v>
      </c>
      <c r="C128" s="58" t="s">
        <v>344</v>
      </c>
      <c r="D128" s="187"/>
    </row>
    <row r="129" spans="1:4" ht="12.75" customHeight="1">
      <c r="A129" s="142" t="s">
        <v>165</v>
      </c>
      <c r="B129" s="62" t="s">
        <v>345</v>
      </c>
      <c r="C129" s="58" t="s">
        <v>346</v>
      </c>
      <c r="D129" s="187"/>
    </row>
    <row r="130" spans="1:4" ht="12.75" customHeight="1">
      <c r="A130" s="142" t="s">
        <v>168</v>
      </c>
      <c r="B130" s="140" t="s">
        <v>347</v>
      </c>
      <c r="C130" s="58" t="s">
        <v>348</v>
      </c>
      <c r="D130" s="187"/>
    </row>
    <row r="131" spans="1:4" ht="25.5">
      <c r="A131" s="142" t="s">
        <v>171</v>
      </c>
      <c r="B131" s="62" t="s">
        <v>705</v>
      </c>
      <c r="C131" s="58" t="s">
        <v>349</v>
      </c>
      <c r="D131" s="187"/>
    </row>
    <row r="132" spans="1:4" ht="12.75" customHeight="1">
      <c r="A132" s="142" t="s">
        <v>174</v>
      </c>
      <c r="B132" s="140" t="s">
        <v>655</v>
      </c>
      <c r="C132" s="58" t="s">
        <v>654</v>
      </c>
      <c r="D132" s="187"/>
    </row>
    <row r="133" spans="1:4" ht="12.75" customHeight="1">
      <c r="A133" s="143" t="s">
        <v>177</v>
      </c>
      <c r="B133" s="144" t="s">
        <v>656</v>
      </c>
      <c r="C133" s="59" t="s">
        <v>350</v>
      </c>
      <c r="D133" s="187"/>
    </row>
    <row r="134" spans="1:4" ht="12.75" customHeight="1">
      <c r="A134" s="142" t="s">
        <v>180</v>
      </c>
      <c r="B134" s="62" t="s">
        <v>351</v>
      </c>
      <c r="C134" s="58" t="s">
        <v>352</v>
      </c>
      <c r="D134" s="187"/>
    </row>
    <row r="135" spans="1:4" ht="12.75" customHeight="1">
      <c r="A135" s="142" t="s">
        <v>183</v>
      </c>
      <c r="B135" s="62" t="s">
        <v>657</v>
      </c>
      <c r="C135" s="58" t="s">
        <v>658</v>
      </c>
      <c r="D135" s="187"/>
    </row>
    <row r="136" spans="1:4" ht="12.75" customHeight="1">
      <c r="A136" s="143" t="s">
        <v>186</v>
      </c>
      <c r="B136" s="144" t="s">
        <v>659</v>
      </c>
      <c r="C136" s="59" t="s">
        <v>84</v>
      </c>
      <c r="D136" s="187">
        <f>D127+D133+D134+D135</f>
        <v>1903054670</v>
      </c>
    </row>
    <row r="137" ht="13.5" thickBot="1"/>
    <row r="138" spans="1:4" s="51" customFormat="1" ht="13.5" thickBot="1">
      <c r="A138" s="145" t="s">
        <v>353</v>
      </c>
      <c r="B138" s="66"/>
      <c r="C138" s="66"/>
      <c r="D138" s="191">
        <f>D101+D136</f>
        <v>7992092167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46" t="s">
        <v>93</v>
      </c>
      <c r="B160" s="65" t="s">
        <v>94</v>
      </c>
      <c r="C160" s="59" t="s">
        <v>95</v>
      </c>
      <c r="D160" s="48" t="s">
        <v>939</v>
      </c>
    </row>
    <row r="161" spans="1:4" ht="12.75">
      <c r="A161" s="194" t="s">
        <v>97</v>
      </c>
      <c r="B161" s="195" t="s">
        <v>98</v>
      </c>
      <c r="C161" s="195" t="s">
        <v>99</v>
      </c>
      <c r="D161" s="181" t="s">
        <v>100</v>
      </c>
    </row>
    <row r="162" spans="1:4" ht="12.75" customHeight="1">
      <c r="A162" s="142" t="s">
        <v>101</v>
      </c>
      <c r="B162" s="58" t="s">
        <v>88</v>
      </c>
      <c r="C162" s="55" t="s">
        <v>354</v>
      </c>
      <c r="D162" s="186">
        <v>414301532</v>
      </c>
    </row>
    <row r="163" spans="1:4" ht="25.5">
      <c r="A163" s="142" t="s">
        <v>104</v>
      </c>
      <c r="B163" s="58" t="s">
        <v>355</v>
      </c>
      <c r="C163" s="55" t="s">
        <v>356</v>
      </c>
      <c r="D163" s="186">
        <v>329444250</v>
      </c>
    </row>
    <row r="164" spans="1:4" ht="25.5">
      <c r="A164" s="142" t="s">
        <v>107</v>
      </c>
      <c r="B164" s="147" t="s">
        <v>357</v>
      </c>
      <c r="C164" s="55" t="s">
        <v>358</v>
      </c>
      <c r="D164" s="186">
        <v>631601676</v>
      </c>
    </row>
    <row r="165" spans="1:4" ht="12.75" customHeight="1">
      <c r="A165" s="142" t="s">
        <v>110</v>
      </c>
      <c r="B165" s="58" t="s">
        <v>359</v>
      </c>
      <c r="C165" s="55" t="s">
        <v>360</v>
      </c>
      <c r="D165" s="186">
        <v>30321390</v>
      </c>
    </row>
    <row r="166" spans="1:4" ht="12.75" customHeight="1">
      <c r="A166" s="142" t="s">
        <v>113</v>
      </c>
      <c r="B166" s="58" t="s">
        <v>91</v>
      </c>
      <c r="C166" s="55" t="s">
        <v>361</v>
      </c>
      <c r="D166" s="186">
        <v>622479390</v>
      </c>
    </row>
    <row r="167" spans="1:4" ht="12.75" customHeight="1">
      <c r="A167" s="142" t="s">
        <v>116</v>
      </c>
      <c r="B167" s="58" t="s">
        <v>507</v>
      </c>
      <c r="C167" s="55" t="s">
        <v>362</v>
      </c>
      <c r="D167" s="186"/>
    </row>
    <row r="168" spans="1:4" ht="12.75" customHeight="1">
      <c r="A168" s="143" t="s">
        <v>119</v>
      </c>
      <c r="B168" s="59" t="s">
        <v>363</v>
      </c>
      <c r="C168" s="65" t="s">
        <v>364</v>
      </c>
      <c r="D168" s="187">
        <f>SUM(D162:D167)</f>
        <v>2028148238</v>
      </c>
    </row>
    <row r="169" spans="1:4" ht="12.75" customHeight="1">
      <c r="A169" s="142" t="s">
        <v>122</v>
      </c>
      <c r="B169" s="58" t="s">
        <v>365</v>
      </c>
      <c r="C169" s="55" t="s">
        <v>366</v>
      </c>
      <c r="D169" s="186"/>
    </row>
    <row r="170" spans="1:4" ht="25.5">
      <c r="A170" s="142" t="s">
        <v>125</v>
      </c>
      <c r="B170" s="58" t="s">
        <v>367</v>
      </c>
      <c r="C170" s="55" t="s">
        <v>368</v>
      </c>
      <c r="D170" s="186"/>
    </row>
    <row r="171" spans="1:4" ht="25.5">
      <c r="A171" s="142" t="s">
        <v>128</v>
      </c>
      <c r="B171" s="58" t="s">
        <v>369</v>
      </c>
      <c r="C171" s="55" t="s">
        <v>370</v>
      </c>
      <c r="D171" s="186"/>
    </row>
    <row r="172" spans="1:4" ht="25.5">
      <c r="A172" s="142" t="s">
        <v>131</v>
      </c>
      <c r="B172" s="58" t="s">
        <v>371</v>
      </c>
      <c r="C172" s="55" t="s">
        <v>372</v>
      </c>
      <c r="D172" s="186"/>
    </row>
    <row r="173" spans="1:4" ht="12.75" customHeight="1">
      <c r="A173" s="142" t="s">
        <v>134</v>
      </c>
      <c r="B173" s="58" t="s">
        <v>373</v>
      </c>
      <c r="C173" s="55" t="s">
        <v>374</v>
      </c>
      <c r="D173" s="186">
        <v>174745868</v>
      </c>
    </row>
    <row r="174" spans="1:4" ht="25.5">
      <c r="A174" s="143" t="s">
        <v>137</v>
      </c>
      <c r="B174" s="59" t="s">
        <v>375</v>
      </c>
      <c r="C174" s="65" t="s">
        <v>376</v>
      </c>
      <c r="D174" s="187">
        <f>SUM(D168:D173)</f>
        <v>2202894106</v>
      </c>
    </row>
    <row r="175" spans="1:4" ht="12.75" customHeight="1">
      <c r="A175" s="142" t="s">
        <v>140</v>
      </c>
      <c r="B175" s="58" t="s">
        <v>377</v>
      </c>
      <c r="C175" s="55" t="s">
        <v>378</v>
      </c>
      <c r="D175" s="186">
        <v>12591000</v>
      </c>
    </row>
    <row r="176" spans="1:4" ht="25.5">
      <c r="A176" s="142" t="s">
        <v>143</v>
      </c>
      <c r="B176" s="58" t="s">
        <v>379</v>
      </c>
      <c r="C176" s="55" t="s">
        <v>380</v>
      </c>
      <c r="D176" s="186"/>
    </row>
    <row r="177" spans="1:4" ht="25.5">
      <c r="A177" s="142" t="s">
        <v>146</v>
      </c>
      <c r="B177" s="58" t="s">
        <v>381</v>
      </c>
      <c r="C177" s="55" t="s">
        <v>382</v>
      </c>
      <c r="D177" s="186"/>
    </row>
    <row r="178" spans="1:4" ht="25.5">
      <c r="A178" s="142" t="s">
        <v>149</v>
      </c>
      <c r="B178" s="58" t="s">
        <v>383</v>
      </c>
      <c r="C178" s="55" t="s">
        <v>384</v>
      </c>
      <c r="D178" s="186"/>
    </row>
    <row r="179" spans="1:4" ht="12.75" customHeight="1">
      <c r="A179" s="142" t="s">
        <v>152</v>
      </c>
      <c r="B179" s="58" t="s">
        <v>385</v>
      </c>
      <c r="C179" s="55" t="s">
        <v>386</v>
      </c>
      <c r="D179" s="186">
        <v>651684854</v>
      </c>
    </row>
    <row r="180" spans="1:4" ht="25.5">
      <c r="A180" s="143" t="s">
        <v>155</v>
      </c>
      <c r="B180" s="59" t="s">
        <v>387</v>
      </c>
      <c r="C180" s="65" t="s">
        <v>388</v>
      </c>
      <c r="D180" s="187">
        <f>SUM(D175:D179)</f>
        <v>664275854</v>
      </c>
    </row>
    <row r="181" spans="1:4" ht="12.75" customHeight="1">
      <c r="A181" s="142" t="s">
        <v>157</v>
      </c>
      <c r="B181" s="58" t="s">
        <v>389</v>
      </c>
      <c r="C181" s="55" t="s">
        <v>390</v>
      </c>
      <c r="D181" s="186"/>
    </row>
    <row r="182" spans="1:4" ht="12.75" customHeight="1">
      <c r="A182" s="142" t="s">
        <v>159</v>
      </c>
      <c r="B182" s="58" t="s">
        <v>391</v>
      </c>
      <c r="C182" s="55" t="s">
        <v>392</v>
      </c>
      <c r="D182" s="186"/>
    </row>
    <row r="183" spans="1:4" ht="12.75" customHeight="1">
      <c r="A183" s="143" t="s">
        <v>162</v>
      </c>
      <c r="B183" s="59" t="s">
        <v>393</v>
      </c>
      <c r="C183" s="65" t="s">
        <v>394</v>
      </c>
      <c r="D183" s="186"/>
    </row>
    <row r="184" spans="1:4" ht="12.75" customHeight="1">
      <c r="A184" s="142" t="s">
        <v>165</v>
      </c>
      <c r="B184" s="58" t="s">
        <v>395</v>
      </c>
      <c r="C184" s="55" t="s">
        <v>396</v>
      </c>
      <c r="D184" s="186"/>
    </row>
    <row r="185" spans="1:4" ht="12.75" customHeight="1">
      <c r="A185" s="142" t="s">
        <v>168</v>
      </c>
      <c r="B185" s="58" t="s">
        <v>397</v>
      </c>
      <c r="C185" s="55" t="s">
        <v>398</v>
      </c>
      <c r="D185" s="186"/>
    </row>
    <row r="186" spans="1:4" ht="12.75" customHeight="1">
      <c r="A186" s="142" t="s">
        <v>171</v>
      </c>
      <c r="B186" s="58" t="s">
        <v>782</v>
      </c>
      <c r="C186" s="55" t="s">
        <v>399</v>
      </c>
      <c r="D186" s="186">
        <v>311000000</v>
      </c>
    </row>
    <row r="187" spans="1:4" ht="12.75" customHeight="1">
      <c r="A187" s="142" t="s">
        <v>174</v>
      </c>
      <c r="B187" s="58" t="s">
        <v>400</v>
      </c>
      <c r="C187" s="55" t="s">
        <v>401</v>
      </c>
      <c r="D187" s="186">
        <v>510000000</v>
      </c>
    </row>
    <row r="188" spans="1:4" ht="12.75" customHeight="1">
      <c r="A188" s="142" t="s">
        <v>177</v>
      </c>
      <c r="B188" s="58" t="s">
        <v>402</v>
      </c>
      <c r="C188" s="55" t="s">
        <v>403</v>
      </c>
      <c r="D188" s="186"/>
    </row>
    <row r="189" spans="1:4" ht="12.75" customHeight="1">
      <c r="A189" s="142" t="s">
        <v>180</v>
      </c>
      <c r="B189" s="58" t="s">
        <v>404</v>
      </c>
      <c r="C189" s="55" t="s">
        <v>405</v>
      </c>
      <c r="D189" s="186"/>
    </row>
    <row r="190" spans="1:4" ht="12.75" customHeight="1">
      <c r="A190" s="142" t="s">
        <v>183</v>
      </c>
      <c r="B190" s="58" t="s">
        <v>406</v>
      </c>
      <c r="C190" s="55" t="s">
        <v>407</v>
      </c>
      <c r="D190" s="186">
        <v>45000000</v>
      </c>
    </row>
    <row r="191" spans="1:4" ht="12.75" customHeight="1">
      <c r="A191" s="142" t="s">
        <v>186</v>
      </c>
      <c r="B191" s="58" t="s">
        <v>408</v>
      </c>
      <c r="C191" s="55" t="s">
        <v>409</v>
      </c>
      <c r="D191" s="186">
        <v>12500000</v>
      </c>
    </row>
    <row r="192" spans="1:4" ht="12.75" customHeight="1">
      <c r="A192" s="143" t="s">
        <v>189</v>
      </c>
      <c r="B192" s="59" t="s">
        <v>410</v>
      </c>
      <c r="C192" s="65" t="s">
        <v>411</v>
      </c>
      <c r="D192" s="187">
        <f>SUM(D187:D191)</f>
        <v>567500000</v>
      </c>
    </row>
    <row r="193" spans="1:4" ht="12.75" customHeight="1">
      <c r="A193" s="142" t="s">
        <v>192</v>
      </c>
      <c r="B193" s="58" t="s">
        <v>412</v>
      </c>
      <c r="C193" s="65" t="s">
        <v>413</v>
      </c>
      <c r="D193" s="186">
        <v>2000000</v>
      </c>
    </row>
    <row r="194" spans="1:4" ht="12.75" customHeight="1">
      <c r="A194" s="143" t="s">
        <v>195</v>
      </c>
      <c r="B194" s="59" t="s">
        <v>414</v>
      </c>
      <c r="C194" s="65" t="s">
        <v>415</v>
      </c>
      <c r="D194" s="187">
        <f>D186+D192+D193</f>
        <v>880500000</v>
      </c>
    </row>
    <row r="195" spans="1:4" ht="12.75" customHeight="1">
      <c r="A195" s="142" t="s">
        <v>198</v>
      </c>
      <c r="B195" s="62" t="s">
        <v>416</v>
      </c>
      <c r="C195" s="55" t="s">
        <v>417</v>
      </c>
      <c r="D195" s="186">
        <v>100000</v>
      </c>
    </row>
    <row r="196" spans="1:4" ht="12.75" customHeight="1">
      <c r="A196" s="142" t="s">
        <v>201</v>
      </c>
      <c r="B196" s="62" t="s">
        <v>418</v>
      </c>
      <c r="C196" s="55" t="s">
        <v>419</v>
      </c>
      <c r="D196" s="186">
        <v>37341534</v>
      </c>
    </row>
    <row r="197" spans="1:4" ht="12.75" customHeight="1">
      <c r="A197" s="142" t="s">
        <v>204</v>
      </c>
      <c r="B197" s="62" t="s">
        <v>420</v>
      </c>
      <c r="C197" s="55" t="s">
        <v>421</v>
      </c>
      <c r="D197" s="186">
        <v>778000</v>
      </c>
    </row>
    <row r="198" spans="1:4" ht="12.75" customHeight="1">
      <c r="A198" s="142" t="s">
        <v>207</v>
      </c>
      <c r="B198" s="62" t="s">
        <v>422</v>
      </c>
      <c r="C198" s="55" t="s">
        <v>423</v>
      </c>
      <c r="D198" s="186">
        <v>32706073</v>
      </c>
    </row>
    <row r="199" spans="1:4" ht="12.75" customHeight="1">
      <c r="A199" s="142" t="s">
        <v>210</v>
      </c>
      <c r="B199" s="62" t="s">
        <v>424</v>
      </c>
      <c r="C199" s="55" t="s">
        <v>425</v>
      </c>
      <c r="D199" s="186"/>
    </row>
    <row r="200" spans="1:4" ht="12.75" customHeight="1">
      <c r="A200" s="142" t="s">
        <v>213</v>
      </c>
      <c r="B200" s="62" t="s">
        <v>426</v>
      </c>
      <c r="C200" s="55" t="s">
        <v>427</v>
      </c>
      <c r="D200" s="186">
        <v>167000</v>
      </c>
    </row>
    <row r="201" spans="1:4" ht="12.75" customHeight="1">
      <c r="A201" s="142" t="s">
        <v>216</v>
      </c>
      <c r="B201" s="62" t="s">
        <v>428</v>
      </c>
      <c r="C201" s="55" t="s">
        <v>429</v>
      </c>
      <c r="D201" s="186"/>
    </row>
    <row r="202" spans="1:4" ht="12.75" customHeight="1">
      <c r="A202" s="142">
        <v>41</v>
      </c>
      <c r="B202" s="62" t="s">
        <v>692</v>
      </c>
      <c r="C202" s="55" t="s">
        <v>693</v>
      </c>
      <c r="D202" s="186"/>
    </row>
    <row r="203" spans="1:4" ht="12.75" customHeight="1">
      <c r="A203" s="142">
        <v>42</v>
      </c>
      <c r="B203" s="62" t="s">
        <v>694</v>
      </c>
      <c r="C203" s="55" t="s">
        <v>695</v>
      </c>
      <c r="D203" s="186"/>
    </row>
    <row r="204" spans="1:4" s="51" customFormat="1" ht="12.75" customHeight="1">
      <c r="A204" s="143">
        <v>43</v>
      </c>
      <c r="B204" s="64" t="s">
        <v>706</v>
      </c>
      <c r="C204" s="65" t="s">
        <v>430</v>
      </c>
      <c r="D204" s="187">
        <f>SUM(D202:D203)</f>
        <v>0</v>
      </c>
    </row>
    <row r="205" spans="1:4" s="51" customFormat="1" ht="12.75" customHeight="1">
      <c r="A205" s="142">
        <v>44</v>
      </c>
      <c r="B205" s="62" t="s">
        <v>696</v>
      </c>
      <c r="C205" s="55" t="s">
        <v>697</v>
      </c>
      <c r="D205" s="187"/>
    </row>
    <row r="206" spans="1:4" s="51" customFormat="1" ht="12.75" customHeight="1">
      <c r="A206" s="142">
        <v>45</v>
      </c>
      <c r="B206" s="62" t="s">
        <v>698</v>
      </c>
      <c r="C206" s="55" t="s">
        <v>699</v>
      </c>
      <c r="D206" s="187"/>
    </row>
    <row r="207" spans="1:4" s="51" customFormat="1" ht="12.75" customHeight="1">
      <c r="A207" s="143">
        <v>46</v>
      </c>
      <c r="B207" s="64" t="s">
        <v>707</v>
      </c>
      <c r="C207" s="65" t="s">
        <v>431</v>
      </c>
      <c r="D207" s="187">
        <f>SUM(D205:D206)</f>
        <v>0</v>
      </c>
    </row>
    <row r="208" spans="1:4" ht="12.75" customHeight="1">
      <c r="A208" s="142">
        <v>47</v>
      </c>
      <c r="B208" s="62" t="s">
        <v>660</v>
      </c>
      <c r="C208" s="55" t="s">
        <v>433</v>
      </c>
      <c r="D208" s="186"/>
    </row>
    <row r="209" spans="1:4" ht="12.75" customHeight="1">
      <c r="A209" s="142">
        <v>48</v>
      </c>
      <c r="B209" s="62" t="s">
        <v>432</v>
      </c>
      <c r="C209" s="55" t="s">
        <v>661</v>
      </c>
      <c r="D209" s="186">
        <v>500000</v>
      </c>
    </row>
    <row r="210" spans="1:4" ht="12.75" customHeight="1">
      <c r="A210" s="143">
        <v>49</v>
      </c>
      <c r="B210" s="64" t="s">
        <v>708</v>
      </c>
      <c r="C210" s="65" t="s">
        <v>86</v>
      </c>
      <c r="D210" s="187">
        <f>D195+D196+D197+D198+D199+D200+D201+D204+D207+D208+D209</f>
        <v>71592607</v>
      </c>
    </row>
    <row r="211" spans="1:4" ht="12.75" customHeight="1">
      <c r="A211" s="142">
        <v>50</v>
      </c>
      <c r="B211" s="62" t="s">
        <v>434</v>
      </c>
      <c r="C211" s="55" t="s">
        <v>435</v>
      </c>
      <c r="D211" s="186"/>
    </row>
    <row r="212" spans="1:4" ht="12.75" customHeight="1">
      <c r="A212" s="142">
        <v>51</v>
      </c>
      <c r="B212" s="62" t="s">
        <v>436</v>
      </c>
      <c r="C212" s="55" t="s">
        <v>437</v>
      </c>
      <c r="D212" s="186"/>
    </row>
    <row r="213" spans="1:4" ht="12.75" customHeight="1">
      <c r="A213" s="142">
        <v>52</v>
      </c>
      <c r="B213" s="62" t="s">
        <v>438</v>
      </c>
      <c r="C213" s="55" t="s">
        <v>439</v>
      </c>
      <c r="D213" s="186"/>
    </row>
    <row r="214" spans="1:4" ht="12.75" customHeight="1">
      <c r="A214" s="142">
        <v>53</v>
      </c>
      <c r="B214" s="62" t="s">
        <v>440</v>
      </c>
      <c r="C214" s="55" t="s">
        <v>441</v>
      </c>
      <c r="D214" s="186"/>
    </row>
    <row r="215" spans="1:4" ht="12.75" customHeight="1">
      <c r="A215" s="142">
        <v>54</v>
      </c>
      <c r="B215" s="62" t="s">
        <v>442</v>
      </c>
      <c r="C215" s="55" t="s">
        <v>443</v>
      </c>
      <c r="D215" s="186"/>
    </row>
    <row r="216" spans="1:4" ht="12.75" customHeight="1">
      <c r="A216" s="143">
        <v>55</v>
      </c>
      <c r="B216" s="59" t="s">
        <v>709</v>
      </c>
      <c r="C216" s="65" t="s">
        <v>444</v>
      </c>
      <c r="D216" s="187">
        <f>SUM(D211:D215)</f>
        <v>0</v>
      </c>
    </row>
    <row r="217" spans="1:4" ht="26.25" customHeight="1">
      <c r="A217" s="142">
        <v>56</v>
      </c>
      <c r="B217" s="62" t="s">
        <v>445</v>
      </c>
      <c r="C217" s="55" t="s">
        <v>446</v>
      </c>
      <c r="D217" s="186"/>
    </row>
    <row r="218" spans="1:4" ht="26.25" customHeight="1">
      <c r="A218" s="142">
        <v>57</v>
      </c>
      <c r="B218" s="58" t="s">
        <v>676</v>
      </c>
      <c r="C218" s="55" t="s">
        <v>448</v>
      </c>
      <c r="D218" s="186"/>
    </row>
    <row r="219" spans="1:4" ht="25.5" customHeight="1">
      <c r="A219" s="142">
        <v>58</v>
      </c>
      <c r="B219" s="62" t="s">
        <v>710</v>
      </c>
      <c r="C219" s="55" t="s">
        <v>450</v>
      </c>
      <c r="D219" s="186"/>
    </row>
    <row r="220" spans="1:4" ht="24" customHeight="1">
      <c r="A220" s="142">
        <v>59</v>
      </c>
      <c r="B220" s="62" t="s">
        <v>447</v>
      </c>
      <c r="C220" s="55" t="s">
        <v>662</v>
      </c>
      <c r="D220" s="186">
        <v>8500000</v>
      </c>
    </row>
    <row r="221" spans="1:4" ht="12.75" customHeight="1">
      <c r="A221" s="142">
        <v>60</v>
      </c>
      <c r="B221" s="62" t="s">
        <v>449</v>
      </c>
      <c r="C221" s="55" t="s">
        <v>663</v>
      </c>
      <c r="D221" s="186">
        <v>13120032</v>
      </c>
    </row>
    <row r="222" spans="1:4" ht="12.75" customHeight="1">
      <c r="A222" s="143">
        <v>61</v>
      </c>
      <c r="B222" s="59" t="s">
        <v>711</v>
      </c>
      <c r="C222" s="65" t="s">
        <v>451</v>
      </c>
      <c r="D222" s="187">
        <f>SUM(D217:D221)</f>
        <v>21620032</v>
      </c>
    </row>
    <row r="223" spans="1:4" ht="24.75" customHeight="1">
      <c r="A223" s="142">
        <v>62</v>
      </c>
      <c r="B223" s="62" t="s">
        <v>452</v>
      </c>
      <c r="C223" s="55" t="s">
        <v>453</v>
      </c>
      <c r="D223" s="186"/>
    </row>
    <row r="224" spans="1:4" ht="26.25" customHeight="1">
      <c r="A224" s="142">
        <v>63</v>
      </c>
      <c r="B224" s="58" t="s">
        <v>677</v>
      </c>
      <c r="C224" s="55" t="s">
        <v>455</v>
      </c>
      <c r="D224" s="186"/>
    </row>
    <row r="225" spans="1:4" ht="27.75" customHeight="1">
      <c r="A225" s="142">
        <v>64</v>
      </c>
      <c r="B225" s="58" t="s">
        <v>712</v>
      </c>
      <c r="C225" s="55" t="s">
        <v>457</v>
      </c>
      <c r="D225" s="186"/>
    </row>
    <row r="226" spans="1:4" ht="26.25" customHeight="1">
      <c r="A226" s="142">
        <v>65</v>
      </c>
      <c r="B226" s="58" t="s">
        <v>454</v>
      </c>
      <c r="C226" s="55" t="s">
        <v>664</v>
      </c>
      <c r="D226" s="186"/>
    </row>
    <row r="227" spans="1:4" ht="12.75" customHeight="1">
      <c r="A227" s="142">
        <v>66</v>
      </c>
      <c r="B227" s="120" t="s">
        <v>456</v>
      </c>
      <c r="C227" s="148" t="s">
        <v>665</v>
      </c>
      <c r="D227" s="188">
        <v>110127000</v>
      </c>
    </row>
    <row r="228" spans="1:4" ht="12.75" customHeight="1">
      <c r="A228" s="143">
        <v>67</v>
      </c>
      <c r="B228" s="149" t="s">
        <v>713</v>
      </c>
      <c r="C228" s="150" t="s">
        <v>458</v>
      </c>
      <c r="D228" s="192">
        <f>SUM(D223:D227)</f>
        <v>110127000</v>
      </c>
    </row>
    <row r="229" spans="1:4" ht="12.75" customHeight="1">
      <c r="A229" s="143">
        <v>68</v>
      </c>
      <c r="B229" s="151" t="s">
        <v>714</v>
      </c>
      <c r="C229" s="152" t="s">
        <v>459</v>
      </c>
      <c r="D229" s="193">
        <f>D174+D180+D194+D210+D216+D222+D228</f>
        <v>3951009599</v>
      </c>
    </row>
    <row r="254" spans="1:4" ht="12.75" customHeight="1">
      <c r="A254" s="128" t="s">
        <v>93</v>
      </c>
      <c r="B254" s="129" t="s">
        <v>94</v>
      </c>
      <c r="C254" s="54" t="s">
        <v>95</v>
      </c>
      <c r="D254" s="48" t="s">
        <v>939</v>
      </c>
    </row>
    <row r="255" spans="1:4" ht="12.75">
      <c r="A255" s="194" t="s">
        <v>97</v>
      </c>
      <c r="B255" s="195" t="s">
        <v>98</v>
      </c>
      <c r="C255" s="195" t="s">
        <v>99</v>
      </c>
      <c r="D255" s="181" t="s">
        <v>100</v>
      </c>
    </row>
    <row r="256" spans="1:4" ht="12.75" customHeight="1">
      <c r="A256" s="142" t="s">
        <v>101</v>
      </c>
      <c r="B256" s="140" t="s">
        <v>678</v>
      </c>
      <c r="C256" s="58" t="s">
        <v>460</v>
      </c>
      <c r="D256" s="186">
        <v>340874984</v>
      </c>
    </row>
    <row r="257" spans="1:4" ht="12.75" customHeight="1">
      <c r="A257" s="142" t="s">
        <v>104</v>
      </c>
      <c r="B257" s="62" t="s">
        <v>461</v>
      </c>
      <c r="C257" s="58" t="s">
        <v>462</v>
      </c>
      <c r="D257" s="186"/>
    </row>
    <row r="258" spans="1:4" ht="12.75" customHeight="1">
      <c r="A258" s="142" t="s">
        <v>107</v>
      </c>
      <c r="B258" s="140" t="s">
        <v>715</v>
      </c>
      <c r="C258" s="58" t="s">
        <v>463</v>
      </c>
      <c r="D258" s="186"/>
    </row>
    <row r="259" spans="1:4" ht="12.75" customHeight="1">
      <c r="A259" s="143" t="s">
        <v>110</v>
      </c>
      <c r="B259" s="64" t="s">
        <v>464</v>
      </c>
      <c r="C259" s="59" t="s">
        <v>465</v>
      </c>
      <c r="D259" s="187">
        <f>SUM(D256:D258)</f>
        <v>340874984</v>
      </c>
    </row>
    <row r="260" spans="1:4" ht="12.75" customHeight="1">
      <c r="A260" s="142" t="s">
        <v>113</v>
      </c>
      <c r="B260" s="62" t="s">
        <v>466</v>
      </c>
      <c r="C260" s="58" t="s">
        <v>467</v>
      </c>
      <c r="D260" s="186"/>
    </row>
    <row r="261" spans="1:4" ht="12.75" customHeight="1">
      <c r="A261" s="142" t="s">
        <v>116</v>
      </c>
      <c r="B261" s="140" t="s">
        <v>716</v>
      </c>
      <c r="C261" s="58" t="s">
        <v>468</v>
      </c>
      <c r="D261" s="186"/>
    </row>
    <row r="262" spans="1:4" ht="12.75" customHeight="1">
      <c r="A262" s="142" t="s">
        <v>119</v>
      </c>
      <c r="B262" s="62" t="s">
        <v>469</v>
      </c>
      <c r="C262" s="58" t="s">
        <v>470</v>
      </c>
      <c r="D262" s="186"/>
    </row>
    <row r="263" spans="1:4" ht="12.75" customHeight="1">
      <c r="A263" s="142" t="s">
        <v>122</v>
      </c>
      <c r="B263" s="140" t="s">
        <v>717</v>
      </c>
      <c r="C263" s="58" t="s">
        <v>471</v>
      </c>
      <c r="D263" s="186"/>
    </row>
    <row r="264" spans="1:4" ht="12.75" customHeight="1">
      <c r="A264" s="143" t="s">
        <v>125</v>
      </c>
      <c r="B264" s="153" t="s">
        <v>472</v>
      </c>
      <c r="C264" s="59" t="s">
        <v>473</v>
      </c>
      <c r="D264" s="186"/>
    </row>
    <row r="265" spans="1:4" ht="12.75" customHeight="1">
      <c r="A265" s="142" t="s">
        <v>128</v>
      </c>
      <c r="B265" s="154" t="s">
        <v>474</v>
      </c>
      <c r="C265" s="155" t="s">
        <v>475</v>
      </c>
      <c r="D265" s="186">
        <v>3700207584</v>
      </c>
    </row>
    <row r="266" spans="1:4" ht="12.75" customHeight="1">
      <c r="A266" s="142" t="s">
        <v>131</v>
      </c>
      <c r="B266" s="154" t="s">
        <v>476</v>
      </c>
      <c r="C266" s="155" t="s">
        <v>477</v>
      </c>
      <c r="D266" s="186"/>
    </row>
    <row r="267" spans="1:4" ht="12.75" customHeight="1">
      <c r="A267" s="143" t="s">
        <v>134</v>
      </c>
      <c r="B267" s="156" t="s">
        <v>478</v>
      </c>
      <c r="C267" s="59" t="s">
        <v>479</v>
      </c>
      <c r="D267" s="187">
        <f>SUM(D265:D266)</f>
        <v>3700207584</v>
      </c>
    </row>
    <row r="268" spans="1:4" ht="12.75" customHeight="1">
      <c r="A268" s="142" t="s">
        <v>137</v>
      </c>
      <c r="B268" s="140" t="s">
        <v>480</v>
      </c>
      <c r="C268" s="58" t="s">
        <v>481</v>
      </c>
      <c r="D268" s="186"/>
    </row>
    <row r="269" spans="1:4" ht="12.75" customHeight="1">
      <c r="A269" s="142" t="s">
        <v>140</v>
      </c>
      <c r="B269" s="140" t="s">
        <v>482</v>
      </c>
      <c r="C269" s="58" t="s">
        <v>483</v>
      </c>
      <c r="D269" s="186"/>
    </row>
    <row r="270" spans="1:4" ht="12.75" customHeight="1">
      <c r="A270" s="142" t="s">
        <v>143</v>
      </c>
      <c r="B270" s="140" t="s">
        <v>484</v>
      </c>
      <c r="C270" s="58" t="s">
        <v>485</v>
      </c>
      <c r="D270" s="186"/>
    </row>
    <row r="271" spans="1:4" ht="12.75" customHeight="1">
      <c r="A271" s="142" t="s">
        <v>146</v>
      </c>
      <c r="B271" s="140" t="s">
        <v>679</v>
      </c>
      <c r="C271" s="58" t="s">
        <v>486</v>
      </c>
      <c r="D271" s="186"/>
    </row>
    <row r="272" spans="1:4" ht="12.75" customHeight="1">
      <c r="A272" s="142" t="s">
        <v>149</v>
      </c>
      <c r="B272" s="62" t="s">
        <v>487</v>
      </c>
      <c r="C272" s="58" t="s">
        <v>488</v>
      </c>
      <c r="D272" s="186"/>
    </row>
    <row r="273" spans="1:4" ht="12.75" customHeight="1">
      <c r="A273" s="142" t="s">
        <v>152</v>
      </c>
      <c r="B273" s="62" t="s">
        <v>718</v>
      </c>
      <c r="C273" s="58" t="s">
        <v>666</v>
      </c>
      <c r="D273" s="186"/>
    </row>
    <row r="274" spans="1:4" ht="12.75" customHeight="1">
      <c r="A274" s="142" t="s">
        <v>155</v>
      </c>
      <c r="B274" s="62" t="s">
        <v>667</v>
      </c>
      <c r="C274" s="58" t="s">
        <v>668</v>
      </c>
      <c r="D274" s="186"/>
    </row>
    <row r="275" spans="1:4" ht="12.75" customHeight="1">
      <c r="A275" s="143" t="s">
        <v>157</v>
      </c>
      <c r="B275" s="64" t="s">
        <v>669</v>
      </c>
      <c r="C275" s="59" t="s">
        <v>670</v>
      </c>
      <c r="D275" s="186"/>
    </row>
    <row r="276" spans="1:4" ht="12.75" customHeight="1">
      <c r="A276" s="143" t="s">
        <v>159</v>
      </c>
      <c r="B276" s="64" t="s">
        <v>719</v>
      </c>
      <c r="C276" s="59" t="s">
        <v>489</v>
      </c>
      <c r="D276" s="187">
        <f>D259+D264+D267+D275</f>
        <v>4041082568</v>
      </c>
    </row>
    <row r="277" spans="1:4" ht="12.75" customHeight="1">
      <c r="A277" s="142" t="s">
        <v>162</v>
      </c>
      <c r="B277" s="62" t="s">
        <v>720</v>
      </c>
      <c r="C277" s="58" t="s">
        <v>490</v>
      </c>
      <c r="D277" s="186"/>
    </row>
    <row r="278" spans="1:4" ht="12.75" customHeight="1">
      <c r="A278" s="142" t="s">
        <v>165</v>
      </c>
      <c r="B278" s="62" t="s">
        <v>491</v>
      </c>
      <c r="C278" s="58" t="s">
        <v>492</v>
      </c>
      <c r="D278" s="186"/>
    </row>
    <row r="279" spans="1:4" ht="12.75" customHeight="1">
      <c r="A279" s="142" t="s">
        <v>168</v>
      </c>
      <c r="B279" s="140" t="s">
        <v>493</v>
      </c>
      <c r="C279" s="58" t="s">
        <v>494</v>
      </c>
      <c r="D279" s="186"/>
    </row>
    <row r="280" spans="1:4" ht="12.75" customHeight="1">
      <c r="A280" s="142" t="s">
        <v>171</v>
      </c>
      <c r="B280" s="140" t="s">
        <v>781</v>
      </c>
      <c r="C280" s="58" t="s">
        <v>495</v>
      </c>
      <c r="D280" s="186"/>
    </row>
    <row r="281" spans="1:4" ht="12.75" customHeight="1">
      <c r="A281" s="142" t="s">
        <v>174</v>
      </c>
      <c r="B281" s="140" t="s">
        <v>671</v>
      </c>
      <c r="C281" s="58" t="s">
        <v>672</v>
      </c>
      <c r="D281" s="186"/>
    </row>
    <row r="282" spans="1:4" ht="12.75" customHeight="1">
      <c r="A282" s="143" t="s">
        <v>177</v>
      </c>
      <c r="B282" s="144" t="s">
        <v>722</v>
      </c>
      <c r="C282" s="59" t="s">
        <v>496</v>
      </c>
      <c r="D282" s="186"/>
    </row>
    <row r="283" spans="1:4" ht="12.75" customHeight="1">
      <c r="A283" s="142" t="s">
        <v>180</v>
      </c>
      <c r="B283" s="62" t="s">
        <v>497</v>
      </c>
      <c r="C283" s="58" t="s">
        <v>498</v>
      </c>
      <c r="D283" s="186"/>
    </row>
    <row r="284" spans="1:4" ht="12.75" customHeight="1">
      <c r="A284" s="142" t="s">
        <v>183</v>
      </c>
      <c r="B284" s="62" t="s">
        <v>673</v>
      </c>
      <c r="C284" s="58" t="s">
        <v>674</v>
      </c>
      <c r="D284" s="186"/>
    </row>
    <row r="285" spans="1:4" ht="12.75" customHeight="1">
      <c r="A285" s="143" t="s">
        <v>186</v>
      </c>
      <c r="B285" s="144" t="s">
        <v>723</v>
      </c>
      <c r="C285" s="59" t="s">
        <v>499</v>
      </c>
      <c r="D285" s="187">
        <f>D276+D282+D283+D284</f>
        <v>4041082568</v>
      </c>
    </row>
    <row r="286" ht="13.5" thickBot="1"/>
    <row r="287" spans="1:4" ht="13.5" thickBot="1">
      <c r="A287" s="145" t="s">
        <v>500</v>
      </c>
      <c r="B287" s="66"/>
      <c r="C287" s="66"/>
      <c r="D287" s="191">
        <f>D229+D285</f>
        <v>7992092167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002peu</cp:lastModifiedBy>
  <cp:lastPrinted>2019-03-01T11:12:04Z</cp:lastPrinted>
  <dcterms:created xsi:type="dcterms:W3CDTF">2002-01-04T07:43:44Z</dcterms:created>
  <dcterms:modified xsi:type="dcterms:W3CDTF">2019-03-12T14:18:43Z</dcterms:modified>
  <cp:category/>
  <cp:version/>
  <cp:contentType/>
  <cp:contentStatus/>
</cp:coreProperties>
</file>