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240" yWindow="315" windowWidth="18990" windowHeight="6720" firstSheet="13" activeTab="21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17.sz.mell" sheetId="30" r:id="rId21"/>
    <sheet name="18. sz.mell" sheetId="3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3">'10.1.sz.mell'!$A$1:$E$23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'14.sz.mell'!$A$1:$C$18</definedName>
    <definedName name="_xlnm.Print_Area" localSheetId="18">'15.sz.mell'!$A$1:$F$28</definedName>
    <definedName name="_xlnm.Print_Area" localSheetId="19">'16.sz.mell'!$A$1:$I$9</definedName>
    <definedName name="_xlnm.Print_Area" localSheetId="20">'17.sz.mell'!$A$1:$C$31</definedName>
    <definedName name="_xlnm.Print_Area" localSheetId="21">'18. sz.mell'!$A$1:$E$25</definedName>
    <definedName name="_xlnm.Print_Area" localSheetId="2">'2.1.sz.mell  '!$A$1:$G$23</definedName>
    <definedName name="_xlnm.Print_Area" localSheetId="3">'2.2.sz.mell  '!$A$1:$G$20</definedName>
    <definedName name="_xlnm.Print_Area" localSheetId="4">'3.sz.mell'!$A$1:$F$56</definedName>
    <definedName name="_xlnm.Print_Area" localSheetId="5">'4. sz.mell '!$A$1:$N$20</definedName>
    <definedName name="_xlnm.Print_Area" localSheetId="6">'5.sz.mell'!$A$1:$E$23</definedName>
    <definedName name="_xlnm.Print_Area" localSheetId="7">'6.sz.mell'!$A$1:$C$11</definedName>
    <definedName name="_xlnm.Print_Area" localSheetId="8">'7.sz.mell.'!$A$1:$J$13</definedName>
    <definedName name="_xlnm.Print_Area" localSheetId="9">'8.sz.mell. '!$A$2:$F$33</definedName>
    <definedName name="_xlnm.Print_Area" localSheetId="11">'9.1.sz.mell'!$A$1:$E$44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[13]Háttéradatok!$C$29:$AG$32</definedName>
    <definedName name="xxxxxx_15">[13]Háttéradatok!$C$29:$AG$32</definedName>
    <definedName name="xxxxxx_16">[13]Háttéradatok!$C$29:$AG$32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E119" i="1"/>
  <c r="F119"/>
  <c r="E118"/>
  <c r="F118"/>
  <c r="I9" i="11"/>
  <c r="C9"/>
  <c r="J7"/>
  <c r="I8"/>
  <c r="C8"/>
  <c r="F13"/>
  <c r="F12"/>
  <c r="D13"/>
  <c r="H9"/>
  <c r="J9"/>
  <c r="H7"/>
  <c r="J8"/>
  <c r="G38" i="15"/>
  <c r="G36"/>
  <c r="G35"/>
  <c r="G33"/>
  <c r="G24"/>
  <c r="G21"/>
  <c r="G23"/>
  <c r="G14"/>
  <c r="F44"/>
  <c r="G43"/>
  <c r="F43"/>
  <c r="G13"/>
  <c r="G16"/>
  <c r="G25"/>
  <c r="G22"/>
  <c r="I21" i="5"/>
  <c r="H21"/>
  <c r="I20"/>
  <c r="H20"/>
  <c r="D20"/>
  <c r="E20"/>
  <c r="E21" s="1"/>
  <c r="D16"/>
  <c r="E18" i="6"/>
  <c r="E17"/>
  <c r="H18"/>
  <c r="I18"/>
  <c r="I12"/>
  <c r="H12"/>
  <c r="H94" i="14"/>
  <c r="H105" s="1"/>
  <c r="H112" s="1"/>
  <c r="H49" i="17"/>
  <c r="H104" i="14"/>
  <c r="F107" i="1"/>
  <c r="F97"/>
  <c r="F108" s="1"/>
  <c r="F114" s="1"/>
  <c r="F45"/>
  <c r="F22"/>
  <c r="F12"/>
  <c r="F66"/>
  <c r="F31"/>
  <c r="F57"/>
  <c r="F77"/>
  <c r="F113"/>
  <c r="F11" i="21"/>
  <c r="G10" i="15"/>
  <c r="D7" i="25"/>
  <c r="G9" i="21"/>
  <c r="G42" i="17"/>
  <c r="H40"/>
  <c r="H41" s="1"/>
  <c r="H39"/>
  <c r="G75" i="14"/>
  <c r="D4" i="32"/>
  <c r="G53" i="7"/>
  <c r="G54"/>
  <c r="G20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2"/>
  <c r="G19"/>
  <c r="E85" i="1"/>
  <c r="E86"/>
  <c r="E88"/>
  <c r="E89"/>
  <c r="E90"/>
  <c r="E91"/>
  <c r="E92"/>
  <c r="E93"/>
  <c r="E94"/>
  <c r="E95"/>
  <c r="E96"/>
  <c r="E98"/>
  <c r="E99"/>
  <c r="E100"/>
  <c r="E101"/>
  <c r="E102"/>
  <c r="E103"/>
  <c r="E104"/>
  <c r="E105"/>
  <c r="E106"/>
  <c r="E109"/>
  <c r="E110"/>
  <c r="E111"/>
  <c r="E84"/>
  <c r="E83"/>
  <c r="E7"/>
  <c r="E8"/>
  <c r="E9"/>
  <c r="E10"/>
  <c r="E11"/>
  <c r="E13"/>
  <c r="E15"/>
  <c r="E16"/>
  <c r="E17"/>
  <c r="E18"/>
  <c r="E19"/>
  <c r="E20"/>
  <c r="E21"/>
  <c r="E23"/>
  <c r="E24"/>
  <c r="E25"/>
  <c r="E26"/>
  <c r="E27"/>
  <c r="E28"/>
  <c r="E29"/>
  <c r="E30"/>
  <c r="E32"/>
  <c r="E34"/>
  <c r="E35"/>
  <c r="E36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8"/>
  <c r="E59"/>
  <c r="E60"/>
  <c r="E61"/>
  <c r="E62"/>
  <c r="E64"/>
  <c r="E65"/>
  <c r="E67"/>
  <c r="E68"/>
  <c r="E71"/>
  <c r="E73"/>
  <c r="E74"/>
  <c r="E75"/>
  <c r="E6"/>
  <c r="H56" i="7"/>
  <c r="H29" i="17"/>
  <c r="H33" s="1"/>
  <c r="H42" s="1"/>
  <c r="H111" i="14"/>
  <c r="H77"/>
  <c r="H76"/>
  <c r="H31"/>
  <c r="H12"/>
  <c r="H22" s="1"/>
  <c r="F14" i="1"/>
  <c r="F70"/>
  <c r="G7" i="5"/>
  <c r="C13" i="28"/>
  <c r="F38" i="17" l="1"/>
  <c r="F39"/>
  <c r="G39" s="1"/>
  <c r="F45"/>
  <c r="G45" s="1"/>
  <c r="F46"/>
  <c r="G46" s="1"/>
  <c r="F44"/>
  <c r="G44" s="1"/>
  <c r="G49" s="1"/>
  <c r="F51" i="7"/>
  <c r="G51" s="1"/>
  <c r="F22" i="28" l="1"/>
  <c r="F31" i="7"/>
  <c r="G31" s="1"/>
  <c r="G4" i="5"/>
  <c r="D14" i="1"/>
  <c r="E14" s="1"/>
  <c r="E23" i="21"/>
  <c r="G23" s="1"/>
  <c r="E22"/>
  <c r="G22" s="1"/>
  <c r="E21" l="1"/>
  <c r="E18"/>
  <c r="E15"/>
  <c r="E12"/>
  <c r="E9"/>
  <c r="E6"/>
  <c r="F6" s="1"/>
  <c r="E36" i="15" l="1"/>
  <c r="E33"/>
  <c r="E30"/>
  <c r="E27"/>
  <c r="E24"/>
  <c r="E18"/>
  <c r="E12"/>
  <c r="E9"/>
  <c r="G9" s="1"/>
  <c r="E6"/>
  <c r="E42"/>
  <c r="E21" l="1"/>
  <c r="E84" i="14"/>
  <c r="E72"/>
  <c r="D72"/>
  <c r="D33"/>
  <c r="D87" i="1" l="1"/>
  <c r="E87" s="1"/>
  <c r="D72" l="1"/>
  <c r="E72" s="1"/>
  <c r="D97"/>
  <c r="E97" s="1"/>
  <c r="D33"/>
  <c r="E33" s="1"/>
  <c r="E22" i="28" l="1"/>
  <c r="E26" s="1"/>
  <c r="E28" s="1"/>
  <c r="F26"/>
  <c r="D6" i="29"/>
  <c r="E6"/>
  <c r="F6"/>
  <c r="G6"/>
  <c r="C6"/>
  <c r="H5"/>
  <c r="H4"/>
  <c r="D9" i="11"/>
  <c r="F9"/>
  <c r="J6"/>
  <c r="E6" s="1"/>
  <c r="E9" s="1"/>
  <c r="H6" i="29" l="1"/>
  <c r="I6" i="11"/>
  <c r="G6"/>
  <c r="G9" s="1"/>
  <c r="C6"/>
  <c r="D37" i="14"/>
  <c r="F6" l="1"/>
  <c r="G6" s="1"/>
  <c r="E111"/>
  <c r="E104"/>
  <c r="E94"/>
  <c r="E76"/>
  <c r="E66"/>
  <c r="E57"/>
  <c r="E45"/>
  <c r="F7"/>
  <c r="G7" s="1"/>
  <c r="F8"/>
  <c r="G8" s="1"/>
  <c r="F9"/>
  <c r="G9" s="1"/>
  <c r="F10"/>
  <c r="G10" s="1"/>
  <c r="F11"/>
  <c r="G11" s="1"/>
  <c r="F13"/>
  <c r="G13" s="1"/>
  <c r="F15"/>
  <c r="G15" s="1"/>
  <c r="F16"/>
  <c r="G16" s="1"/>
  <c r="F17"/>
  <c r="G17" s="1"/>
  <c r="F18"/>
  <c r="G18" s="1"/>
  <c r="F19"/>
  <c r="G19" s="1"/>
  <c r="F20"/>
  <c r="G20" s="1"/>
  <c r="F21"/>
  <c r="G21" s="1"/>
  <c r="F23"/>
  <c r="G23" s="1"/>
  <c r="F25"/>
  <c r="G25" s="1"/>
  <c r="F26"/>
  <c r="G26" s="1"/>
  <c r="F27"/>
  <c r="G27" s="1"/>
  <c r="F28"/>
  <c r="G28" s="1"/>
  <c r="F29"/>
  <c r="G29" s="1"/>
  <c r="F30"/>
  <c r="G30" s="1"/>
  <c r="F32"/>
  <c r="G32" s="1"/>
  <c r="F34"/>
  <c r="G34" s="1"/>
  <c r="F35"/>
  <c r="G35" s="1"/>
  <c r="F36"/>
  <c r="G36" s="1"/>
  <c r="F38"/>
  <c r="G38" s="1"/>
  <c r="F39"/>
  <c r="G39" s="1"/>
  <c r="F40"/>
  <c r="G40" s="1"/>
  <c r="F42"/>
  <c r="G42" s="1"/>
  <c r="F43"/>
  <c r="G43" s="1"/>
  <c r="F44"/>
  <c r="G44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8"/>
  <c r="G58" s="1"/>
  <c r="F59"/>
  <c r="G59" s="1"/>
  <c r="F60"/>
  <c r="G60" s="1"/>
  <c r="F61"/>
  <c r="G61" s="1"/>
  <c r="F62"/>
  <c r="G62" s="1"/>
  <c r="F64"/>
  <c r="G64" s="1"/>
  <c r="F65"/>
  <c r="G65" s="1"/>
  <c r="F67"/>
  <c r="G67" s="1"/>
  <c r="F68"/>
  <c r="G68" s="1"/>
  <c r="F71"/>
  <c r="G71" s="1"/>
  <c r="F73"/>
  <c r="G73" s="1"/>
  <c r="F74"/>
  <c r="G74" s="1"/>
  <c r="F78"/>
  <c r="F79"/>
  <c r="F80"/>
  <c r="G80" s="1"/>
  <c r="F81"/>
  <c r="G81" s="1"/>
  <c r="F82"/>
  <c r="G82" s="1"/>
  <c r="F83"/>
  <c r="G83" s="1"/>
  <c r="F85"/>
  <c r="G85" s="1"/>
  <c r="F86"/>
  <c r="G86" s="1"/>
  <c r="F87"/>
  <c r="G87" s="1"/>
  <c r="F88"/>
  <c r="G88" s="1"/>
  <c r="F89"/>
  <c r="G89" s="1"/>
  <c r="F90"/>
  <c r="G90" s="1"/>
  <c r="F92"/>
  <c r="G92" s="1"/>
  <c r="F95"/>
  <c r="G95" s="1"/>
  <c r="F96"/>
  <c r="G96" s="1"/>
  <c r="F98"/>
  <c r="G98" s="1"/>
  <c r="F99"/>
  <c r="G99" s="1"/>
  <c r="F100"/>
  <c r="G100" s="1"/>
  <c r="F101"/>
  <c r="G101" s="1"/>
  <c r="F102"/>
  <c r="G102" s="1"/>
  <c r="F103"/>
  <c r="G103" s="1"/>
  <c r="F107"/>
  <c r="G107" s="1"/>
  <c r="F108"/>
  <c r="G108" s="1"/>
  <c r="F109"/>
  <c r="G109" s="1"/>
  <c r="F110"/>
  <c r="G110" s="1"/>
  <c r="E12"/>
  <c r="F72" l="1"/>
  <c r="G72" s="1"/>
  <c r="E22"/>
  <c r="F37"/>
  <c r="G37" s="1"/>
  <c r="E105"/>
  <c r="F19" i="8"/>
  <c r="F20" s="1"/>
  <c r="G19"/>
  <c r="G20" s="1"/>
  <c r="H19"/>
  <c r="H20" s="1"/>
  <c r="I19"/>
  <c r="I20" s="1"/>
  <c r="J19"/>
  <c r="J20" s="1"/>
  <c r="K19"/>
  <c r="K20" s="1"/>
  <c r="L19"/>
  <c r="L20" s="1"/>
  <c r="E19"/>
  <c r="E20" s="1"/>
  <c r="F14" i="14"/>
  <c r="G14" s="1"/>
  <c r="F55" i="7"/>
  <c r="G55" s="1"/>
  <c r="D37" i="1"/>
  <c r="E37" s="1"/>
  <c r="D12"/>
  <c r="D22" l="1"/>
  <c r="E22" s="1"/>
  <c r="E12"/>
  <c r="E70" i="14"/>
  <c r="G9" i="5"/>
  <c r="G19" i="6"/>
  <c r="G12"/>
  <c r="F7"/>
  <c r="F8"/>
  <c r="F6"/>
  <c r="C18" i="5"/>
  <c r="C17"/>
  <c r="C14"/>
  <c r="B17"/>
  <c r="B16"/>
  <c r="B14"/>
  <c r="G8"/>
  <c r="G6"/>
  <c r="F7"/>
  <c r="F8"/>
  <c r="F9"/>
  <c r="F10"/>
  <c r="F6"/>
  <c r="E77" i="14" l="1"/>
  <c r="G13" i="5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D91" i="14" l="1"/>
  <c r="F93"/>
  <c r="G93" s="1"/>
  <c r="F91" l="1"/>
  <c r="G91" s="1"/>
  <c r="D84"/>
  <c r="E37" i="17"/>
  <c r="D37"/>
  <c r="F37" s="1"/>
  <c r="F40" l="1"/>
  <c r="G37"/>
  <c r="F84" i="14"/>
  <c r="G84" s="1"/>
  <c r="F28" i="28"/>
  <c r="D22"/>
  <c r="D26" s="1"/>
  <c r="D28" s="1"/>
  <c r="C22"/>
  <c r="C26" s="1"/>
  <c r="C28" s="1"/>
  <c r="F13"/>
  <c r="F15" s="1"/>
  <c r="E15"/>
  <c r="D13"/>
  <c r="D15" s="1"/>
  <c r="C15"/>
  <c r="D17" i="26"/>
  <c r="C17"/>
  <c r="C17" i="25"/>
  <c r="C8"/>
  <c r="C18" l="1"/>
  <c r="H9" i="24"/>
  <c r="G9"/>
  <c r="F9"/>
  <c r="E9"/>
  <c r="B9"/>
  <c r="I9"/>
  <c r="D9"/>
  <c r="D106" i="14" s="1"/>
  <c r="F106" s="1"/>
  <c r="G106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E56" i="17"/>
  <c r="D56"/>
  <c r="F55"/>
  <c r="F56" s="1"/>
  <c r="E53"/>
  <c r="D53"/>
  <c r="F52"/>
  <c r="F51"/>
  <c r="F50"/>
  <c r="E49"/>
  <c r="D49"/>
  <c r="F48"/>
  <c r="F47"/>
  <c r="F36"/>
  <c r="F35"/>
  <c r="E34"/>
  <c r="E40" s="1"/>
  <c r="E41" s="1"/>
  <c r="D34"/>
  <c r="D40" s="1"/>
  <c r="F32"/>
  <c r="F31"/>
  <c r="F30"/>
  <c r="F28"/>
  <c r="F27"/>
  <c r="F26"/>
  <c r="F25"/>
  <c r="F24"/>
  <c r="F23"/>
  <c r="F22"/>
  <c r="F21"/>
  <c r="F20"/>
  <c r="F19"/>
  <c r="E18"/>
  <c r="E29" s="1"/>
  <c r="D18"/>
  <c r="D29" s="1"/>
  <c r="F17"/>
  <c r="F16"/>
  <c r="E15"/>
  <c r="D15"/>
  <c r="F14"/>
  <c r="F13"/>
  <c r="F12"/>
  <c r="F11"/>
  <c r="E10"/>
  <c r="D10"/>
  <c r="F9"/>
  <c r="F8"/>
  <c r="F7"/>
  <c r="F6"/>
  <c r="D111" i="14"/>
  <c r="D97"/>
  <c r="F97" s="1"/>
  <c r="G97" s="1"/>
  <c r="D69"/>
  <c r="F69" s="1"/>
  <c r="G69" s="1"/>
  <c r="D66"/>
  <c r="D63"/>
  <c r="F63" s="1"/>
  <c r="G63" s="1"/>
  <c r="D57"/>
  <c r="D41"/>
  <c r="F41" s="1"/>
  <c r="G41" s="1"/>
  <c r="F33"/>
  <c r="G33" s="1"/>
  <c r="D24"/>
  <c r="D12"/>
  <c r="F12" s="1"/>
  <c r="G12" s="1"/>
  <c r="C33" i="13"/>
  <c r="B33"/>
  <c r="F33" s="1"/>
  <c r="B32"/>
  <c r="C24"/>
  <c r="B24"/>
  <c r="C15"/>
  <c r="B15"/>
  <c r="B9" i="11"/>
  <c r="B13" s="1"/>
  <c r="E54" i="17" l="1"/>
  <c r="E57" s="1"/>
  <c r="F57" i="14"/>
  <c r="G57" s="1"/>
  <c r="F66"/>
  <c r="G66" s="1"/>
  <c r="F111"/>
  <c r="G111" s="1"/>
  <c r="D41" i="17"/>
  <c r="F41" s="1"/>
  <c r="D31" i="14"/>
  <c r="F31" s="1"/>
  <c r="G31" s="1"/>
  <c r="F24"/>
  <c r="G24" s="1"/>
  <c r="O24" i="23"/>
  <c r="D94" i="14"/>
  <c r="D76"/>
  <c r="F76" s="1"/>
  <c r="G76" s="1"/>
  <c r="F15" i="13"/>
  <c r="D22" i="14" s="1"/>
  <c r="D45"/>
  <c r="F49" i="17"/>
  <c r="F18"/>
  <c r="F29" s="1"/>
  <c r="F34"/>
  <c r="F53"/>
  <c r="F15"/>
  <c r="D54"/>
  <c r="D33"/>
  <c r="F10"/>
  <c r="E33"/>
  <c r="E42" s="1"/>
  <c r="J10" i="11"/>
  <c r="D42" i="17" l="1"/>
  <c r="F42" s="1"/>
  <c r="F22" i="14"/>
  <c r="G22" s="1"/>
  <c r="F94"/>
  <c r="G94" s="1"/>
  <c r="D57" i="17"/>
  <c r="F45" i="14"/>
  <c r="G45" s="1"/>
  <c r="E10" i="11"/>
  <c r="G10"/>
  <c r="C10"/>
  <c r="D70" i="14"/>
  <c r="F54" i="17"/>
  <c r="F33"/>
  <c r="J13" i="11"/>
  <c r="F57" i="17" l="1"/>
  <c r="E13" i="11"/>
  <c r="G13"/>
  <c r="C13"/>
  <c r="D77" i="14"/>
  <c r="F70"/>
  <c r="G70" s="1"/>
  <c r="F77" l="1"/>
  <c r="G77" s="1"/>
  <c r="D104"/>
  <c r="D105" l="1"/>
  <c r="F104"/>
  <c r="G104" s="1"/>
  <c r="F105" l="1"/>
  <c r="G105" s="1"/>
  <c r="F112"/>
  <c r="G112" s="1"/>
  <c r="F56" i="7"/>
  <c r="G56" s="1"/>
  <c r="G17" i="6"/>
  <c r="C12"/>
  <c r="G4"/>
  <c r="G20" i="5"/>
  <c r="B18"/>
  <c r="C15"/>
  <c r="D15" s="1"/>
  <c r="D21" s="1"/>
  <c r="C20" l="1"/>
  <c r="C17" i="6"/>
  <c r="G21" i="5"/>
  <c r="C18" i="6"/>
  <c r="G18"/>
  <c r="D113" i="1"/>
  <c r="E113" s="1"/>
  <c r="D107"/>
  <c r="E107" s="1"/>
  <c r="D81"/>
  <c r="D69"/>
  <c r="E69" s="1"/>
  <c r="D66"/>
  <c r="E66" s="1"/>
  <c r="D63"/>
  <c r="E63" s="1"/>
  <c r="D57"/>
  <c r="E57" s="1"/>
  <c r="D31"/>
  <c r="C7" i="5"/>
  <c r="C20" i="6" l="1"/>
  <c r="C10" i="5"/>
  <c r="D45" i="1"/>
  <c r="E45" s="1"/>
  <c r="G20" i="6"/>
  <c r="D77" i="1"/>
  <c r="E77" s="1"/>
  <c r="D108"/>
  <c r="E108" s="1"/>
  <c r="C13" i="5" l="1"/>
  <c r="G23" s="1"/>
  <c r="D114" i="1"/>
  <c r="E114" s="1"/>
  <c r="D119"/>
  <c r="D70"/>
  <c r="C23" i="5" l="1"/>
  <c r="C21"/>
  <c r="G22"/>
  <c r="D78" i="1"/>
  <c r="D118"/>
  <c r="E31"/>
  <c r="F78"/>
  <c r="E78" s="1"/>
  <c r="E70"/>
  <c r="J12" i="11"/>
  <c r="G12" s="1"/>
  <c r="J11"/>
</calcChain>
</file>

<file path=xl/sharedStrings.xml><?xml version="1.0" encoding="utf-8"?>
<sst xmlns="http://schemas.openxmlformats.org/spreadsheetml/2006/main" count="1679" uniqueCount="737">
  <si>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</si>
  <si>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</si>
  <si>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</si>
  <si>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</si>
  <si>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</si>
  <si>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</si>
  <si>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</si>
  <si>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</si>
  <si>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</si>
  <si>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</si>
  <si>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</si>
  <si>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</si>
  <si>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</si>
  <si>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</si>
  <si>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</si>
  <si>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</si>
  <si>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</si>
  <si>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</si>
  <si>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</si>
  <si>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</si>
  <si>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</si>
  <si>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</si>
  <si>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</si>
  <si>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</si>
  <si>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</si>
  <si>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</si>
  <si>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</si>
  <si>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</si>
  <si>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</si>
  <si>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</si>
  <si>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</si>
  <si>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</si>
  <si>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</si>
  <si>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</si>
  <si>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</si>
  <si>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</si>
  <si>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</si>
  <si>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</si>
  <si>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</si>
  <si>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</si>
  <si>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</si>
  <si>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</si>
  <si>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</si>
  <si>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</si>
  <si>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</si>
  <si>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</si>
  <si>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</si>
  <si>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</si>
  <si>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</si>
  <si>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</si>
  <si>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</si>
  <si>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</si>
  <si>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</si>
  <si>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</si>
  <si>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</si>
  <si>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</si>
  <si>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</si>
  <si>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</si>
  <si>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</si>
  <si>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</si>
  <si>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</si>
  <si>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</si>
  <si>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</si>
  <si>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</si>
  <si>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</si>
  <si>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</si>
  <si>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</si>
  <si>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</si>
  <si>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</si>
  <si>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</si>
  <si>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</si>
  <si>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</si>
  <si>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</si>
  <si>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</si>
  <si>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</si>
  <si>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</si>
  <si>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</si>
  <si>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</si>
  <si>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</si>
  <si>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</si>
  <si>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</si>
  <si>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</si>
  <si>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</si>
  <si>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</si>
  <si>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</si>
  <si>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</si>
  <si>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</si>
  <si>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</si>
  <si>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</si>
  <si>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</si>
  <si>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</si>
  <si>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</si>
  <si>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</si>
  <si>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</si>
  <si>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</si>
  <si>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</si>
  <si>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</si>
  <si>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</si>
  <si>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</si>
  <si>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</si>
  <si>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</si>
  <si>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</si>
  <si>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</si>
  <si>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</si>
  <si>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</si>
  <si>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</si>
  <si>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</si>
  <si>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</si>
  <si>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</si>
  <si>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</si>
  <si>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</si>
  <si>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</si>
  <si>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</si>
  <si>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</si>
  <si>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</si>
  <si>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</si>
  <si>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</si>
  <si>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</si>
  <si>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</si>
  <si>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</si>
  <si>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</si>
  <si>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</si>
  <si>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</si>
  <si>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</si>
  <si>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</si>
  <si>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</si>
  <si>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</si>
  <si>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</si>
  <si>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</si>
  <si>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</si>
  <si>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</si>
  <si>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</si>
  <si>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</si>
  <si>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</si>
  <si>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</si>
  <si>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</si>
  <si>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</si>
  <si>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</si>
  <si>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</si>
  <si>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</si>
  <si>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</si>
  <si>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</si>
  <si>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</si>
  <si>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</si>
  <si>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</si>
  <si>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</si>
  <si>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</si>
  <si>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</si>
  <si>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</si>
  <si>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</si>
  <si>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</si>
  <si>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</si>
  <si>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</si>
  <si>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</si>
  <si>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</si>
  <si>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</si>
  <si>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</si>
  <si>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</si>
  <si>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</si>
  <si>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</si>
  <si>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</si>
  <si>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</si>
  <si>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</si>
  <si>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</si>
  <si>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</si>
  <si>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</si>
  <si>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</si>
  <si>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</si>
  <si>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</si>
  <si>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</si>
  <si>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</si>
  <si>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</si>
  <si>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</si>
  <si>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</si>
  <si>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</si>
  <si>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</si>
  <si>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</si>
  <si>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</si>
  <si>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</si>
  <si>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</si>
  <si>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</si>
  <si>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</si>
  <si>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</si>
  <si>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</si>
  <si>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</si>
  <si>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</si>
  <si>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</si>
  <si>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</si>
  <si>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</si>
  <si>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</si>
  <si>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</si>
  <si>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</si>
  <si>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</si>
  <si>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</si>
  <si>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</si>
  <si>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</si>
  <si>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</si>
  <si>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</si>
  <si>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</si>
  <si>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</si>
  <si>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</si>
  <si>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</si>
  <si>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</si>
  <si>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</si>
  <si>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</si>
  <si>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</si>
  <si>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</si>
  <si>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</si>
  <si>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</si>
  <si>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</si>
  <si>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</si>
  <si>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</si>
  <si>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</si>
  <si>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</si>
  <si>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</si>
  <si>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</si>
  <si>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</si>
  <si>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</si>
  <si>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</si>
  <si>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</si>
  <si>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</si>
  <si>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</si>
  <si>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</si>
  <si>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</si>
  <si>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</si>
  <si>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</si>
  <si>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</si>
  <si>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</si>
  <si>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</si>
  <si>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</si>
  <si>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</si>
  <si>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</si>
  <si>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</si>
  <si>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</si>
  <si>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</si>
  <si>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</si>
  <si>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</si>
  <si>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</si>
  <si>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</si>
  <si>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</si>
  <si>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</si>
  <si>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</si>
  <si>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</si>
  <si>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</si>
  <si>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</si>
  <si>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</si>
  <si>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</si>
  <si>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</si>
  <si>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</si>
  <si>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</si>
  <si>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</si>
  <si>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</si>
  <si>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</si>
  <si>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</si>
  <si>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</si>
  <si>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</si>
  <si>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</si>
  <si>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</si>
  <si>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</si>
  <si>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</si>
  <si>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</si>
  <si>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</si>
  <si>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</si>
  <si>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</si>
  <si>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</si>
  <si>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</si>
  <si>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</si>
  <si>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</si>
  <si>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</si>
  <si>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</si>
  <si>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</si>
  <si>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</si>
  <si>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</si>
  <si>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</si>
  <si>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</si>
  <si>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</si>
  <si>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</si>
  <si>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</si>
  <si>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</si>
  <si>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</si>
  <si>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</si>
  <si>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</si>
  <si>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</si>
  <si>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</si>
  <si>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</si>
  <si>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</si>
  <si>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</si>
  <si>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</si>
  <si>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</si>
  <si>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</si>
  <si>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</si>
  <si>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</si>
  <si>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</si>
  <si>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</si>
  <si>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</si>
  <si>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</si>
  <si>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</si>
  <si>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</si>
  <si>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</si>
  <si>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</si>
  <si>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</si>
  <si>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</si>
  <si>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</si>
  <si>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</si>
  <si>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</si>
  <si>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</si>
  <si>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</si>
  <si>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</si>
  <si>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</si>
  <si>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</si>
  <si>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</si>
  <si>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</si>
  <si>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</si>
  <si>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</si>
  <si>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</si>
  <si>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</si>
  <si>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</si>
  <si>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</si>
  <si>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</si>
  <si>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</si>
  <si>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</si>
  <si>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</si>
  <si>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</si>
  <si>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</si>
  <si>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</si>
  <si>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</si>
  <si>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</si>
  <si>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</si>
  <si>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</si>
  <si>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</si>
  <si>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</si>
  <si>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</si>
  <si>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</si>
  <si>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</si>
  <si>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</si>
  <si>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</si>
  <si>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</si>
  <si>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</si>
  <si>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</si>
  <si>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</si>
  <si>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</si>
  <si>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</si>
  <si>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</si>
  <si>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</si>
  <si>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</si>
  <si>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</si>
  <si>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</si>
  <si>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</si>
  <si>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</si>
  <si>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</si>
  <si>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</si>
  <si>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</si>
  <si>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</si>
  <si>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</si>
  <si>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</si>
  <si>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</si>
  <si>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</si>
  <si>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</si>
  <si>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</si>
  <si>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</si>
  <si>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</si>
  <si>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</si>
  <si>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</si>
  <si>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</si>
  <si>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</si>
  <si>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</si>
  <si>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</si>
  <si>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</si>
  <si>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</si>
  <si>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</si>
  <si>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</si>
  <si>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</si>
  <si>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</si>
  <si>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</si>
  <si>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</si>
  <si>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</si>
  <si>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</si>
  <si>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</si>
  <si>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</si>
  <si>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</si>
  <si>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</si>
  <si>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</si>
  <si>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</si>
  <si>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</si>
  <si>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</si>
  <si>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</si>
  <si>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</si>
  <si>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</si>
  <si>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</si>
  <si>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</si>
  <si>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</si>
  <si>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</si>
  <si>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</si>
  <si>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</si>
  <si>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</si>
  <si>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</si>
  <si>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</si>
  <si>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</si>
  <si>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</si>
  <si>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</si>
  <si>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</si>
  <si>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</si>
  <si>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</si>
  <si>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</si>
  <si>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</si>
  <si>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</si>
  <si>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</si>
  <si>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</si>
  <si>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</si>
  <si>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</si>
  <si>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</si>
  <si>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</si>
  <si>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</si>
  <si>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</si>
  <si>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</si>
  <si>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</si>
  <si>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</si>
  <si>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</si>
  <si>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</si>
  <si>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</si>
  <si>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</si>
  <si>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</si>
  <si>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</si>
  <si>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</si>
  <si>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</si>
  <si>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</si>
  <si>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</si>
  <si>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</si>
  <si>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</si>
  <si>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</si>
  <si>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</si>
  <si>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</si>
  <si>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</si>
  <si>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</si>
  <si>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</si>
  <si>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</si>
  <si>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</si>
  <si>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</si>
  <si>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</si>
  <si>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</si>
  <si>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</si>
  <si>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</si>
  <si>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</si>
  <si>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</si>
  <si>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</si>
  <si>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</si>
  <si>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</si>
  <si>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</si>
  <si>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</si>
  <si>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</si>
  <si>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</si>
  <si>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</si>
  <si>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</si>
  <si>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</si>
  <si>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</si>
  <si>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</si>
  <si>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</si>
  <si>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</si>
  <si>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</si>
  <si>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</si>
  <si>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</si>
  <si>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</si>
  <si>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</si>
  <si>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</si>
  <si>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</si>
  <si>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</si>
  <si>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</si>
  <si>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</si>
  <si>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</si>
  <si>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</si>
  <si>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</si>
  <si>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</si>
  <si>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</si>
  <si>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</si>
  <si>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</si>
  <si>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</si>
  <si>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</si>
  <si>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</si>
  <si>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</si>
  <si>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</si>
  <si>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</si>
  <si>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</si>
  <si>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</si>
  <si>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</si>
  <si>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</si>
  <si>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</si>
  <si>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</si>
  <si>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</si>
  <si>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</si>
  <si>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</si>
  <si>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</si>
  <si>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</si>
  <si>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</si>
  <si>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</si>
  <si>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</si>
  <si>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</si>
  <si>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</si>
  <si>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</si>
  <si>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</si>
  <si>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</si>
  <si>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</si>
  <si>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</si>
  <si>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</si>
  <si>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</si>
  <si>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</si>
  <si>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</si>
  <si>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</si>
  <si>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</si>
  <si>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</si>
  <si>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</si>
  <si>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</si>
  <si>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</si>
  <si>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</si>
  <si>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</si>
  <si>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</si>
  <si>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</si>
  <si>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</si>
  <si>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</si>
  <si>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</si>
  <si>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</si>
  <si>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</si>
  <si>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</si>
  <si>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</si>
  <si>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</si>
  <si>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</si>
  <si>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</si>
  <si>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</si>
  <si>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</si>
  <si>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</si>
  <si>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</si>
  <si>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</si>
  <si>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</si>
  <si>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</si>
  <si>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</si>
  <si>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</si>
  <si>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</si>
  <si>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</si>
  <si>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</si>
  <si>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</si>
  <si>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</si>
  <si>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</si>
  <si>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</si>
  <si>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</si>
  <si>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</si>
  <si>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</si>
  <si>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</si>
  <si>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</si>
  <si>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</si>
  <si>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</si>
  <si>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</si>
  <si>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</si>
  <si>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</si>
  <si>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</si>
  <si>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</si>
  <si>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</si>
  <si>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</si>
  <si>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</si>
  <si>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</si>
  <si>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</si>
  <si>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</si>
  <si>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</si>
  <si>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</si>
  <si>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</si>
  <si>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</si>
  <si>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</si>
  <si>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</si>
  <si>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</si>
  <si>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</si>
  <si>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</si>
  <si>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</si>
  <si>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</si>
  <si>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</si>
  <si>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</si>
  <si>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</si>
  <si>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</si>
  <si>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</si>
  <si>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</si>
  <si>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</si>
  <si>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</si>
  <si>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</si>
  <si>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</si>
  <si>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</si>
  <si>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</si>
  <si>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</si>
  <si>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</si>
  <si>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</si>
  <si>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</si>
  <si>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</si>
  <si>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</si>
  <si>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</si>
  <si>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</si>
  <si>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</si>
  <si>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</si>
  <si>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</si>
  <si>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</si>
  <si>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Támogatások összesen</t>
  </si>
  <si>
    <t>Cím száma</t>
  </si>
  <si>
    <t>Alcím száma</t>
  </si>
  <si>
    <t>Cím/alcím neve</t>
  </si>
  <si>
    <t>I.</t>
  </si>
  <si>
    <t>II.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</si>
  <si>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</si>
  <si>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</si>
  <si>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</si>
  <si>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</si>
  <si>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</si>
  <si>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</si>
  <si>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</si>
  <si>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</si>
  <si>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</si>
  <si>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</si>
  <si>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</si>
  <si>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</si>
  <si>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Felújítási kiadások összesen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</si>
  <si>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</si>
  <si>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</si>
  <si>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</si>
  <si>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</si>
  <si>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</si>
  <si>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</si>
  <si>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</si>
  <si>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</si>
  <si>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</si>
  <si>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</si>
  <si>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</si>
  <si>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</si>
  <si>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</si>
  <si>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</si>
  <si>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</si>
  <si>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</si>
  <si>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</si>
  <si>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</si>
  <si>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</si>
  <si>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</si>
  <si>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</si>
  <si>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</si>
  <si>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</si>
  <si>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</si>
  <si>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</si>
  <si>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</si>
  <si>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</si>
  <si>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</si>
  <si>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</si>
  <si>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</si>
  <si>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</si>
  <si>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</si>
  <si>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</si>
  <si>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</si>
  <si>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</si>
  <si>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</si>
  <si>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</si>
  <si>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</si>
  <si>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</si>
  <si>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</si>
  <si>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</si>
  <si>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</si>
  <si>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</si>
  <si>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</si>
  <si>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</si>
  <si>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</si>
  <si>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</si>
  <si>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</si>
  <si>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</si>
  <si>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</si>
  <si>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</si>
  <si>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</si>
  <si>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</si>
  <si>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</si>
  <si>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</si>
  <si>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</si>
  <si>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</si>
  <si>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</si>
  <si>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</si>
  <si>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</si>
  <si>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</si>
  <si>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</si>
  <si>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</si>
  <si>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</si>
  <si>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</si>
  <si>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Egyenleg:</t>
  </si>
  <si>
    <t>Bevételek:</t>
  </si>
  <si>
    <t>Kiadások: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</si>
  <si>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</si>
  <si>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</si>
  <si>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</si>
  <si>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</si>
  <si>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</si>
  <si>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-</t>
  </si>
  <si>
    <t>Egyéb működési célú támogatások államháztartáson belülre</t>
  </si>
  <si>
    <t>2021.</t>
  </si>
  <si>
    <t>Gépjárműadó</t>
  </si>
  <si>
    <t>G</t>
  </si>
  <si>
    <t>H</t>
  </si>
  <si>
    <t>Címrend
Mezőhék Község Önkormányzata 2019. évi költségvetéséhez</t>
  </si>
  <si>
    <t>Mezőhék Község Önkormányzata
2019. évi költségvetésének összevont mérlege</t>
  </si>
  <si>
    <t>2019. évi eredeti előirányzat</t>
  </si>
  <si>
    <t>Gazdasági szervezettel rendelkező költségvetési szerv</t>
  </si>
  <si>
    <t>Mezőhék Község  Önkormányzat
2019. évi költségvetésében a működési célú bevételek és kiadások összevont mérlege</t>
  </si>
  <si>
    <t>2019. évi előirányzat</t>
  </si>
  <si>
    <t>Mezőhék Község Önkormányzat
 2019. évi költségvetésében a felhalmozási célú bevételek és kiadások összevont mérlege</t>
  </si>
  <si>
    <t>Mezőhék Község Önkormányzatának
2019. évi állami támogatások  jogcímei és összegei</t>
  </si>
  <si>
    <t>2019.  év és azt követő évek javaslata</t>
  </si>
  <si>
    <t>Mezőhék Község  Önkormányzata
2019. évi és további évekre áthúzódó Beruházási és felújítási kiadások feladatonként</t>
  </si>
  <si>
    <t>Mezőhék Község Önkormányzata
által 2019. évben nyújtott működési és felhalmozási  támogatások</t>
  </si>
  <si>
    <t>Mezőhék Község Önkormányzata
2019. évi működési költségvetési bevételeinek forrásösszetétele</t>
  </si>
  <si>
    <t>2020. év</t>
  </si>
  <si>
    <t>Mezőhék Község Önkormányzatának
2019. évi bevételi és kiadási előirányzatai</t>
  </si>
  <si>
    <t>Mezőhék Község Önkormányzatának
2019. évi bevételei és kiadásai  feladatonként</t>
  </si>
  <si>
    <t>Mezőhéki Óvoda és Konyha
2019. évi bevételi és kiadási előirányzatai</t>
  </si>
  <si>
    <t>Mezőhék Község Önkormányzata
2019. évi Előirányzat-felhasználási terve havi bontásban</t>
  </si>
  <si>
    <t>Mezőhék Község Önkormányzata
által 2019. évben adott közvetett támogatások</t>
  </si>
  <si>
    <t>Mezőhék Község Önkormányzata
2019. évi engedélyezett létszámkerete</t>
  </si>
  <si>
    <t>Mezőhék Község  Önkormányzata
2019. évi általános és céltartalékai</t>
  </si>
  <si>
    <t>2022.</t>
  </si>
  <si>
    <t>2018. évi költelezettség</t>
  </si>
  <si>
    <t>2020. évi kötelezettség</t>
  </si>
  <si>
    <t xml:space="preserve">Mezőhék Község Önkormányzat
2019. évi adósságot keletkeztető fejlesztési céljai </t>
  </si>
  <si>
    <t>A 2019. évi fejlesztések várható kiadása</t>
  </si>
  <si>
    <t>A 2019. évi fejlesztésekhezhez kapcsolódó önerő</t>
  </si>
  <si>
    <t>2019. évi állami támogatás</t>
  </si>
  <si>
    <t>"Nemleges"</t>
  </si>
  <si>
    <t>Ebből 2019. évi kiadáshoz szükséges támogatás</t>
  </si>
  <si>
    <t>2018. évben utalt támogatás</t>
  </si>
  <si>
    <t>2019.év</t>
  </si>
  <si>
    <t>2020. év és azt követő évek</t>
  </si>
  <si>
    <t>Mezőhék Község  Önkormányzata
által 2019. évben folyósított ellátottak pénzbeli juttatásai</t>
  </si>
  <si>
    <t>2021. év</t>
  </si>
  <si>
    <t>I. számú módosítás</t>
  </si>
  <si>
    <t>Módosított előirányzat</t>
  </si>
  <si>
    <t>B814</t>
  </si>
  <si>
    <t>ÁHT-n belüli megelőlegezés</t>
  </si>
  <si>
    <t>Mezohek</t>
  </si>
  <si>
    <t>Módosítot előirányzat</t>
  </si>
  <si>
    <t>I</t>
  </si>
  <si>
    <t>73.</t>
  </si>
  <si>
    <t>Finszírozási bevételek</t>
  </si>
  <si>
    <t>Központi irányítószervi támogatások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</si>
</sst>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8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360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vertical="center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10" fillId="0" borderId="0" xfId="173" applyFont="1" applyFill="1" applyBorder="1" applyAlignment="1">
      <alignment horizontal="right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0" fontId="14" fillId="0" borderId="8" xfId="1" applyFont="1" applyFill="1" applyBorder="1" applyProtection="1"/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1" xfId="161" applyNumberFormat="1" applyFont="1" applyFill="1" applyBorder="1" applyAlignment="1" applyProtection="1">
      <alignment horizontal="left" vertical="center" wrapText="1"/>
    </xf>
    <xf numFmtId="3" fontId="116" fillId="0" borderId="23" xfId="161" applyNumberFormat="1" applyFont="1" applyFill="1" applyBorder="1" applyAlignment="1" applyProtection="1">
      <alignment horizontal="lef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14" fillId="0" borderId="9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6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25" xfId="174" applyFont="1" applyFill="1" applyBorder="1" applyAlignment="1">
      <alignment horizontal="center" vertical="center"/>
    </xf>
    <xf numFmtId="3" fontId="66" fillId="0" borderId="0" xfId="0" applyNumberFormat="1" applyFont="1" applyBorder="1" applyAlignment="1">
      <alignment vertical="center"/>
    </xf>
    <xf numFmtId="164" fontId="64" fillId="0" borderId="0" xfId="0" applyNumberFormat="1" applyFont="1" applyFill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164" fontId="16" fillId="0" borderId="25" xfId="1" applyNumberFormat="1" applyFont="1" applyFill="1" applyBorder="1" applyProtection="1"/>
    <xf numFmtId="164" fontId="14" fillId="0" borderId="29" xfId="1" applyNumberFormat="1" applyFont="1" applyFill="1" applyBorder="1" applyProtection="1"/>
    <xf numFmtId="164" fontId="14" fillId="0" borderId="15" xfId="1" applyNumberFormat="1" applyFont="1" applyFill="1" applyBorder="1" applyProtection="1"/>
    <xf numFmtId="164" fontId="14" fillId="0" borderId="23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164" fontId="14" fillId="0" borderId="25" xfId="1" applyNumberFormat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164" fontId="22" fillId="0" borderId="9" xfId="1" applyNumberFormat="1" applyFont="1" applyFill="1" applyBorder="1" applyProtection="1"/>
    <xf numFmtId="164" fontId="16" fillId="0" borderId="48" xfId="1" applyNumberFormat="1" applyFont="1" applyFill="1" applyBorder="1" applyAlignment="1" applyProtection="1">
      <alignment vertical="center"/>
    </xf>
    <xf numFmtId="3" fontId="116" fillId="0" borderId="30" xfId="0" applyNumberFormat="1" applyFont="1" applyFill="1" applyBorder="1" applyAlignment="1">
      <alignment horizontal="right" vertical="center"/>
    </xf>
    <xf numFmtId="3" fontId="116" fillId="0" borderId="32" xfId="0" applyNumberFormat="1" applyFont="1" applyFill="1" applyBorder="1" applyAlignment="1">
      <alignment horizontal="right" vertical="center"/>
    </xf>
    <xf numFmtId="3" fontId="116" fillId="0" borderId="34" xfId="0" applyNumberFormat="1" applyFont="1" applyFill="1" applyBorder="1" applyAlignment="1">
      <alignment horizontal="right" vertical="center"/>
    </xf>
    <xf numFmtId="3" fontId="116" fillId="0" borderId="37" xfId="0" applyNumberFormat="1" applyFont="1" applyFill="1" applyBorder="1" applyAlignment="1">
      <alignment horizontal="right" vertical="center"/>
    </xf>
    <xf numFmtId="3" fontId="116" fillId="0" borderId="49" xfId="0" applyNumberFormat="1" applyFont="1" applyFill="1" applyBorder="1" applyAlignment="1">
      <alignment horizontal="right" vertical="center"/>
    </xf>
    <xf numFmtId="3" fontId="15" fillId="0" borderId="30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7" xfId="0" applyNumberFormat="1" applyFont="1" applyFill="1" applyBorder="1" applyAlignment="1">
      <alignment horizontal="right" vertical="center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horizontal="center"/>
    </xf>
    <xf numFmtId="3" fontId="6" fillId="0" borderId="0" xfId="1" applyNumberFormat="1" applyFill="1" applyProtection="1"/>
    <xf numFmtId="3" fontId="6" fillId="0" borderId="0" xfId="1" applyNumberFormat="1" applyFill="1" applyAlignment="1" applyProtection="1"/>
    <xf numFmtId="3" fontId="16" fillId="0" borderId="25" xfId="1" applyNumberFormat="1" applyFont="1" applyFill="1" applyBorder="1" applyAlignment="1" applyProtection="1">
      <alignment horizontal="center" wrapText="1"/>
    </xf>
    <xf numFmtId="49" fontId="14" fillId="0" borderId="59" xfId="1" applyNumberFormat="1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 wrapText="1" indent="5"/>
    </xf>
    <xf numFmtId="0" fontId="15" fillId="0" borderId="24" xfId="0" applyFont="1" applyBorder="1" applyAlignment="1" applyProtection="1">
      <alignment horizontal="center" vertical="center" wrapText="1"/>
    </xf>
    <xf numFmtId="164" fontId="10" fillId="0" borderId="24" xfId="1" applyNumberFormat="1" applyFont="1" applyFill="1" applyBorder="1" applyAlignment="1" applyProtection="1">
      <alignment vertical="center" wrapText="1"/>
      <protection locked="0"/>
    </xf>
    <xf numFmtId="0" fontId="14" fillId="0" borderId="24" xfId="1" applyFont="1" applyFill="1" applyBorder="1" applyProtection="1"/>
    <xf numFmtId="164" fontId="14" fillId="0" borderId="72" xfId="1" applyNumberFormat="1" applyFont="1" applyFill="1" applyBorder="1" applyProtection="1"/>
    <xf numFmtId="3" fontId="13" fillId="0" borderId="25" xfId="1" applyNumberFormat="1" applyFont="1" applyFill="1" applyBorder="1" applyAlignment="1" applyProtection="1">
      <alignment horizontal="center"/>
    </xf>
    <xf numFmtId="3" fontId="14" fillId="0" borderId="9" xfId="1" applyNumberFormat="1" applyFont="1" applyFill="1" applyBorder="1" applyProtection="1"/>
    <xf numFmtId="3" fontId="16" fillId="0" borderId="9" xfId="1" applyNumberFormat="1" applyFont="1" applyFill="1" applyBorder="1" applyProtection="1"/>
    <xf numFmtId="3" fontId="14" fillId="0" borderId="4" xfId="1" applyNumberFormat="1" applyFont="1" applyFill="1" applyBorder="1" applyProtection="1"/>
    <xf numFmtId="3" fontId="16" fillId="0" borderId="7" xfId="1" applyNumberFormat="1" applyFont="1" applyFill="1" applyBorder="1" applyProtection="1"/>
    <xf numFmtId="3" fontId="14" fillId="0" borderId="6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6" fillId="0" borderId="1" xfId="1" applyNumberFormat="1" applyFont="1" applyFill="1" applyBorder="1" applyProtection="1"/>
    <xf numFmtId="3" fontId="16" fillId="0" borderId="3" xfId="1" applyNumberFormat="1" applyFont="1" applyFill="1" applyBorder="1" applyProtection="1"/>
    <xf numFmtId="3" fontId="16" fillId="0" borderId="25" xfId="1" applyNumberFormat="1" applyFont="1" applyFill="1" applyBorder="1" applyProtection="1"/>
    <xf numFmtId="3" fontId="16" fillId="0" borderId="25" xfId="1" applyNumberFormat="1" applyFont="1" applyFill="1" applyBorder="1" applyAlignment="1" applyProtection="1">
      <alignment horizontal="center"/>
    </xf>
    <xf numFmtId="3" fontId="10" fillId="0" borderId="4" xfId="1" applyNumberFormat="1" applyFont="1" applyFill="1" applyBorder="1" applyProtection="1"/>
    <xf numFmtId="3" fontId="10" fillId="0" borderId="7" xfId="1" applyNumberFormat="1" applyFont="1" applyFill="1" applyBorder="1" applyProtection="1"/>
    <xf numFmtId="3" fontId="10" fillId="0" borderId="10" xfId="1" applyNumberFormat="1" applyFont="1" applyFill="1" applyBorder="1" applyProtection="1"/>
    <xf numFmtId="3" fontId="10" fillId="0" borderId="1" xfId="1" applyNumberFormat="1" applyFont="1" applyFill="1" applyBorder="1" applyProtection="1"/>
    <xf numFmtId="3" fontId="10" fillId="0" borderId="25" xfId="1" applyNumberFormat="1" applyFont="1" applyFill="1" applyBorder="1" applyProtection="1"/>
    <xf numFmtId="3" fontId="10" fillId="0" borderId="0" xfId="1" applyNumberFormat="1" applyFont="1" applyFill="1" applyProtection="1"/>
    <xf numFmtId="3" fontId="10" fillId="0" borderId="0" xfId="1" applyNumberFormat="1" applyFont="1" applyFill="1" applyAlignment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3" fontId="10" fillId="0" borderId="3" xfId="1" applyNumberFormat="1" applyFont="1" applyFill="1" applyBorder="1" applyProtection="1"/>
    <xf numFmtId="3" fontId="10" fillId="0" borderId="16" xfId="1" applyNumberFormat="1" applyFont="1" applyFill="1" applyBorder="1" applyProtection="1"/>
    <xf numFmtId="0" fontId="22" fillId="0" borderId="100" xfId="1" applyFont="1" applyFill="1" applyBorder="1" applyAlignment="1" applyProtection="1">
      <alignment horizontal="left" vertical="center" wrapText="1" indent="4"/>
    </xf>
    <xf numFmtId="0" fontId="22" fillId="0" borderId="100" xfId="1" applyFont="1" applyFill="1" applyBorder="1" applyAlignment="1" applyProtection="1">
      <alignment horizontal="left" vertical="center" wrapText="1" indent="8"/>
    </xf>
    <xf numFmtId="164" fontId="16" fillId="0" borderId="65" xfId="0" applyNumberFormat="1" applyFont="1" applyFill="1" applyBorder="1" applyAlignment="1" applyProtection="1">
      <alignment horizontal="left" vertical="center" wrapText="1"/>
    </xf>
    <xf numFmtId="164" fontId="0" fillId="0" borderId="31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</xf>
    <xf numFmtId="164" fontId="16" fillId="0" borderId="21" xfId="0" applyNumberFormat="1" applyFont="1" applyFill="1" applyBorder="1" applyAlignment="1" applyProtection="1">
      <alignment horizontal="left" vertical="center" wrapText="1"/>
    </xf>
    <xf numFmtId="0" fontId="15" fillId="0" borderId="11" xfId="5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19" fillId="0" borderId="25" xfId="51" applyFont="1" applyFill="1" applyBorder="1" applyAlignment="1">
      <alignment vertical="center" wrapText="1"/>
    </xf>
    <xf numFmtId="0" fontId="19" fillId="0" borderId="25" xfId="51" applyFont="1" applyFill="1" applyBorder="1" applyAlignment="1">
      <alignment vertical="center"/>
    </xf>
    <xf numFmtId="3" fontId="19" fillId="0" borderId="25" xfId="51" applyNumberFormat="1" applyFont="1" applyFill="1" applyBorder="1" applyAlignment="1">
      <alignment vertical="center"/>
    </xf>
    <xf numFmtId="0" fontId="19" fillId="0" borderId="20" xfId="178" applyFont="1" applyFill="1" applyBorder="1" applyAlignment="1">
      <alignment horizontal="center" vertical="top" wrapText="1"/>
    </xf>
    <xf numFmtId="0" fontId="15" fillId="0" borderId="7" xfId="178" applyFont="1" applyFill="1" applyBorder="1" applyAlignment="1">
      <alignment vertical="center"/>
    </xf>
    <xf numFmtId="0" fontId="15" fillId="0" borderId="10" xfId="178" applyFont="1" applyFill="1" applyBorder="1" applyAlignment="1">
      <alignment vertical="center"/>
    </xf>
    <xf numFmtId="3" fontId="15" fillId="0" borderId="0" xfId="178" applyNumberFormat="1" applyFont="1" applyFill="1"/>
    <xf numFmtId="3" fontId="19" fillId="0" borderId="21" xfId="178" applyNumberFormat="1" applyFont="1" applyFill="1" applyBorder="1" applyAlignment="1">
      <alignment horizontal="center" vertical="top" wrapText="1"/>
    </xf>
    <xf numFmtId="3" fontId="15" fillId="0" borderId="15" xfId="178" applyNumberFormat="1" applyFont="1" applyFill="1" applyBorder="1" applyAlignment="1">
      <alignment vertical="center"/>
    </xf>
    <xf numFmtId="3" fontId="15" fillId="0" borderId="9" xfId="178" applyNumberFormat="1" applyFont="1" applyFill="1" applyBorder="1" applyAlignment="1">
      <alignment vertical="center"/>
    </xf>
    <xf numFmtId="3" fontId="15" fillId="0" borderId="12" xfId="178" applyNumberFormat="1" applyFont="1" applyFill="1" applyBorder="1" applyAlignment="1">
      <alignment vertical="center"/>
    </xf>
    <xf numFmtId="3" fontId="19" fillId="0" borderId="25" xfId="178" applyNumberFormat="1" applyFont="1" applyFill="1" applyBorder="1" applyAlignment="1">
      <alignment vertical="center"/>
    </xf>
    <xf numFmtId="3" fontId="19" fillId="0" borderId="0" xfId="178" applyNumberFormat="1" applyFont="1" applyFill="1" applyAlignment="1">
      <alignment vertical="center"/>
    </xf>
    <xf numFmtId="3" fontId="15" fillId="0" borderId="13" xfId="178" applyNumberFormat="1" applyFont="1" applyFill="1" applyBorder="1" applyAlignment="1">
      <alignment vertical="center"/>
    </xf>
    <xf numFmtId="3" fontId="14" fillId="0" borderId="16" xfId="1" applyNumberFormat="1" applyFont="1" applyFill="1" applyBorder="1" applyProtection="1"/>
    <xf numFmtId="3" fontId="10" fillId="0" borderId="13" xfId="1" applyNumberFormat="1" applyFont="1" applyFill="1" applyBorder="1" applyProtection="1"/>
    <xf numFmtId="3" fontId="14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3" fontId="18" fillId="0" borderId="7" xfId="0" applyNumberFormat="1" applyFont="1" applyFill="1" applyBorder="1" applyAlignment="1">
      <alignment vertical="center" wrapText="1"/>
    </xf>
    <xf numFmtId="3" fontId="18" fillId="0" borderId="9" xfId="0" applyNumberFormat="1" applyFont="1" applyFill="1" applyBorder="1" applyAlignment="1">
      <alignment vertical="center" wrapText="1"/>
    </xf>
    <xf numFmtId="3" fontId="21" fillId="0" borderId="7" xfId="0" applyNumberFormat="1" applyFont="1" applyFill="1" applyBorder="1" applyAlignment="1">
      <alignment vertical="center" wrapText="1"/>
    </xf>
    <xf numFmtId="3" fontId="21" fillId="0" borderId="9" xfId="0" applyNumberFormat="1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center" vertical="center" wrapText="1"/>
    </xf>
    <xf numFmtId="3" fontId="12" fillId="0" borderId="15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vertical="center" wrapText="1"/>
    </xf>
    <xf numFmtId="3" fontId="18" fillId="0" borderId="12" xfId="0" applyNumberFormat="1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3" fontId="16" fillId="0" borderId="3" xfId="0" applyNumberFormat="1" applyFont="1" applyFill="1" applyBorder="1" applyAlignment="1">
      <alignment vertical="center" wrapText="1"/>
    </xf>
    <xf numFmtId="3" fontId="16" fillId="0" borderId="10" xfId="0" applyNumberFormat="1" applyFont="1" applyFill="1" applyBorder="1" applyAlignment="1">
      <alignment vertical="center" wrapText="1"/>
    </xf>
    <xf numFmtId="3" fontId="16" fillId="0" borderId="12" xfId="0" applyNumberFormat="1" applyFont="1" applyFill="1" applyBorder="1" applyAlignment="1">
      <alignment vertical="center" wrapText="1"/>
    </xf>
    <xf numFmtId="3" fontId="16" fillId="0" borderId="25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>
      <alignment vertical="center" wrapText="1"/>
    </xf>
    <xf numFmtId="3" fontId="14" fillId="0" borderId="15" xfId="0" applyNumberFormat="1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 wrapText="1"/>
    </xf>
    <xf numFmtId="3" fontId="14" fillId="0" borderId="12" xfId="0" applyNumberFormat="1" applyFont="1" applyFill="1" applyBorder="1" applyAlignment="1">
      <alignment vertical="center" wrapText="1"/>
    </xf>
    <xf numFmtId="3" fontId="22" fillId="0" borderId="0" xfId="0" applyNumberFormat="1" applyFont="1" applyBorder="1"/>
    <xf numFmtId="3" fontId="22" fillId="0" borderId="2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0" fillId="0" borderId="15" xfId="0" applyNumberFormat="1" applyFont="1" applyBorder="1"/>
    <xf numFmtId="3" fontId="0" fillId="0" borderId="9" xfId="0" applyNumberFormat="1" applyFont="1" applyFill="1" applyBorder="1"/>
    <xf numFmtId="3" fontId="0" fillId="0" borderId="23" xfId="0" applyNumberFormat="1" applyFont="1" applyBorder="1"/>
    <xf numFmtId="3" fontId="0" fillId="0" borderId="9" xfId="0" applyNumberFormat="1" applyFont="1" applyBorder="1"/>
    <xf numFmtId="3" fontId="0" fillId="0" borderId="6" xfId="0" applyNumberFormat="1" applyFont="1" applyBorder="1"/>
    <xf numFmtId="3" fontId="17" fillId="0" borderId="0" xfId="0" applyNumberFormat="1" applyFont="1" applyFill="1" applyBorder="1" applyAlignment="1">
      <alignment horizontal="center" vertical="center"/>
    </xf>
    <xf numFmtId="3" fontId="17" fillId="0" borderId="13" xfId="161" applyNumberFormat="1" applyFont="1" applyFill="1" applyBorder="1" applyAlignment="1" applyProtection="1">
      <alignment horizontal="center" vertical="center"/>
    </xf>
    <xf numFmtId="3" fontId="17" fillId="0" borderId="7" xfId="159" applyNumberFormat="1" applyFont="1" applyFill="1" applyBorder="1" applyAlignment="1">
      <alignment horizontal="center" vertical="center"/>
    </xf>
    <xf numFmtId="3" fontId="63" fillId="0" borderId="0" xfId="173" applyNumberFormat="1" applyFont="1"/>
    <xf numFmtId="3" fontId="63" fillId="0" borderId="0" xfId="173" applyNumberFormat="1" applyFont="1" applyAlignment="1">
      <alignment vertical="center"/>
    </xf>
    <xf numFmtId="3" fontId="106" fillId="0" borderId="25" xfId="173" applyNumberFormat="1" applyFont="1" applyBorder="1" applyAlignment="1">
      <alignment horizontal="center" vertical="center" wrapText="1"/>
    </xf>
    <xf numFmtId="3" fontId="63" fillId="0" borderId="57" xfId="173" applyNumberFormat="1" applyFont="1" applyBorder="1"/>
    <xf numFmtId="3" fontId="63" fillId="0" borderId="67" xfId="173" applyNumberFormat="1" applyFont="1" applyBorder="1"/>
    <xf numFmtId="3" fontId="63" fillId="0" borderId="28" xfId="173" applyNumberFormat="1" applyFont="1" applyBorder="1"/>
    <xf numFmtId="3" fontId="63" fillId="0" borderId="91" xfId="173" applyNumberFormat="1" applyFont="1" applyBorder="1"/>
    <xf numFmtId="3" fontId="106" fillId="0" borderId="20" xfId="173" applyNumberFormat="1" applyFont="1" applyBorder="1"/>
    <xf numFmtId="3" fontId="106" fillId="0" borderId="21" xfId="173" applyNumberFormat="1" applyFont="1" applyBorder="1"/>
    <xf numFmtId="3" fontId="63" fillId="0" borderId="25" xfId="173" applyNumberFormat="1" applyFont="1" applyBorder="1"/>
    <xf numFmtId="3" fontId="63" fillId="0" borderId="13" xfId="173" applyNumberFormat="1" applyFont="1" applyBorder="1"/>
    <xf numFmtId="3" fontId="63" fillId="0" borderId="15" xfId="173" applyNumberFormat="1" applyFont="1" applyBorder="1"/>
    <xf numFmtId="3" fontId="63" fillId="0" borderId="7" xfId="173" applyNumberFormat="1" applyFont="1" applyBorder="1"/>
    <xf numFmtId="3" fontId="63" fillId="0" borderId="9" xfId="173" applyNumberFormat="1" applyFont="1" applyBorder="1"/>
    <xf numFmtId="3" fontId="63" fillId="0" borderId="22" xfId="173" applyNumberFormat="1" applyFont="1" applyBorder="1"/>
    <xf numFmtId="3" fontId="63" fillId="0" borderId="23" xfId="173" applyNumberFormat="1" applyFont="1" applyBorder="1"/>
    <xf numFmtId="3" fontId="106" fillId="0" borderId="25" xfId="173" applyNumberFormat="1" applyFont="1" applyBorder="1"/>
    <xf numFmtId="3" fontId="0" fillId="0" borderId="13" xfId="0" applyNumberFormat="1" applyFon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22" xfId="0" applyNumberFormat="1" applyFont="1" applyBorder="1"/>
    <xf numFmtId="3" fontId="0" fillId="0" borderId="4" xfId="0" applyNumberFormat="1" applyFont="1" applyBorder="1"/>
    <xf numFmtId="3" fontId="0" fillId="0" borderId="0" xfId="0" applyNumberFormat="1" applyFont="1" applyFill="1" applyBorder="1"/>
    <xf numFmtId="3" fontId="19" fillId="0" borderId="13" xfId="51" applyNumberFormat="1" applyFont="1" applyBorder="1" applyAlignment="1">
      <alignment vertical="center"/>
    </xf>
    <xf numFmtId="3" fontId="19" fillId="0" borderId="25" xfId="51" applyNumberFormat="1" applyFont="1" applyBorder="1" applyAlignment="1">
      <alignment vertical="center"/>
    </xf>
    <xf numFmtId="3" fontId="15" fillId="0" borderId="13" xfId="51" applyNumberFormat="1" applyFont="1" applyBorder="1" applyAlignment="1">
      <alignment vertical="center"/>
    </xf>
    <xf numFmtId="3" fontId="15" fillId="0" borderId="15" xfId="51" applyNumberFormat="1" applyFont="1" applyBorder="1" applyAlignment="1">
      <alignment vertical="center"/>
    </xf>
    <xf numFmtId="3" fontId="15" fillId="0" borderId="7" xfId="51" applyNumberFormat="1" applyFont="1" applyBorder="1" applyAlignment="1">
      <alignment vertical="center"/>
    </xf>
    <xf numFmtId="3" fontId="15" fillId="0" borderId="9" xfId="51" applyNumberFormat="1" applyFont="1" applyBorder="1" applyAlignment="1">
      <alignment vertical="center"/>
    </xf>
    <xf numFmtId="3" fontId="15" fillId="0" borderId="22" xfId="51" applyNumberFormat="1" applyFont="1" applyBorder="1" applyAlignment="1">
      <alignment vertical="center"/>
    </xf>
    <xf numFmtId="3" fontId="15" fillId="0" borderId="23" xfId="51" applyNumberFormat="1" applyFont="1" applyBorder="1" applyAlignment="1">
      <alignment vertical="center"/>
    </xf>
    <xf numFmtId="3" fontId="15" fillId="0" borderId="25" xfId="51" applyNumberFormat="1" applyFont="1" applyFill="1" applyBorder="1" applyAlignment="1">
      <alignment vertical="center"/>
    </xf>
    <xf numFmtId="3" fontId="19" fillId="0" borderId="9" xfId="51" applyNumberFormat="1" applyFont="1" applyBorder="1" applyAlignment="1">
      <alignment vertical="center"/>
    </xf>
    <xf numFmtId="3" fontId="15" fillId="0" borderId="12" xfId="51" applyNumberFormat="1" applyFont="1" applyBorder="1" applyAlignment="1">
      <alignment vertical="center"/>
    </xf>
    <xf numFmtId="3" fontId="15" fillId="0" borderId="25" xfId="51" applyNumberFormat="1" applyFont="1" applyBorder="1" applyAlignment="1">
      <alignment vertical="center"/>
    </xf>
    <xf numFmtId="0" fontId="15" fillId="0" borderId="0" xfId="51" applyFont="1" applyAlignment="1">
      <alignment vertical="center"/>
    </xf>
    <xf numFmtId="1" fontId="0" fillId="0" borderId="0" xfId="0" applyNumberFormat="1" applyFill="1" applyAlignment="1" applyProtection="1">
      <alignment vertical="center" wrapText="1"/>
    </xf>
    <xf numFmtId="1" fontId="16" fillId="0" borderId="48" xfId="0" applyNumberFormat="1" applyFont="1" applyFill="1" applyBorder="1" applyAlignment="1" applyProtection="1">
      <alignment horizontal="center" vertical="center" wrapText="1"/>
    </xf>
    <xf numFmtId="1" fontId="27" fillId="0" borderId="25" xfId="0" applyNumberFormat="1" applyFont="1" applyFill="1" applyBorder="1" applyAlignment="1" applyProtection="1">
      <alignment horizontal="center" vertical="center" wrapText="1"/>
    </xf>
    <xf numFmtId="1" fontId="0" fillId="0" borderId="37" xfId="0" applyNumberFormat="1" applyFont="1" applyFill="1" applyBorder="1" applyAlignment="1" applyProtection="1">
      <alignment vertical="center" wrapText="1"/>
      <protection locked="0"/>
    </xf>
    <xf numFmtId="1" fontId="22" fillId="0" borderId="32" xfId="0" applyNumberFormat="1" applyFont="1" applyFill="1" applyBorder="1" applyAlignment="1" applyProtection="1">
      <alignment vertical="center" wrapText="1"/>
      <protection locked="0"/>
    </xf>
    <xf numFmtId="1" fontId="0" fillId="0" borderId="49" xfId="0" applyNumberFormat="1" applyFont="1" applyFill="1" applyBorder="1" applyAlignment="1" applyProtection="1">
      <alignment vertical="center" wrapText="1"/>
      <protection locked="0"/>
    </xf>
    <xf numFmtId="1" fontId="16" fillId="0" borderId="25" xfId="0" applyNumberFormat="1" applyFont="1" applyFill="1" applyBorder="1" applyAlignment="1" applyProtection="1">
      <alignment vertical="center" wrapText="1"/>
    </xf>
    <xf numFmtId="1" fontId="54" fillId="0" borderId="36" xfId="0" applyNumberFormat="1" applyFont="1" applyFill="1" applyBorder="1" applyAlignment="1" applyProtection="1">
      <alignment horizontal="right" vertical="center" wrapText="1"/>
    </xf>
    <xf numFmtId="1" fontId="0" fillId="0" borderId="38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1" fontId="16" fillId="0" borderId="49" xfId="0" applyNumberFormat="1" applyFont="1" applyFill="1" applyBorder="1" applyAlignment="1" applyProtection="1">
      <alignment horizontal="right" vertical="center" wrapText="1"/>
    </xf>
    <xf numFmtId="1" fontId="16" fillId="0" borderId="25" xfId="0" applyNumberFormat="1" applyFont="1" applyFill="1" applyBorder="1" applyAlignment="1" applyProtection="1">
      <alignment horizontal="right" vertical="center" wrapText="1" indent="1"/>
    </xf>
    <xf numFmtId="3" fontId="16" fillId="0" borderId="25" xfId="0" applyNumberFormat="1" applyFont="1" applyFill="1" applyBorder="1" applyAlignment="1" applyProtection="1">
      <alignment horizontal="center" wrapText="1"/>
    </xf>
    <xf numFmtId="3" fontId="12" fillId="0" borderId="25" xfId="0" applyNumberFormat="1" applyFont="1" applyFill="1" applyBorder="1" applyAlignment="1" applyProtection="1">
      <alignment horizontal="center" vertical="center" wrapText="1"/>
    </xf>
    <xf numFmtId="3" fontId="22" fillId="0" borderId="13" xfId="0" applyNumberFormat="1" applyFont="1" applyFill="1" applyBorder="1" applyAlignment="1" applyProtection="1">
      <alignment wrapText="1"/>
    </xf>
    <xf numFmtId="3" fontId="0" fillId="0" borderId="15" xfId="0" applyNumberFormat="1" applyFill="1" applyBorder="1" applyAlignment="1" applyProtection="1">
      <alignment vertical="center" wrapText="1"/>
    </xf>
    <xf numFmtId="3" fontId="22" fillId="0" borderId="7" xfId="0" applyNumberFormat="1" applyFont="1" applyFill="1" applyBorder="1" applyAlignment="1" applyProtection="1">
      <alignment wrapText="1"/>
    </xf>
    <xf numFmtId="3" fontId="0" fillId="0" borderId="9" xfId="0" applyNumberFormat="1" applyFill="1" applyBorder="1" applyAlignment="1" applyProtection="1">
      <alignment vertical="center" wrapText="1"/>
    </xf>
    <xf numFmtId="3" fontId="22" fillId="0" borderId="10" xfId="0" applyNumberFormat="1" applyFont="1" applyFill="1" applyBorder="1" applyAlignment="1" applyProtection="1">
      <alignment wrapText="1"/>
    </xf>
    <xf numFmtId="3" fontId="0" fillId="0" borderId="12" xfId="0" applyNumberFormat="1" applyFill="1" applyBorder="1" applyAlignment="1" applyProtection="1">
      <alignment vertical="center" wrapText="1"/>
    </xf>
    <xf numFmtId="3" fontId="54" fillId="0" borderId="25" xfId="0" applyNumberFormat="1" applyFont="1" applyFill="1" applyBorder="1" applyAlignment="1" applyProtection="1">
      <alignment wrapText="1"/>
    </xf>
    <xf numFmtId="3" fontId="16" fillId="0" borderId="25" xfId="0" applyNumberFormat="1" applyFont="1" applyFill="1" applyBorder="1" applyAlignment="1" applyProtection="1">
      <alignment vertical="center" wrapText="1"/>
    </xf>
    <xf numFmtId="3" fontId="22" fillId="0" borderId="4" xfId="0" applyNumberFormat="1" applyFont="1" applyFill="1" applyBorder="1" applyAlignment="1" applyProtection="1">
      <alignment wrapText="1"/>
    </xf>
    <xf numFmtId="3" fontId="0" fillId="0" borderId="6" xfId="0" applyNumberFormat="1" applyFill="1" applyBorder="1" applyAlignment="1" applyProtection="1">
      <alignment vertical="center" wrapText="1"/>
    </xf>
    <xf numFmtId="3" fontId="22" fillId="0" borderId="25" xfId="0" applyNumberFormat="1" applyFont="1" applyFill="1" applyBorder="1" applyAlignment="1" applyProtection="1">
      <alignment wrapText="1"/>
    </xf>
    <xf numFmtId="3" fontId="0" fillId="0" borderId="25" xfId="0" applyNumberForma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16" fillId="0" borderId="28" xfId="0" applyNumberFormat="1" applyFont="1" applyFill="1" applyBorder="1" applyAlignment="1" applyProtection="1">
      <alignment horizontal="center" vertical="center" wrapText="1"/>
    </xf>
    <xf numFmtId="3" fontId="16" fillId="0" borderId="20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5" xfId="0" applyNumberFormat="1" applyFont="1" applyFill="1" applyBorder="1" applyAlignment="1" applyProtection="1">
      <alignment vertical="center" wrapText="1"/>
      <protection locked="0"/>
    </xf>
    <xf numFmtId="3" fontId="22" fillId="0" borderId="7" xfId="0" applyNumberFormat="1" applyFont="1" applyFill="1" applyBorder="1" applyAlignment="1" applyProtection="1">
      <alignment vertical="center" wrapText="1"/>
      <protection locked="0"/>
    </xf>
    <xf numFmtId="3" fontId="22" fillId="0" borderId="9" xfId="0" applyNumberFormat="1" applyFont="1" applyFill="1" applyBorder="1" applyAlignment="1" applyProtection="1">
      <alignment vertical="center" wrapText="1"/>
      <protection locked="0"/>
    </xf>
    <xf numFmtId="3" fontId="0" fillId="0" borderId="7" xfId="0" applyNumberFormat="1" applyFont="1" applyFill="1" applyBorder="1" applyAlignment="1" applyProtection="1">
      <alignment vertical="center" wrapText="1"/>
      <protection locked="0"/>
    </xf>
    <xf numFmtId="3" fontId="0" fillId="0" borderId="9" xfId="0" applyNumberFormat="1" applyFont="1" applyFill="1" applyBorder="1" applyAlignment="1" applyProtection="1">
      <alignment vertical="center" wrapText="1"/>
      <protection locked="0"/>
    </xf>
    <xf numFmtId="3" fontId="0" fillId="0" borderId="22" xfId="0" applyNumberFormat="1" applyFont="1" applyFill="1" applyBorder="1" applyAlignment="1" applyProtection="1">
      <alignment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3" fontId="16" fillId="0" borderId="20" xfId="0" applyNumberFormat="1" applyFont="1" applyFill="1" applyBorder="1" applyAlignment="1" applyProtection="1">
      <alignment vertical="center" wrapText="1"/>
    </xf>
    <xf numFmtId="3" fontId="22" fillId="0" borderId="36" xfId="0" applyNumberFormat="1" applyFont="1" applyFill="1" applyBorder="1" applyAlignment="1" applyProtection="1">
      <alignment vertical="center" wrapText="1"/>
    </xf>
    <xf numFmtId="3" fontId="22" fillId="0" borderId="37" xfId="0" applyNumberFormat="1" applyFont="1" applyFill="1" applyBorder="1" applyAlignment="1" applyProtection="1">
      <alignment vertical="center" wrapText="1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3" fontId="0" fillId="0" borderId="32" xfId="0" applyNumberFormat="1" applyFont="1" applyFill="1" applyBorder="1" applyAlignment="1" applyProtection="1">
      <alignment vertical="center" wrapText="1"/>
      <protection locked="0"/>
    </xf>
    <xf numFmtId="3" fontId="16" fillId="0" borderId="25" xfId="0" applyNumberFormat="1" applyFont="1" applyFill="1" applyBorder="1" applyAlignment="1" applyProtection="1">
      <alignment horizontal="right" vertical="center" wrapText="1" indent="1"/>
    </xf>
    <xf numFmtId="3" fontId="27" fillId="0" borderId="25" xfId="0" applyNumberFormat="1" applyFont="1" applyFill="1" applyBorder="1" applyAlignment="1" applyProtection="1">
      <alignment horizontal="center" vertical="center" wrapText="1"/>
    </xf>
    <xf numFmtId="3" fontId="0" fillId="0" borderId="4" xfId="0" applyNumberFormat="1" applyFill="1" applyBorder="1" applyAlignment="1" applyProtection="1">
      <alignment vertical="center" wrapText="1"/>
    </xf>
    <xf numFmtId="3" fontId="0" fillId="0" borderId="7" xfId="0" applyNumberFormat="1" applyFill="1" applyBorder="1" applyAlignment="1" applyProtection="1">
      <alignment vertical="center" wrapText="1"/>
    </xf>
    <xf numFmtId="3" fontId="0" fillId="0" borderId="10" xfId="0" applyNumberFormat="1" applyFill="1" applyBorder="1" applyAlignment="1" applyProtection="1">
      <alignment vertical="center" wrapText="1"/>
    </xf>
    <xf numFmtId="164" fontId="14" fillId="0" borderId="56" xfId="1" applyNumberFormat="1" applyFont="1" applyFill="1" applyBorder="1" applyAlignment="1" applyProtection="1">
      <alignment vertical="center" wrapText="1"/>
      <protection locked="0"/>
    </xf>
    <xf numFmtId="3" fontId="10" fillId="0" borderId="28" xfId="1" applyNumberFormat="1" applyFont="1" applyFill="1" applyBorder="1" applyProtection="1"/>
    <xf numFmtId="3" fontId="10" fillId="0" borderId="91" xfId="1" applyNumberFormat="1" applyFont="1" applyFill="1" applyBorder="1" applyProtection="1"/>
    <xf numFmtId="3" fontId="16" fillId="0" borderId="48" xfId="0" applyNumberFormat="1" applyFont="1" applyFill="1" applyBorder="1" applyAlignment="1" applyProtection="1">
      <alignment horizontal="center" vertical="center" wrapText="1"/>
    </xf>
    <xf numFmtId="3" fontId="0" fillId="0" borderId="37" xfId="0" applyNumberFormat="1" applyFont="1" applyFill="1" applyBorder="1" applyAlignment="1" applyProtection="1">
      <alignment vertical="center" wrapText="1"/>
      <protection locked="0"/>
    </xf>
    <xf numFmtId="3" fontId="22" fillId="0" borderId="32" xfId="0" applyNumberFormat="1" applyFont="1" applyFill="1" applyBorder="1" applyAlignment="1" applyProtection="1">
      <alignment vertical="center" wrapText="1"/>
      <protection locked="0"/>
    </xf>
    <xf numFmtId="3" fontId="0" fillId="0" borderId="49" xfId="0" applyNumberFormat="1" applyFont="1" applyFill="1" applyBorder="1" applyAlignment="1" applyProtection="1">
      <alignment vertical="center" wrapText="1"/>
      <protection locked="0"/>
    </xf>
    <xf numFmtId="3" fontId="54" fillId="0" borderId="36" xfId="0" applyNumberFormat="1" applyFont="1" applyFill="1" applyBorder="1" applyAlignment="1" applyProtection="1">
      <alignment horizontal="right" vertical="center" wrapText="1"/>
    </xf>
    <xf numFmtId="3" fontId="0" fillId="0" borderId="38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49" xfId="0" applyNumberFormat="1" applyFont="1" applyFill="1" applyBorder="1" applyAlignment="1" applyProtection="1">
      <alignment horizontal="right" vertical="center" wrapTex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ont="1" applyFill="1" applyBorder="1" applyAlignment="1" applyProtection="1">
      <alignment vertical="center" wrapText="1"/>
      <protection locked="0"/>
    </xf>
    <xf numFmtId="3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</xf>
    <xf numFmtId="3" fontId="0" fillId="0" borderId="28" xfId="0" applyNumberFormat="1" applyFill="1" applyBorder="1" applyAlignment="1" applyProtection="1">
      <alignment vertical="center" wrapText="1"/>
    </xf>
    <xf numFmtId="3" fontId="0" fillId="0" borderId="91" xfId="0" applyNumberFormat="1" applyFill="1" applyBorder="1" applyAlignment="1" applyProtection="1">
      <alignment vertical="center" wrapText="1"/>
    </xf>
    <xf numFmtId="0" fontId="0" fillId="0" borderId="28" xfId="1" applyFont="1" applyFill="1" applyBorder="1" applyAlignment="1" applyProtection="1">
      <alignment horizontal="left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5" fillId="0" borderId="69" xfId="67" applyNumberFormat="1" applyFont="1" applyBorder="1" applyAlignment="1">
      <alignment vertical="center"/>
    </xf>
    <xf numFmtId="9" fontId="15" fillId="0" borderId="69" xfId="67" applyNumberFormat="1" applyFont="1" applyBorder="1" applyAlignment="1">
      <alignment vertical="center"/>
    </xf>
    <xf numFmtId="164" fontId="15" fillId="0" borderId="56" xfId="67" applyNumberFormat="1" applyFont="1" applyBorder="1" applyAlignment="1">
      <alignment vertical="center"/>
    </xf>
    <xf numFmtId="9" fontId="19" fillId="0" borderId="8" xfId="67" applyNumberFormat="1" applyFont="1" applyBorder="1" applyAlignment="1">
      <alignment vertical="center"/>
    </xf>
    <xf numFmtId="3" fontId="14" fillId="0" borderId="0" xfId="1" applyNumberFormat="1" applyFont="1" applyFill="1" applyProtection="1"/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28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right"/>
    </xf>
    <xf numFmtId="0" fontId="61" fillId="0" borderId="0" xfId="51" applyFont="1" applyAlignment="1">
      <alignment horizontal="left"/>
    </xf>
    <xf numFmtId="0" fontId="60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66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right" vertical="center"/>
    </xf>
    <xf numFmtId="3" fontId="19" fillId="0" borderId="25" xfId="51" applyNumberFormat="1" applyFont="1" applyBorder="1" applyAlignment="1">
      <alignment horizontal="center" vertical="center" wrapText="1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0" fontId="60" fillId="0" borderId="8" xfId="48" applyFont="1" applyBorder="1" applyAlignment="1">
      <alignment horizontal="left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68" fillId="0" borderId="0" xfId="48" applyFont="1" applyAlignment="1">
      <alignment horizontal="center" vertical="center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64" fillId="0" borderId="0" xfId="178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23" fillId="0" borderId="0" xfId="0" applyFont="1" applyFill="1" applyAlignment="1" applyProtection="1">
      <alignment horizontal="center"/>
    </xf>
    <xf numFmtId="0" fontId="7" fillId="0" borderId="0" xfId="1" applyFont="1" applyFill="1" applyAlignment="1" applyProtection="1">
      <alignment horizontal="center" vertical="center" wrapText="1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9" xfId="161" applyNumberFormat="1" applyFont="1" applyFill="1" applyBorder="1" applyAlignment="1" applyProtection="1">
      <alignment horizontal="center" vertical="center" wrapText="1"/>
    </xf>
    <xf numFmtId="164" fontId="19" fillId="0" borderId="48" xfId="161" applyNumberFormat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/>
    </xf>
    <xf numFmtId="0" fontId="73" fillId="0" borderId="57" xfId="0" applyFont="1" applyFill="1" applyBorder="1" applyAlignment="1" applyProtection="1">
      <alignment horizontal="center" vertical="center" wrapText="1"/>
    </xf>
    <xf numFmtId="0" fontId="73" fillId="0" borderId="66" xfId="0" applyFont="1" applyFill="1" applyBorder="1" applyAlignment="1" applyProtection="1">
      <alignment horizontal="center" vertical="center" wrapText="1"/>
    </xf>
    <xf numFmtId="0" fontId="73" fillId="0" borderId="67" xfId="0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>
      <alignment horizontal="right" vertical="center"/>
    </xf>
    <xf numFmtId="3" fontId="19" fillId="0" borderId="25" xfId="159" applyNumberFormat="1" applyFont="1" applyBorder="1" applyAlignment="1">
      <alignment horizontal="center" vertical="center" wrapText="1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63" fillId="0" borderId="0" xfId="175" applyFont="1" applyAlignment="1">
      <alignment horizontal="center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9" fillId="0" borderId="0" xfId="175" applyFont="1" applyAlignment="1">
      <alignment horizontal="center" vertical="center" wrapText="1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0" fontId="63" fillId="0" borderId="28" xfId="175" applyFont="1" applyBorder="1" applyAlignment="1">
      <alignment horizont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arkasn\LOCALS~1\Temp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zugyVIP\T&#243;thHE2002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view="pageLayout" zoomScaleNormal="100" workbookViewId="0">
      <selection activeCell="C8" sqref="C8"/>
    </sheetView>
  </sheetViews>
  <sheetFormatPr defaultColWidth="10.6640625" defaultRowHeight="12.75"/>
  <cols>
    <col min="1" max="2" width="8.83203125" style="712" customWidth="1"/>
    <col min="3" max="3" width="73.5" style="686" customWidth="1"/>
    <col min="4" max="256" width="10.6640625" style="686"/>
    <col min="257" max="258" width="8.83203125" style="686" customWidth="1"/>
    <col min="259" max="259" width="73.5" style="686" customWidth="1"/>
    <col min="260" max="512" width="10.6640625" style="686"/>
    <col min="513" max="514" width="8.83203125" style="686" customWidth="1"/>
    <col min="515" max="515" width="73.5" style="686" customWidth="1"/>
    <col min="516" max="768" width="10.6640625" style="686"/>
    <col min="769" max="770" width="8.83203125" style="686" customWidth="1"/>
    <col min="771" max="771" width="73.5" style="686" customWidth="1"/>
    <col min="772" max="1024" width="10.6640625" style="686"/>
    <col min="1025" max="1026" width="8.83203125" style="686" customWidth="1"/>
    <col min="1027" max="1027" width="73.5" style="686" customWidth="1"/>
    <col min="1028" max="1280" width="10.6640625" style="686"/>
    <col min="1281" max="1282" width="8.83203125" style="686" customWidth="1"/>
    <col min="1283" max="1283" width="73.5" style="686" customWidth="1"/>
    <col min="1284" max="1536" width="10.6640625" style="686"/>
    <col min="1537" max="1538" width="8.83203125" style="686" customWidth="1"/>
    <col min="1539" max="1539" width="73.5" style="686" customWidth="1"/>
    <col min="1540" max="1792" width="10.6640625" style="686"/>
    <col min="1793" max="1794" width="8.83203125" style="686" customWidth="1"/>
    <col min="1795" max="1795" width="73.5" style="686" customWidth="1"/>
    <col min="1796" max="2048" width="10.6640625" style="686"/>
    <col min="2049" max="2050" width="8.83203125" style="686" customWidth="1"/>
    <col min="2051" max="2051" width="73.5" style="686" customWidth="1"/>
    <col min="2052" max="2304" width="10.6640625" style="686"/>
    <col min="2305" max="2306" width="8.83203125" style="686" customWidth="1"/>
    <col min="2307" max="2307" width="73.5" style="686" customWidth="1"/>
    <col min="2308" max="2560" width="10.6640625" style="686"/>
    <col min="2561" max="2562" width="8.83203125" style="686" customWidth="1"/>
    <col min="2563" max="2563" width="73.5" style="686" customWidth="1"/>
    <col min="2564" max="2816" width="10.6640625" style="686"/>
    <col min="2817" max="2818" width="8.83203125" style="686" customWidth="1"/>
    <col min="2819" max="2819" width="73.5" style="686" customWidth="1"/>
    <col min="2820" max="3072" width="10.6640625" style="686"/>
    <col min="3073" max="3074" width="8.83203125" style="686" customWidth="1"/>
    <col min="3075" max="3075" width="73.5" style="686" customWidth="1"/>
    <col min="3076" max="3328" width="10.6640625" style="686"/>
    <col min="3329" max="3330" width="8.83203125" style="686" customWidth="1"/>
    <col min="3331" max="3331" width="73.5" style="686" customWidth="1"/>
    <col min="3332" max="3584" width="10.6640625" style="686"/>
    <col min="3585" max="3586" width="8.83203125" style="686" customWidth="1"/>
    <col min="3587" max="3587" width="73.5" style="686" customWidth="1"/>
    <col min="3588" max="3840" width="10.6640625" style="686"/>
    <col min="3841" max="3842" width="8.83203125" style="686" customWidth="1"/>
    <col min="3843" max="3843" width="73.5" style="686" customWidth="1"/>
    <col min="3844" max="4096" width="10.6640625" style="686"/>
    <col min="4097" max="4098" width="8.83203125" style="686" customWidth="1"/>
    <col min="4099" max="4099" width="73.5" style="686" customWidth="1"/>
    <col min="4100" max="4352" width="10.6640625" style="686"/>
    <col min="4353" max="4354" width="8.83203125" style="686" customWidth="1"/>
    <col min="4355" max="4355" width="73.5" style="686" customWidth="1"/>
    <col min="4356" max="4608" width="10.6640625" style="686"/>
    <col min="4609" max="4610" width="8.83203125" style="686" customWidth="1"/>
    <col min="4611" max="4611" width="73.5" style="686" customWidth="1"/>
    <col min="4612" max="4864" width="10.6640625" style="686"/>
    <col min="4865" max="4866" width="8.83203125" style="686" customWidth="1"/>
    <col min="4867" max="4867" width="73.5" style="686" customWidth="1"/>
    <col min="4868" max="5120" width="10.6640625" style="686"/>
    <col min="5121" max="5122" width="8.83203125" style="686" customWidth="1"/>
    <col min="5123" max="5123" width="73.5" style="686" customWidth="1"/>
    <col min="5124" max="5376" width="10.6640625" style="686"/>
    <col min="5377" max="5378" width="8.83203125" style="686" customWidth="1"/>
    <col min="5379" max="5379" width="73.5" style="686" customWidth="1"/>
    <col min="5380" max="5632" width="10.6640625" style="686"/>
    <col min="5633" max="5634" width="8.83203125" style="686" customWidth="1"/>
    <col min="5635" max="5635" width="73.5" style="686" customWidth="1"/>
    <col min="5636" max="5888" width="10.6640625" style="686"/>
    <col min="5889" max="5890" width="8.83203125" style="686" customWidth="1"/>
    <col min="5891" max="5891" width="73.5" style="686" customWidth="1"/>
    <col min="5892" max="6144" width="10.6640625" style="686"/>
    <col min="6145" max="6146" width="8.83203125" style="686" customWidth="1"/>
    <col min="6147" max="6147" width="73.5" style="686" customWidth="1"/>
    <col min="6148" max="6400" width="10.6640625" style="686"/>
    <col min="6401" max="6402" width="8.83203125" style="686" customWidth="1"/>
    <col min="6403" max="6403" width="73.5" style="686" customWidth="1"/>
    <col min="6404" max="6656" width="10.6640625" style="686"/>
    <col min="6657" max="6658" width="8.83203125" style="686" customWidth="1"/>
    <col min="6659" max="6659" width="73.5" style="686" customWidth="1"/>
    <col min="6660" max="6912" width="10.6640625" style="686"/>
    <col min="6913" max="6914" width="8.83203125" style="686" customWidth="1"/>
    <col min="6915" max="6915" width="73.5" style="686" customWidth="1"/>
    <col min="6916" max="7168" width="10.6640625" style="686"/>
    <col min="7169" max="7170" width="8.83203125" style="686" customWidth="1"/>
    <col min="7171" max="7171" width="73.5" style="686" customWidth="1"/>
    <col min="7172" max="7424" width="10.6640625" style="686"/>
    <col min="7425" max="7426" width="8.83203125" style="686" customWidth="1"/>
    <col min="7427" max="7427" width="73.5" style="686" customWidth="1"/>
    <col min="7428" max="7680" width="10.6640625" style="686"/>
    <col min="7681" max="7682" width="8.83203125" style="686" customWidth="1"/>
    <col min="7683" max="7683" width="73.5" style="686" customWidth="1"/>
    <col min="7684" max="7936" width="10.6640625" style="686"/>
    <col min="7937" max="7938" width="8.83203125" style="686" customWidth="1"/>
    <col min="7939" max="7939" width="73.5" style="686" customWidth="1"/>
    <col min="7940" max="8192" width="10.6640625" style="686"/>
    <col min="8193" max="8194" width="8.83203125" style="686" customWidth="1"/>
    <col min="8195" max="8195" width="73.5" style="686" customWidth="1"/>
    <col min="8196" max="8448" width="10.6640625" style="686"/>
    <col min="8449" max="8450" width="8.83203125" style="686" customWidth="1"/>
    <col min="8451" max="8451" width="73.5" style="686" customWidth="1"/>
    <col min="8452" max="8704" width="10.6640625" style="686"/>
    <col min="8705" max="8706" width="8.83203125" style="686" customWidth="1"/>
    <col min="8707" max="8707" width="73.5" style="686" customWidth="1"/>
    <col min="8708" max="8960" width="10.6640625" style="686"/>
    <col min="8961" max="8962" width="8.83203125" style="686" customWidth="1"/>
    <col min="8963" max="8963" width="73.5" style="686" customWidth="1"/>
    <col min="8964" max="9216" width="10.6640625" style="686"/>
    <col min="9217" max="9218" width="8.83203125" style="686" customWidth="1"/>
    <col min="9219" max="9219" width="73.5" style="686" customWidth="1"/>
    <col min="9220" max="9472" width="10.6640625" style="686"/>
    <col min="9473" max="9474" width="8.83203125" style="686" customWidth="1"/>
    <col min="9475" max="9475" width="73.5" style="686" customWidth="1"/>
    <col min="9476" max="9728" width="10.6640625" style="686"/>
    <col min="9729" max="9730" width="8.83203125" style="686" customWidth="1"/>
    <col min="9731" max="9731" width="73.5" style="686" customWidth="1"/>
    <col min="9732" max="9984" width="10.6640625" style="686"/>
    <col min="9985" max="9986" width="8.83203125" style="686" customWidth="1"/>
    <col min="9987" max="9987" width="73.5" style="686" customWidth="1"/>
    <col min="9988" max="10240" width="10.6640625" style="686"/>
    <col min="10241" max="10242" width="8.83203125" style="686" customWidth="1"/>
    <col min="10243" max="10243" width="73.5" style="686" customWidth="1"/>
    <col min="10244" max="10496" width="10.6640625" style="686"/>
    <col min="10497" max="10498" width="8.83203125" style="686" customWidth="1"/>
    <col min="10499" max="10499" width="73.5" style="686" customWidth="1"/>
    <col min="10500" max="10752" width="10.6640625" style="686"/>
    <col min="10753" max="10754" width="8.83203125" style="686" customWidth="1"/>
    <col min="10755" max="10755" width="73.5" style="686" customWidth="1"/>
    <col min="10756" max="11008" width="10.6640625" style="686"/>
    <col min="11009" max="11010" width="8.83203125" style="686" customWidth="1"/>
    <col min="11011" max="11011" width="73.5" style="686" customWidth="1"/>
    <col min="11012" max="11264" width="10.6640625" style="686"/>
    <col min="11265" max="11266" width="8.83203125" style="686" customWidth="1"/>
    <col min="11267" max="11267" width="73.5" style="686" customWidth="1"/>
    <col min="11268" max="11520" width="10.6640625" style="686"/>
    <col min="11521" max="11522" width="8.83203125" style="686" customWidth="1"/>
    <col min="11523" max="11523" width="73.5" style="686" customWidth="1"/>
    <col min="11524" max="11776" width="10.6640625" style="686"/>
    <col min="11777" max="11778" width="8.83203125" style="686" customWidth="1"/>
    <col min="11779" max="11779" width="73.5" style="686" customWidth="1"/>
    <col min="11780" max="12032" width="10.6640625" style="686"/>
    <col min="12033" max="12034" width="8.83203125" style="686" customWidth="1"/>
    <col min="12035" max="12035" width="73.5" style="686" customWidth="1"/>
    <col min="12036" max="12288" width="10.6640625" style="686"/>
    <col min="12289" max="12290" width="8.83203125" style="686" customWidth="1"/>
    <col min="12291" max="12291" width="73.5" style="686" customWidth="1"/>
    <col min="12292" max="12544" width="10.6640625" style="686"/>
    <col min="12545" max="12546" width="8.83203125" style="686" customWidth="1"/>
    <col min="12547" max="12547" width="73.5" style="686" customWidth="1"/>
    <col min="12548" max="12800" width="10.6640625" style="686"/>
    <col min="12801" max="12802" width="8.83203125" style="686" customWidth="1"/>
    <col min="12803" max="12803" width="73.5" style="686" customWidth="1"/>
    <col min="12804" max="13056" width="10.6640625" style="686"/>
    <col min="13057" max="13058" width="8.83203125" style="686" customWidth="1"/>
    <col min="13059" max="13059" width="73.5" style="686" customWidth="1"/>
    <col min="13060" max="13312" width="10.6640625" style="686"/>
    <col min="13313" max="13314" width="8.83203125" style="686" customWidth="1"/>
    <col min="13315" max="13315" width="73.5" style="686" customWidth="1"/>
    <col min="13316" max="13568" width="10.6640625" style="686"/>
    <col min="13569" max="13570" width="8.83203125" style="686" customWidth="1"/>
    <col min="13571" max="13571" width="73.5" style="686" customWidth="1"/>
    <col min="13572" max="13824" width="10.6640625" style="686"/>
    <col min="13825" max="13826" width="8.83203125" style="686" customWidth="1"/>
    <col min="13827" max="13827" width="73.5" style="686" customWidth="1"/>
    <col min="13828" max="14080" width="10.6640625" style="686"/>
    <col min="14081" max="14082" width="8.83203125" style="686" customWidth="1"/>
    <col min="14083" max="14083" width="73.5" style="686" customWidth="1"/>
    <col min="14084" max="14336" width="10.6640625" style="686"/>
    <col min="14337" max="14338" width="8.83203125" style="686" customWidth="1"/>
    <col min="14339" max="14339" width="73.5" style="686" customWidth="1"/>
    <col min="14340" max="14592" width="10.6640625" style="686"/>
    <col min="14593" max="14594" width="8.83203125" style="686" customWidth="1"/>
    <col min="14595" max="14595" width="73.5" style="686" customWidth="1"/>
    <col min="14596" max="14848" width="10.6640625" style="686"/>
    <col min="14849" max="14850" width="8.83203125" style="686" customWidth="1"/>
    <col min="14851" max="14851" width="73.5" style="686" customWidth="1"/>
    <col min="14852" max="15104" width="10.6640625" style="686"/>
    <col min="15105" max="15106" width="8.83203125" style="686" customWidth="1"/>
    <col min="15107" max="15107" width="73.5" style="686" customWidth="1"/>
    <col min="15108" max="15360" width="10.6640625" style="686"/>
    <col min="15361" max="15362" width="8.83203125" style="686" customWidth="1"/>
    <col min="15363" max="15363" width="73.5" style="686" customWidth="1"/>
    <col min="15364" max="15616" width="10.6640625" style="686"/>
    <col min="15617" max="15618" width="8.83203125" style="686" customWidth="1"/>
    <col min="15619" max="15619" width="73.5" style="686" customWidth="1"/>
    <col min="15620" max="15872" width="10.6640625" style="686"/>
    <col min="15873" max="15874" width="8.83203125" style="686" customWidth="1"/>
    <col min="15875" max="15875" width="73.5" style="686" customWidth="1"/>
    <col min="15876" max="16128" width="10.6640625" style="686"/>
    <col min="16129" max="16130" width="8.83203125" style="686" customWidth="1"/>
    <col min="16131" max="16131" width="73.5" style="686" customWidth="1"/>
    <col min="16132" max="16384" width="10.6640625" style="686"/>
  </cols>
  <sheetData>
    <row r="1" spans="1:3">
      <c r="A1" s="1195" t="s">
        <v>693</v>
      </c>
      <c r="B1" s="1196"/>
      <c r="C1" s="1197"/>
    </row>
    <row r="2" spans="1:3" ht="41.25" customHeight="1">
      <c r="A2" s="1198"/>
      <c r="B2" s="1199"/>
      <c r="C2" s="1200"/>
    </row>
    <row r="4" spans="1:3" s="713" customFormat="1" ht="31.5">
      <c r="A4" s="723" t="s">
        <v>596</v>
      </c>
      <c r="B4" s="724" t="s">
        <v>597</v>
      </c>
      <c r="C4" s="725" t="s">
        <v>598</v>
      </c>
    </row>
    <row r="5" spans="1:3" s="687" customFormat="1" ht="24" customHeight="1">
      <c r="A5" s="720" t="s">
        <v>599</v>
      </c>
      <c r="B5" s="721"/>
      <c r="C5" s="722" t="s">
        <v>626</v>
      </c>
    </row>
    <row r="6" spans="1:3" s="687" customFormat="1" ht="24" customHeight="1">
      <c r="A6" s="716" t="s">
        <v>600</v>
      </c>
      <c r="B6" s="717"/>
      <c r="C6" s="718" t="s">
        <v>696</v>
      </c>
    </row>
    <row r="7" spans="1:3" s="687" customFormat="1" ht="24" customHeight="1">
      <c r="A7" s="716"/>
      <c r="B7" s="717" t="s">
        <v>9</v>
      </c>
      <c r="C7" s="719" t="s">
        <v>627</v>
      </c>
    </row>
    <row r="8" spans="1:3" s="687" customFormat="1" ht="19.5" customHeight="1">
      <c r="A8" s="714"/>
      <c r="B8" s="714"/>
      <c r="C8" s="71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1"/>
  <sheetViews>
    <sheetView view="pageLayout" zoomScaleNormal="100" workbookViewId="0">
      <selection activeCell="E4" sqref="E4"/>
    </sheetView>
  </sheetViews>
  <sheetFormatPr defaultRowHeight="12.75"/>
  <cols>
    <col min="1" max="1" width="34.83203125" style="240" customWidth="1"/>
    <col min="2" max="6" width="16.5" style="240" customWidth="1"/>
    <col min="7" max="7" width="13.83203125" style="240" customWidth="1"/>
    <col min="8" max="257" width="9.33203125" style="240"/>
    <col min="258" max="258" width="34.83203125" style="240" customWidth="1"/>
    <col min="259" max="262" width="16.5" style="240" customWidth="1"/>
    <col min="263" max="263" width="13.83203125" style="240" customWidth="1"/>
    <col min="264" max="513" width="9.33203125" style="240"/>
    <col min="514" max="514" width="34.83203125" style="240" customWidth="1"/>
    <col min="515" max="518" width="16.5" style="240" customWidth="1"/>
    <col min="519" max="519" width="13.83203125" style="240" customWidth="1"/>
    <col min="520" max="769" width="9.33203125" style="240"/>
    <col min="770" max="770" width="34.83203125" style="240" customWidth="1"/>
    <col min="771" max="774" width="16.5" style="240" customWidth="1"/>
    <col min="775" max="775" width="13.83203125" style="240" customWidth="1"/>
    <col min="776" max="1025" width="9.33203125" style="240"/>
    <col min="1026" max="1026" width="34.83203125" style="240" customWidth="1"/>
    <col min="1027" max="1030" width="16.5" style="240" customWidth="1"/>
    <col min="1031" max="1031" width="13.83203125" style="240" customWidth="1"/>
    <col min="1032" max="1281" width="9.33203125" style="240"/>
    <col min="1282" max="1282" width="34.83203125" style="240" customWidth="1"/>
    <col min="1283" max="1286" width="16.5" style="240" customWidth="1"/>
    <col min="1287" max="1287" width="13.83203125" style="240" customWidth="1"/>
    <col min="1288" max="1537" width="9.33203125" style="240"/>
    <col min="1538" max="1538" width="34.83203125" style="240" customWidth="1"/>
    <col min="1539" max="1542" width="16.5" style="240" customWidth="1"/>
    <col min="1543" max="1543" width="13.83203125" style="240" customWidth="1"/>
    <col min="1544" max="1793" width="9.33203125" style="240"/>
    <col min="1794" max="1794" width="34.83203125" style="240" customWidth="1"/>
    <col min="1795" max="1798" width="16.5" style="240" customWidth="1"/>
    <col min="1799" max="1799" width="13.83203125" style="240" customWidth="1"/>
    <col min="1800" max="2049" width="9.33203125" style="240"/>
    <col min="2050" max="2050" width="34.83203125" style="240" customWidth="1"/>
    <col min="2051" max="2054" width="16.5" style="240" customWidth="1"/>
    <col min="2055" max="2055" width="13.83203125" style="240" customWidth="1"/>
    <col min="2056" max="2305" width="9.33203125" style="240"/>
    <col min="2306" max="2306" width="34.83203125" style="240" customWidth="1"/>
    <col min="2307" max="2310" width="16.5" style="240" customWidth="1"/>
    <col min="2311" max="2311" width="13.83203125" style="240" customWidth="1"/>
    <col min="2312" max="2561" width="9.33203125" style="240"/>
    <col min="2562" max="2562" width="34.83203125" style="240" customWidth="1"/>
    <col min="2563" max="2566" width="16.5" style="240" customWidth="1"/>
    <col min="2567" max="2567" width="13.83203125" style="240" customWidth="1"/>
    <col min="2568" max="2817" width="9.33203125" style="240"/>
    <col min="2818" max="2818" width="34.83203125" style="240" customWidth="1"/>
    <col min="2819" max="2822" width="16.5" style="240" customWidth="1"/>
    <col min="2823" max="2823" width="13.83203125" style="240" customWidth="1"/>
    <col min="2824" max="3073" width="9.33203125" style="240"/>
    <col min="3074" max="3074" width="34.83203125" style="240" customWidth="1"/>
    <col min="3075" max="3078" width="16.5" style="240" customWidth="1"/>
    <col min="3079" max="3079" width="13.83203125" style="240" customWidth="1"/>
    <col min="3080" max="3329" width="9.33203125" style="240"/>
    <col min="3330" max="3330" width="34.83203125" style="240" customWidth="1"/>
    <col min="3331" max="3334" width="16.5" style="240" customWidth="1"/>
    <col min="3335" max="3335" width="13.83203125" style="240" customWidth="1"/>
    <col min="3336" max="3585" width="9.33203125" style="240"/>
    <col min="3586" max="3586" width="34.83203125" style="240" customWidth="1"/>
    <col min="3587" max="3590" width="16.5" style="240" customWidth="1"/>
    <col min="3591" max="3591" width="13.83203125" style="240" customWidth="1"/>
    <col min="3592" max="3841" width="9.33203125" style="240"/>
    <col min="3842" max="3842" width="34.83203125" style="240" customWidth="1"/>
    <col min="3843" max="3846" width="16.5" style="240" customWidth="1"/>
    <col min="3847" max="3847" width="13.83203125" style="240" customWidth="1"/>
    <col min="3848" max="4097" width="9.33203125" style="240"/>
    <col min="4098" max="4098" width="34.83203125" style="240" customWidth="1"/>
    <col min="4099" max="4102" width="16.5" style="240" customWidth="1"/>
    <col min="4103" max="4103" width="13.83203125" style="240" customWidth="1"/>
    <col min="4104" max="4353" width="9.33203125" style="240"/>
    <col min="4354" max="4354" width="34.83203125" style="240" customWidth="1"/>
    <col min="4355" max="4358" width="16.5" style="240" customWidth="1"/>
    <col min="4359" max="4359" width="13.83203125" style="240" customWidth="1"/>
    <col min="4360" max="4609" width="9.33203125" style="240"/>
    <col min="4610" max="4610" width="34.83203125" style="240" customWidth="1"/>
    <col min="4611" max="4614" width="16.5" style="240" customWidth="1"/>
    <col min="4615" max="4615" width="13.83203125" style="240" customWidth="1"/>
    <col min="4616" max="4865" width="9.33203125" style="240"/>
    <col min="4866" max="4866" width="34.83203125" style="240" customWidth="1"/>
    <col min="4867" max="4870" width="16.5" style="240" customWidth="1"/>
    <col min="4871" max="4871" width="13.83203125" style="240" customWidth="1"/>
    <col min="4872" max="5121" width="9.33203125" style="240"/>
    <col min="5122" max="5122" width="34.83203125" style="240" customWidth="1"/>
    <col min="5123" max="5126" width="16.5" style="240" customWidth="1"/>
    <col min="5127" max="5127" width="13.83203125" style="240" customWidth="1"/>
    <col min="5128" max="5377" width="9.33203125" style="240"/>
    <col min="5378" max="5378" width="34.83203125" style="240" customWidth="1"/>
    <col min="5379" max="5382" width="16.5" style="240" customWidth="1"/>
    <col min="5383" max="5383" width="13.83203125" style="240" customWidth="1"/>
    <col min="5384" max="5633" width="9.33203125" style="240"/>
    <col min="5634" max="5634" width="34.83203125" style="240" customWidth="1"/>
    <col min="5635" max="5638" width="16.5" style="240" customWidth="1"/>
    <col min="5639" max="5639" width="13.83203125" style="240" customWidth="1"/>
    <col min="5640" max="5889" width="9.33203125" style="240"/>
    <col min="5890" max="5890" width="34.83203125" style="240" customWidth="1"/>
    <col min="5891" max="5894" width="16.5" style="240" customWidth="1"/>
    <col min="5895" max="5895" width="13.83203125" style="240" customWidth="1"/>
    <col min="5896" max="6145" width="9.33203125" style="240"/>
    <col min="6146" max="6146" width="34.83203125" style="240" customWidth="1"/>
    <col min="6147" max="6150" width="16.5" style="240" customWidth="1"/>
    <col min="6151" max="6151" width="13.83203125" style="240" customWidth="1"/>
    <col min="6152" max="6401" width="9.33203125" style="240"/>
    <col min="6402" max="6402" width="34.83203125" style="240" customWidth="1"/>
    <col min="6403" max="6406" width="16.5" style="240" customWidth="1"/>
    <col min="6407" max="6407" width="13.83203125" style="240" customWidth="1"/>
    <col min="6408" max="6657" width="9.33203125" style="240"/>
    <col min="6658" max="6658" width="34.83203125" style="240" customWidth="1"/>
    <col min="6659" max="6662" width="16.5" style="240" customWidth="1"/>
    <col min="6663" max="6663" width="13.83203125" style="240" customWidth="1"/>
    <col min="6664" max="6913" width="9.33203125" style="240"/>
    <col min="6914" max="6914" width="34.83203125" style="240" customWidth="1"/>
    <col min="6915" max="6918" width="16.5" style="240" customWidth="1"/>
    <col min="6919" max="6919" width="13.83203125" style="240" customWidth="1"/>
    <col min="6920" max="7169" width="9.33203125" style="240"/>
    <col min="7170" max="7170" width="34.83203125" style="240" customWidth="1"/>
    <col min="7171" max="7174" width="16.5" style="240" customWidth="1"/>
    <col min="7175" max="7175" width="13.83203125" style="240" customWidth="1"/>
    <col min="7176" max="7425" width="9.33203125" style="240"/>
    <col min="7426" max="7426" width="34.83203125" style="240" customWidth="1"/>
    <col min="7427" max="7430" width="16.5" style="240" customWidth="1"/>
    <col min="7431" max="7431" width="13.83203125" style="240" customWidth="1"/>
    <col min="7432" max="7681" width="9.33203125" style="240"/>
    <col min="7682" max="7682" width="34.83203125" style="240" customWidth="1"/>
    <col min="7683" max="7686" width="16.5" style="240" customWidth="1"/>
    <col min="7687" max="7687" width="13.83203125" style="240" customWidth="1"/>
    <col min="7688" max="7937" width="9.33203125" style="240"/>
    <col min="7938" max="7938" width="34.83203125" style="240" customWidth="1"/>
    <col min="7939" max="7942" width="16.5" style="240" customWidth="1"/>
    <col min="7943" max="7943" width="13.83203125" style="240" customWidth="1"/>
    <col min="7944" max="8193" width="9.33203125" style="240"/>
    <col min="8194" max="8194" width="34.83203125" style="240" customWidth="1"/>
    <col min="8195" max="8198" width="16.5" style="240" customWidth="1"/>
    <col min="8199" max="8199" width="13.83203125" style="240" customWidth="1"/>
    <col min="8200" max="8449" width="9.33203125" style="240"/>
    <col min="8450" max="8450" width="34.83203125" style="240" customWidth="1"/>
    <col min="8451" max="8454" width="16.5" style="240" customWidth="1"/>
    <col min="8455" max="8455" width="13.83203125" style="240" customWidth="1"/>
    <col min="8456" max="8705" width="9.33203125" style="240"/>
    <col min="8706" max="8706" width="34.83203125" style="240" customWidth="1"/>
    <col min="8707" max="8710" width="16.5" style="240" customWidth="1"/>
    <col min="8711" max="8711" width="13.83203125" style="240" customWidth="1"/>
    <col min="8712" max="8961" width="9.33203125" style="240"/>
    <col min="8962" max="8962" width="34.83203125" style="240" customWidth="1"/>
    <col min="8963" max="8966" width="16.5" style="240" customWidth="1"/>
    <col min="8967" max="8967" width="13.83203125" style="240" customWidth="1"/>
    <col min="8968" max="9217" width="9.33203125" style="240"/>
    <col min="9218" max="9218" width="34.83203125" style="240" customWidth="1"/>
    <col min="9219" max="9222" width="16.5" style="240" customWidth="1"/>
    <col min="9223" max="9223" width="13.83203125" style="240" customWidth="1"/>
    <col min="9224" max="9473" width="9.33203125" style="240"/>
    <col min="9474" max="9474" width="34.83203125" style="240" customWidth="1"/>
    <col min="9475" max="9478" width="16.5" style="240" customWidth="1"/>
    <col min="9479" max="9479" width="13.83203125" style="240" customWidth="1"/>
    <col min="9480" max="9729" width="9.33203125" style="240"/>
    <col min="9730" max="9730" width="34.83203125" style="240" customWidth="1"/>
    <col min="9731" max="9734" width="16.5" style="240" customWidth="1"/>
    <col min="9735" max="9735" width="13.83203125" style="240" customWidth="1"/>
    <col min="9736" max="9985" width="9.33203125" style="240"/>
    <col min="9986" max="9986" width="34.83203125" style="240" customWidth="1"/>
    <col min="9987" max="9990" width="16.5" style="240" customWidth="1"/>
    <col min="9991" max="9991" width="13.83203125" style="240" customWidth="1"/>
    <col min="9992" max="10241" width="9.33203125" style="240"/>
    <col min="10242" max="10242" width="34.83203125" style="240" customWidth="1"/>
    <col min="10243" max="10246" width="16.5" style="240" customWidth="1"/>
    <col min="10247" max="10247" width="13.83203125" style="240" customWidth="1"/>
    <col min="10248" max="10497" width="9.33203125" style="240"/>
    <col min="10498" max="10498" width="34.83203125" style="240" customWidth="1"/>
    <col min="10499" max="10502" width="16.5" style="240" customWidth="1"/>
    <col min="10503" max="10503" width="13.83203125" style="240" customWidth="1"/>
    <col min="10504" max="10753" width="9.33203125" style="240"/>
    <col min="10754" max="10754" width="34.83203125" style="240" customWidth="1"/>
    <col min="10755" max="10758" width="16.5" style="240" customWidth="1"/>
    <col min="10759" max="10759" width="13.83203125" style="240" customWidth="1"/>
    <col min="10760" max="11009" width="9.33203125" style="240"/>
    <col min="11010" max="11010" width="34.83203125" style="240" customWidth="1"/>
    <col min="11011" max="11014" width="16.5" style="240" customWidth="1"/>
    <col min="11015" max="11015" width="13.83203125" style="240" customWidth="1"/>
    <col min="11016" max="11265" width="9.33203125" style="240"/>
    <col min="11266" max="11266" width="34.83203125" style="240" customWidth="1"/>
    <col min="11267" max="11270" width="16.5" style="240" customWidth="1"/>
    <col min="11271" max="11271" width="13.83203125" style="240" customWidth="1"/>
    <col min="11272" max="11521" width="9.33203125" style="240"/>
    <col min="11522" max="11522" width="34.83203125" style="240" customWidth="1"/>
    <col min="11523" max="11526" width="16.5" style="240" customWidth="1"/>
    <col min="11527" max="11527" width="13.83203125" style="240" customWidth="1"/>
    <col min="11528" max="11777" width="9.33203125" style="240"/>
    <col min="11778" max="11778" width="34.83203125" style="240" customWidth="1"/>
    <col min="11779" max="11782" width="16.5" style="240" customWidth="1"/>
    <col min="11783" max="11783" width="13.83203125" style="240" customWidth="1"/>
    <col min="11784" max="12033" width="9.33203125" style="240"/>
    <col min="12034" max="12034" width="34.83203125" style="240" customWidth="1"/>
    <col min="12035" max="12038" width="16.5" style="240" customWidth="1"/>
    <col min="12039" max="12039" width="13.83203125" style="240" customWidth="1"/>
    <col min="12040" max="12289" width="9.33203125" style="240"/>
    <col min="12290" max="12290" width="34.83203125" style="240" customWidth="1"/>
    <col min="12291" max="12294" width="16.5" style="240" customWidth="1"/>
    <col min="12295" max="12295" width="13.83203125" style="240" customWidth="1"/>
    <col min="12296" max="12545" width="9.33203125" style="240"/>
    <col min="12546" max="12546" width="34.83203125" style="240" customWidth="1"/>
    <col min="12547" max="12550" width="16.5" style="240" customWidth="1"/>
    <col min="12551" max="12551" width="13.83203125" style="240" customWidth="1"/>
    <col min="12552" max="12801" width="9.33203125" style="240"/>
    <col min="12802" max="12802" width="34.83203125" style="240" customWidth="1"/>
    <col min="12803" max="12806" width="16.5" style="240" customWidth="1"/>
    <col min="12807" max="12807" width="13.83203125" style="240" customWidth="1"/>
    <col min="12808" max="13057" width="9.33203125" style="240"/>
    <col min="13058" max="13058" width="34.83203125" style="240" customWidth="1"/>
    <col min="13059" max="13062" width="16.5" style="240" customWidth="1"/>
    <col min="13063" max="13063" width="13.83203125" style="240" customWidth="1"/>
    <col min="13064" max="13313" width="9.33203125" style="240"/>
    <col min="13314" max="13314" width="34.83203125" style="240" customWidth="1"/>
    <col min="13315" max="13318" width="16.5" style="240" customWidth="1"/>
    <col min="13319" max="13319" width="13.83203125" style="240" customWidth="1"/>
    <col min="13320" max="13569" width="9.33203125" style="240"/>
    <col min="13570" max="13570" width="34.83203125" style="240" customWidth="1"/>
    <col min="13571" max="13574" width="16.5" style="240" customWidth="1"/>
    <col min="13575" max="13575" width="13.83203125" style="240" customWidth="1"/>
    <col min="13576" max="13825" width="9.33203125" style="240"/>
    <col min="13826" max="13826" width="34.83203125" style="240" customWidth="1"/>
    <col min="13827" max="13830" width="16.5" style="240" customWidth="1"/>
    <col min="13831" max="13831" width="13.83203125" style="240" customWidth="1"/>
    <col min="13832" max="14081" width="9.33203125" style="240"/>
    <col min="14082" max="14082" width="34.83203125" style="240" customWidth="1"/>
    <col min="14083" max="14086" width="16.5" style="240" customWidth="1"/>
    <col min="14087" max="14087" width="13.83203125" style="240" customWidth="1"/>
    <col min="14088" max="14337" width="9.33203125" style="240"/>
    <col min="14338" max="14338" width="34.83203125" style="240" customWidth="1"/>
    <col min="14339" max="14342" width="16.5" style="240" customWidth="1"/>
    <col min="14343" max="14343" width="13.83203125" style="240" customWidth="1"/>
    <col min="14344" max="14593" width="9.33203125" style="240"/>
    <col min="14594" max="14594" width="34.83203125" style="240" customWidth="1"/>
    <col min="14595" max="14598" width="16.5" style="240" customWidth="1"/>
    <col min="14599" max="14599" width="13.83203125" style="240" customWidth="1"/>
    <col min="14600" max="14849" width="9.33203125" style="240"/>
    <col min="14850" max="14850" width="34.83203125" style="240" customWidth="1"/>
    <col min="14851" max="14854" width="16.5" style="240" customWidth="1"/>
    <col min="14855" max="14855" width="13.83203125" style="240" customWidth="1"/>
    <col min="14856" max="15105" width="9.33203125" style="240"/>
    <col min="15106" max="15106" width="34.83203125" style="240" customWidth="1"/>
    <col min="15107" max="15110" width="16.5" style="240" customWidth="1"/>
    <col min="15111" max="15111" width="13.83203125" style="240" customWidth="1"/>
    <col min="15112" max="15361" width="9.33203125" style="240"/>
    <col min="15362" max="15362" width="34.83203125" style="240" customWidth="1"/>
    <col min="15363" max="15366" width="16.5" style="240" customWidth="1"/>
    <col min="15367" max="15367" width="13.83203125" style="240" customWidth="1"/>
    <col min="15368" max="15617" width="9.33203125" style="240"/>
    <col min="15618" max="15618" width="34.83203125" style="240" customWidth="1"/>
    <col min="15619" max="15622" width="16.5" style="240" customWidth="1"/>
    <col min="15623" max="15623" width="13.83203125" style="240" customWidth="1"/>
    <col min="15624" max="15873" width="9.33203125" style="240"/>
    <col min="15874" max="15874" width="34.83203125" style="240" customWidth="1"/>
    <col min="15875" max="15878" width="16.5" style="240" customWidth="1"/>
    <col min="15879" max="15879" width="13.83203125" style="240" customWidth="1"/>
    <col min="15880" max="16129" width="9.33203125" style="240"/>
    <col min="16130" max="16130" width="34.83203125" style="240" customWidth="1"/>
    <col min="16131" max="16134" width="16.5" style="240" customWidth="1"/>
    <col min="16135" max="16135" width="13.83203125" style="240" customWidth="1"/>
    <col min="16136" max="16384" width="9.33203125" style="240"/>
  </cols>
  <sheetData>
    <row r="2" spans="1:11" ht="39.75" customHeight="1">
      <c r="A2" s="1280" t="s">
        <v>642</v>
      </c>
      <c r="B2" s="1280"/>
      <c r="C2" s="1280"/>
      <c r="D2" s="1280"/>
      <c r="E2" s="1280"/>
      <c r="F2" s="1280"/>
      <c r="G2" s="239"/>
    </row>
    <row r="3" spans="1:11" ht="16.5" customHeight="1">
      <c r="A3" s="1282" t="s">
        <v>720</v>
      </c>
      <c r="B3" s="1282"/>
      <c r="C3" s="1282"/>
      <c r="D3" s="1282"/>
      <c r="E3" s="1282"/>
      <c r="F3" s="1282"/>
      <c r="G3" s="241"/>
    </row>
    <row r="4" spans="1:11" ht="16.5" customHeight="1">
      <c r="A4" s="989"/>
      <c r="B4" s="989"/>
      <c r="C4" s="989"/>
      <c r="D4" s="989"/>
      <c r="E4" s="989"/>
      <c r="F4" s="989"/>
      <c r="G4" s="241"/>
    </row>
    <row r="5" spans="1:11" ht="15.75" customHeight="1">
      <c r="A5" s="242" t="s">
        <v>413</v>
      </c>
      <c r="B5" s="1281"/>
      <c r="C5" s="1281"/>
      <c r="D5" s="1281"/>
      <c r="E5" s="1281"/>
      <c r="F5" s="1281"/>
      <c r="G5" s="245"/>
      <c r="H5" s="246"/>
      <c r="I5" s="246"/>
      <c r="J5" s="246"/>
      <c r="K5" s="246"/>
    </row>
    <row r="6" spans="1:11" ht="15" customHeight="1">
      <c r="A6" s="242" t="s">
        <v>414</v>
      </c>
      <c r="B6" s="1281"/>
      <c r="C6" s="1281"/>
      <c r="D6" s="1281"/>
      <c r="E6" s="1281"/>
      <c r="F6" s="1281"/>
      <c r="G6" s="247"/>
      <c r="H6" s="246"/>
      <c r="I6" s="246"/>
      <c r="J6" s="246"/>
      <c r="K6" s="246"/>
    </row>
    <row r="7" spans="1:11" ht="15.75">
      <c r="A7" s="242" t="s">
        <v>564</v>
      </c>
      <c r="B7" s="1278"/>
      <c r="C7" s="1278"/>
      <c r="D7" s="618"/>
      <c r="E7" s="616"/>
      <c r="F7" s="244"/>
      <c r="G7" s="248"/>
      <c r="H7" s="246"/>
      <c r="I7" s="246"/>
      <c r="J7" s="246"/>
      <c r="K7" s="246"/>
    </row>
    <row r="8" spans="1:11" ht="15.75" customHeight="1">
      <c r="A8" s="242" t="s">
        <v>563</v>
      </c>
      <c r="B8" s="1278"/>
      <c r="C8" s="1278"/>
      <c r="D8" s="1278"/>
      <c r="E8" s="307"/>
      <c r="F8" s="244"/>
      <c r="G8" s="248"/>
      <c r="H8" s="246"/>
      <c r="I8" s="246"/>
      <c r="J8" s="246"/>
      <c r="K8" s="246"/>
    </row>
    <row r="9" spans="1:11" ht="15.75">
      <c r="A9" s="242"/>
      <c r="B9" s="1278"/>
      <c r="C9" s="1278"/>
      <c r="D9" s="1278"/>
      <c r="E9" s="307"/>
      <c r="F9" s="244"/>
      <c r="G9" s="248"/>
      <c r="H9" s="246"/>
      <c r="I9" s="246"/>
      <c r="J9" s="246"/>
      <c r="K9" s="246"/>
    </row>
    <row r="10" spans="1:11" ht="15.75">
      <c r="A10" s="242" t="s">
        <v>415</v>
      </c>
      <c r="B10" s="1279"/>
      <c r="C10" s="1279"/>
      <c r="D10" s="249"/>
      <c r="E10" s="615"/>
      <c r="F10" s="244"/>
      <c r="G10" s="250"/>
      <c r="H10" s="246"/>
      <c r="I10" s="246"/>
      <c r="J10" s="246"/>
      <c r="K10" s="246"/>
    </row>
    <row r="11" spans="1:11" ht="15.75">
      <c r="A11" s="242" t="s">
        <v>416</v>
      </c>
      <c r="B11" s="1277"/>
      <c r="C11" s="1277"/>
      <c r="D11" s="251"/>
      <c r="E11" s="617"/>
      <c r="F11" s="244"/>
      <c r="G11" s="248"/>
      <c r="H11" s="246"/>
      <c r="I11" s="246"/>
      <c r="J11" s="246"/>
      <c r="K11" s="246"/>
    </row>
    <row r="12" spans="1:11" ht="15.75">
      <c r="A12" s="242" t="s">
        <v>417</v>
      </c>
      <c r="B12" s="1277"/>
      <c r="C12" s="1277"/>
      <c r="D12" s="251"/>
      <c r="E12" s="617"/>
      <c r="F12" s="244"/>
      <c r="G12" s="248"/>
      <c r="H12" s="246"/>
      <c r="I12" s="246"/>
      <c r="J12" s="246"/>
      <c r="K12" s="246"/>
    </row>
    <row r="13" spans="1:11">
      <c r="A13" s="252"/>
      <c r="B13" s="253"/>
      <c r="C13" s="253"/>
      <c r="D13" s="253"/>
      <c r="E13" s="253"/>
      <c r="F13" s="254" t="s">
        <v>661</v>
      </c>
      <c r="G13" s="248"/>
      <c r="H13" s="246"/>
      <c r="I13" s="246"/>
      <c r="J13" s="246"/>
      <c r="K13" s="246"/>
    </row>
    <row r="14" spans="1:11" ht="38.25">
      <c r="A14" s="255" t="s">
        <v>267</v>
      </c>
      <c r="B14" s="256" t="s">
        <v>418</v>
      </c>
      <c r="C14" s="257" t="s">
        <v>560</v>
      </c>
      <c r="D14" s="258" t="s">
        <v>705</v>
      </c>
      <c r="E14" s="258" t="s">
        <v>726</v>
      </c>
      <c r="F14" s="259" t="s">
        <v>397</v>
      </c>
      <c r="G14" s="248"/>
      <c r="H14" s="246"/>
      <c r="I14" s="246"/>
      <c r="J14" s="246"/>
      <c r="K14" s="246"/>
    </row>
    <row r="15" spans="1:11">
      <c r="A15" s="260" t="s">
        <v>419</v>
      </c>
      <c r="B15" s="261">
        <f>SUM(B17:B22)</f>
        <v>0</v>
      </c>
      <c r="C15" s="262">
        <f>SUM(C17:C22)</f>
        <v>0</v>
      </c>
      <c r="D15" s="262"/>
      <c r="E15" s="262"/>
      <c r="F15" s="263">
        <f>SUM(B15:C15)</f>
        <v>0</v>
      </c>
      <c r="G15" s="248"/>
      <c r="H15" s="246"/>
      <c r="I15" s="246"/>
      <c r="J15" s="246"/>
      <c r="K15" s="246"/>
    </row>
    <row r="16" spans="1:11">
      <c r="A16" s="264" t="s">
        <v>420</v>
      </c>
      <c r="B16" s="265"/>
      <c r="C16" s="265"/>
      <c r="D16" s="265"/>
      <c r="E16" s="265"/>
      <c r="F16" s="266"/>
      <c r="G16" s="248"/>
      <c r="H16" s="246"/>
      <c r="I16" s="246"/>
      <c r="J16" s="246"/>
      <c r="K16" s="246"/>
    </row>
    <row r="17" spans="1:11">
      <c r="A17" s="267" t="s">
        <v>410</v>
      </c>
      <c r="B17" s="268"/>
      <c r="C17" s="268"/>
      <c r="D17" s="269"/>
      <c r="E17" s="269"/>
      <c r="F17" s="270">
        <f>SUM(B17:E17)</f>
        <v>0</v>
      </c>
      <c r="G17" s="271"/>
      <c r="H17" s="246"/>
      <c r="I17" s="246"/>
      <c r="J17" s="246"/>
      <c r="K17" s="246"/>
    </row>
    <row r="18" spans="1:11" ht="15" customHeight="1">
      <c r="A18" s="272" t="s">
        <v>421</v>
      </c>
      <c r="B18" s="273"/>
      <c r="C18" s="273"/>
      <c r="D18" s="274"/>
      <c r="E18" s="274"/>
      <c r="F18" s="270">
        <f t="shared" ref="F18:F22" si="0">SUM(B18:E18)</f>
        <v>0</v>
      </c>
      <c r="G18" s="247"/>
      <c r="H18" s="246"/>
      <c r="I18" s="246"/>
      <c r="J18" s="246"/>
      <c r="K18" s="246"/>
    </row>
    <row r="19" spans="1:11" ht="25.5">
      <c r="A19" s="272" t="s">
        <v>561</v>
      </c>
      <c r="B19" s="273"/>
      <c r="C19" s="273"/>
      <c r="D19" s="274"/>
      <c r="E19" s="274"/>
      <c r="F19" s="270">
        <f t="shared" si="0"/>
        <v>0</v>
      </c>
      <c r="G19" s="248"/>
      <c r="H19" s="246"/>
      <c r="I19" s="246"/>
      <c r="J19" s="246"/>
      <c r="K19" s="246"/>
    </row>
    <row r="20" spans="1:11" ht="25.5">
      <c r="A20" s="272" t="s">
        <v>562</v>
      </c>
      <c r="B20" s="273"/>
      <c r="C20" s="273"/>
      <c r="D20" s="274"/>
      <c r="E20" s="274"/>
      <c r="F20" s="270">
        <f t="shared" si="0"/>
        <v>0</v>
      </c>
      <c r="G20" s="248"/>
      <c r="H20" s="246"/>
      <c r="I20" s="246"/>
      <c r="J20" s="246"/>
      <c r="K20" s="246"/>
    </row>
    <row r="21" spans="1:11">
      <c r="A21" s="272" t="s">
        <v>422</v>
      </c>
      <c r="B21" s="273"/>
      <c r="C21" s="273"/>
      <c r="D21" s="274"/>
      <c r="E21" s="274"/>
      <c r="F21" s="270">
        <f t="shared" si="0"/>
        <v>0</v>
      </c>
      <c r="G21" s="248"/>
      <c r="H21" s="246"/>
      <c r="I21" s="246"/>
      <c r="J21" s="246"/>
      <c r="K21" s="246"/>
    </row>
    <row r="22" spans="1:11">
      <c r="A22" s="276" t="s">
        <v>423</v>
      </c>
      <c r="B22" s="277"/>
      <c r="C22" s="277"/>
      <c r="D22" s="278"/>
      <c r="E22" s="278"/>
      <c r="F22" s="270">
        <f t="shared" si="0"/>
        <v>0</v>
      </c>
      <c r="G22" s="248"/>
      <c r="H22" s="246"/>
      <c r="I22" s="246"/>
      <c r="J22" s="246"/>
      <c r="K22" s="246"/>
    </row>
    <row r="23" spans="1:11">
      <c r="A23" s="279"/>
      <c r="B23" s="280"/>
      <c r="C23" s="280"/>
      <c r="D23" s="280"/>
      <c r="E23" s="280"/>
      <c r="F23" s="280"/>
      <c r="G23" s="248"/>
      <c r="H23" s="246"/>
      <c r="I23" s="246"/>
      <c r="J23" s="246"/>
      <c r="K23" s="246"/>
    </row>
    <row r="24" spans="1:11">
      <c r="A24" s="281" t="s">
        <v>424</v>
      </c>
      <c r="B24" s="282">
        <f>SUM(B26:B31)</f>
        <v>0</v>
      </c>
      <c r="C24" s="282">
        <f>SUM(C26:C31)</f>
        <v>0</v>
      </c>
      <c r="D24" s="282">
        <f t="shared" ref="D24:E24" si="1">SUM(D26:D31)</f>
        <v>0</v>
      </c>
      <c r="E24" s="282">
        <f t="shared" si="1"/>
        <v>0</v>
      </c>
      <c r="F24" s="282">
        <f>SUM(F26:F31)</f>
        <v>0</v>
      </c>
      <c r="G24" s="248"/>
      <c r="H24" s="246"/>
      <c r="I24" s="246"/>
      <c r="J24" s="246"/>
      <c r="K24" s="246"/>
    </row>
    <row r="25" spans="1:11">
      <c r="A25" s="264" t="s">
        <v>420</v>
      </c>
      <c r="B25" s="265"/>
      <c r="C25" s="265"/>
      <c r="D25" s="265"/>
      <c r="E25" s="265"/>
      <c r="F25" s="266"/>
      <c r="G25" s="248"/>
      <c r="H25" s="246"/>
      <c r="I25" s="246"/>
      <c r="J25" s="246"/>
      <c r="K25" s="246"/>
    </row>
    <row r="26" spans="1:11">
      <c r="A26" s="272" t="s">
        <v>425</v>
      </c>
      <c r="B26" s="283"/>
      <c r="C26" s="283"/>
      <c r="D26" s="283"/>
      <c r="E26" s="283"/>
      <c r="F26" s="275">
        <f>SUM(B26:E26)</f>
        <v>0</v>
      </c>
      <c r="G26" s="248"/>
      <c r="H26" s="246"/>
      <c r="I26" s="246"/>
      <c r="J26" s="246"/>
      <c r="K26" s="246"/>
    </row>
    <row r="27" spans="1:11" ht="25.5">
      <c r="A27" s="272" t="s">
        <v>205</v>
      </c>
      <c r="B27" s="283"/>
      <c r="C27" s="283"/>
      <c r="D27" s="283"/>
      <c r="E27" s="283"/>
      <c r="F27" s="275">
        <f t="shared" ref="F27:F31" si="2">SUM(B27:E27)</f>
        <v>0</v>
      </c>
      <c r="G27" s="285"/>
      <c r="H27" s="246"/>
      <c r="I27" s="246"/>
      <c r="J27" s="246"/>
      <c r="K27" s="246"/>
    </row>
    <row r="28" spans="1:11">
      <c r="A28" s="272" t="s">
        <v>426</v>
      </c>
      <c r="B28" s="283"/>
      <c r="C28" s="283"/>
      <c r="D28" s="284"/>
      <c r="E28" s="284"/>
      <c r="F28" s="275">
        <f t="shared" si="2"/>
        <v>0</v>
      </c>
      <c r="G28" s="286"/>
      <c r="H28" s="246"/>
      <c r="I28" s="246"/>
      <c r="J28" s="246"/>
      <c r="K28" s="246"/>
    </row>
    <row r="29" spans="1:11" ht="13.5">
      <c r="A29" s="272" t="s">
        <v>427</v>
      </c>
      <c r="B29" s="283"/>
      <c r="C29" s="283"/>
      <c r="D29" s="284"/>
      <c r="E29" s="284"/>
      <c r="F29" s="275">
        <f t="shared" si="2"/>
        <v>0</v>
      </c>
      <c r="G29" s="245"/>
      <c r="H29" s="246"/>
      <c r="I29" s="246"/>
      <c r="J29" s="246"/>
      <c r="K29" s="246"/>
    </row>
    <row r="30" spans="1:11">
      <c r="A30" s="272" t="s">
        <v>428</v>
      </c>
      <c r="B30" s="283"/>
      <c r="C30" s="283"/>
      <c r="D30" s="284"/>
      <c r="E30" s="284"/>
      <c r="F30" s="275">
        <f t="shared" si="2"/>
        <v>0</v>
      </c>
      <c r="G30" s="247"/>
      <c r="H30" s="246"/>
      <c r="I30" s="246"/>
      <c r="J30" s="246"/>
      <c r="K30" s="246"/>
    </row>
    <row r="31" spans="1:11">
      <c r="A31" s="276" t="s">
        <v>234</v>
      </c>
      <c r="B31" s="287"/>
      <c r="C31" s="287"/>
      <c r="D31" s="288"/>
      <c r="E31" s="288"/>
      <c r="F31" s="275">
        <f t="shared" si="2"/>
        <v>0</v>
      </c>
      <c r="G31" s="248"/>
      <c r="H31" s="246"/>
      <c r="I31" s="246"/>
      <c r="J31" s="246"/>
      <c r="K31" s="246"/>
    </row>
    <row r="32" spans="1:11" ht="27">
      <c r="A32" s="619" t="s">
        <v>429</v>
      </c>
      <c r="B32" s="289">
        <f>SUM(B17:B19)</f>
        <v>0</v>
      </c>
      <c r="C32" s="289">
        <f t="shared" ref="C32:F32" si="3">SUM(C17:C19)</f>
        <v>0</v>
      </c>
      <c r="D32" s="289">
        <f t="shared" si="3"/>
        <v>0</v>
      </c>
      <c r="E32" s="289">
        <f t="shared" si="3"/>
        <v>0</v>
      </c>
      <c r="F32" s="289">
        <f t="shared" si="3"/>
        <v>0</v>
      </c>
      <c r="G32" s="250"/>
      <c r="H32" s="246"/>
      <c r="I32" s="246"/>
      <c r="J32" s="246"/>
      <c r="K32" s="246"/>
    </row>
    <row r="33" spans="1:11" ht="27">
      <c r="A33" s="619" t="s">
        <v>430</v>
      </c>
      <c r="B33" s="289">
        <f>SUM(B20)</f>
        <v>0</v>
      </c>
      <c r="C33" s="289">
        <f>SUM(C20)</f>
        <v>0</v>
      </c>
      <c r="D33" s="290"/>
      <c r="E33" s="290"/>
      <c r="F33" s="291">
        <f>SUM(B33:C33)</f>
        <v>0</v>
      </c>
      <c r="G33" s="248"/>
      <c r="H33" s="246"/>
      <c r="I33" s="246"/>
      <c r="J33" s="246"/>
      <c r="K33" s="246"/>
    </row>
    <row r="34" spans="1:11" ht="15">
      <c r="A34" s="292"/>
      <c r="B34" s="293"/>
      <c r="C34" s="293"/>
      <c r="D34" s="293"/>
      <c r="E34" s="293"/>
      <c r="F34" s="294"/>
      <c r="G34" s="248"/>
      <c r="H34" s="246"/>
      <c r="I34" s="246"/>
      <c r="J34" s="246"/>
      <c r="K34" s="246"/>
    </row>
    <row r="35" spans="1:11">
      <c r="A35" s="242"/>
      <c r="B35" s="1278"/>
      <c r="C35" s="1278"/>
      <c r="D35" s="1278"/>
      <c r="E35" s="1278"/>
      <c r="F35" s="1278"/>
      <c r="G35" s="248"/>
      <c r="H35" s="246"/>
      <c r="I35" s="246"/>
      <c r="J35" s="246"/>
      <c r="K35" s="246"/>
    </row>
    <row r="36" spans="1:11" ht="15.75">
      <c r="A36" s="242"/>
      <c r="B36" s="1278"/>
      <c r="C36" s="1278"/>
      <c r="D36" s="243"/>
      <c r="E36" s="616"/>
      <c r="F36" s="295"/>
      <c r="G36" s="248"/>
      <c r="H36" s="246"/>
      <c r="I36" s="246"/>
      <c r="J36" s="246"/>
      <c r="K36" s="246"/>
    </row>
    <row r="37" spans="1:11" ht="15.75">
      <c r="A37" s="242"/>
      <c r="B37" s="1278"/>
      <c r="C37" s="1278"/>
      <c r="D37" s="243"/>
      <c r="E37" s="616"/>
      <c r="F37" s="295"/>
      <c r="G37" s="248"/>
      <c r="H37" s="246"/>
      <c r="I37" s="246"/>
      <c r="J37" s="246"/>
      <c r="K37" s="246"/>
    </row>
    <row r="38" spans="1:11" ht="15.75">
      <c r="A38" s="242"/>
      <c r="B38" s="1279"/>
      <c r="C38" s="1279"/>
      <c r="D38" s="249"/>
      <c r="E38" s="615"/>
      <c r="F38" s="295"/>
      <c r="G38" s="248"/>
      <c r="H38" s="246"/>
      <c r="I38" s="246"/>
      <c r="J38" s="246"/>
      <c r="K38" s="246"/>
    </row>
    <row r="39" spans="1:11" ht="15.75">
      <c r="A39" s="242"/>
      <c r="B39" s="1276"/>
      <c r="C39" s="1276"/>
      <c r="D39" s="251"/>
      <c r="E39" s="617"/>
      <c r="F39" s="295"/>
      <c r="G39" s="271"/>
      <c r="H39" s="246"/>
      <c r="I39" s="246"/>
      <c r="J39" s="246"/>
      <c r="K39" s="246"/>
    </row>
    <row r="40" spans="1:11" ht="15.75">
      <c r="A40" s="242"/>
      <c r="B40" s="1276"/>
      <c r="C40" s="1276"/>
      <c r="D40" s="251"/>
      <c r="E40" s="617"/>
      <c r="F40" s="295"/>
      <c r="G40" s="247"/>
      <c r="H40" s="246"/>
      <c r="I40" s="246"/>
      <c r="J40" s="246"/>
      <c r="K40" s="246"/>
    </row>
    <row r="41" spans="1:11">
      <c r="A41" s="253"/>
      <c r="B41" s="253"/>
      <c r="C41" s="253"/>
      <c r="D41" s="253"/>
      <c r="E41" s="253"/>
      <c r="F41" s="296"/>
      <c r="G41" s="248"/>
      <c r="H41" s="246"/>
      <c r="I41" s="246"/>
      <c r="J41" s="246"/>
      <c r="K41" s="246"/>
    </row>
    <row r="42" spans="1:11">
      <c r="A42" s="297"/>
      <c r="B42" s="298"/>
      <c r="C42" s="297"/>
      <c r="D42" s="297"/>
      <c r="E42" s="297"/>
      <c r="F42" s="297"/>
      <c r="G42" s="248"/>
      <c r="H42" s="246"/>
      <c r="I42" s="246"/>
      <c r="J42" s="246"/>
      <c r="K42" s="246"/>
    </row>
    <row r="43" spans="1:11">
      <c r="A43" s="298"/>
      <c r="B43" s="299"/>
      <c r="C43" s="299"/>
      <c r="D43" s="299"/>
      <c r="E43" s="299"/>
      <c r="F43" s="299"/>
      <c r="G43" s="248"/>
      <c r="H43" s="246"/>
      <c r="I43" s="246"/>
      <c r="J43" s="246"/>
      <c r="K43" s="246"/>
    </row>
    <row r="44" spans="1:11">
      <c r="A44" s="300"/>
      <c r="B44" s="300"/>
      <c r="C44" s="300"/>
      <c r="D44" s="300"/>
      <c r="E44" s="300"/>
      <c r="F44" s="300"/>
      <c r="G44" s="248"/>
      <c r="H44" s="246"/>
      <c r="I44" s="246"/>
      <c r="J44" s="246"/>
      <c r="K44" s="246"/>
    </row>
    <row r="45" spans="1:11">
      <c r="A45" s="243"/>
      <c r="B45" s="301"/>
      <c r="C45" s="301"/>
      <c r="D45" s="301"/>
      <c r="E45" s="301"/>
      <c r="F45" s="301"/>
      <c r="G45" s="248"/>
      <c r="H45" s="246"/>
      <c r="I45" s="246"/>
      <c r="J45" s="246"/>
      <c r="K45" s="246"/>
    </row>
    <row r="46" spans="1:11">
      <c r="A46" s="243"/>
      <c r="B46" s="301"/>
      <c r="C46" s="301"/>
      <c r="D46" s="301"/>
      <c r="E46" s="301"/>
      <c r="F46" s="301"/>
      <c r="G46" s="248"/>
      <c r="H46" s="246"/>
      <c r="I46" s="246"/>
      <c r="J46" s="246"/>
      <c r="K46" s="246"/>
    </row>
    <row r="47" spans="1:11">
      <c r="A47" s="243"/>
      <c r="B47" s="301"/>
      <c r="C47" s="301"/>
      <c r="D47" s="301"/>
      <c r="E47" s="301"/>
      <c r="F47" s="301"/>
      <c r="G47" s="248"/>
      <c r="H47" s="246"/>
      <c r="I47" s="246"/>
      <c r="J47" s="246"/>
      <c r="K47" s="246"/>
    </row>
    <row r="48" spans="1:11">
      <c r="A48" s="243"/>
      <c r="B48" s="301"/>
      <c r="C48" s="301"/>
      <c r="D48" s="301"/>
      <c r="E48" s="301"/>
      <c r="F48" s="301"/>
      <c r="G48" s="248"/>
      <c r="H48" s="246"/>
      <c r="I48" s="246"/>
      <c r="J48" s="246"/>
      <c r="K48" s="246"/>
    </row>
    <row r="49" spans="1:11">
      <c r="A49" s="243"/>
      <c r="B49" s="301"/>
      <c r="C49" s="301"/>
      <c r="D49" s="301"/>
      <c r="E49" s="301"/>
      <c r="F49" s="301"/>
      <c r="G49" s="285"/>
      <c r="H49" s="246"/>
      <c r="I49" s="246"/>
      <c r="J49" s="246"/>
      <c r="K49" s="246"/>
    </row>
    <row r="50" spans="1:11" ht="15.75">
      <c r="A50" s="243"/>
      <c r="B50" s="301"/>
      <c r="C50" s="301"/>
      <c r="D50" s="301"/>
      <c r="E50" s="301"/>
      <c r="F50" s="301"/>
      <c r="G50" s="302"/>
      <c r="H50" s="246"/>
      <c r="I50" s="246"/>
      <c r="J50" s="246"/>
      <c r="K50" s="246"/>
    </row>
    <row r="51" spans="1:11">
      <c r="A51" s="243"/>
      <c r="B51" s="301"/>
      <c r="C51" s="301"/>
      <c r="D51" s="301"/>
      <c r="E51" s="301"/>
      <c r="F51" s="301"/>
      <c r="G51" s="285"/>
      <c r="H51" s="246"/>
      <c r="I51" s="246"/>
      <c r="J51" s="246"/>
      <c r="K51" s="246"/>
    </row>
    <row r="52" spans="1:11">
      <c r="A52" s="298"/>
      <c r="B52" s="303"/>
      <c r="C52" s="303"/>
      <c r="D52" s="303"/>
      <c r="E52" s="303"/>
      <c r="F52" s="303"/>
      <c r="G52" s="304"/>
      <c r="H52" s="246"/>
      <c r="I52" s="246"/>
      <c r="J52" s="305"/>
      <c r="K52" s="246"/>
    </row>
    <row r="53" spans="1:11">
      <c r="A53" s="300"/>
      <c r="B53" s="300"/>
      <c r="C53" s="300"/>
      <c r="D53" s="300"/>
      <c r="E53" s="300"/>
      <c r="F53" s="300"/>
      <c r="G53" s="306"/>
      <c r="H53" s="246"/>
      <c r="I53" s="246"/>
      <c r="J53" s="246"/>
      <c r="K53" s="246"/>
    </row>
    <row r="54" spans="1:11">
      <c r="A54" s="243"/>
      <c r="B54" s="307"/>
      <c r="C54" s="307"/>
      <c r="D54" s="307"/>
      <c r="E54" s="307"/>
      <c r="F54" s="301"/>
      <c r="G54" s="306"/>
      <c r="H54" s="246"/>
      <c r="I54" s="246"/>
      <c r="J54" s="246"/>
      <c r="K54" s="246"/>
    </row>
    <row r="55" spans="1:11">
      <c r="A55" s="243"/>
      <c r="B55" s="307"/>
      <c r="C55" s="307"/>
      <c r="D55" s="307"/>
      <c r="E55" s="307"/>
      <c r="F55" s="301"/>
      <c r="G55" s="308"/>
      <c r="H55" s="246"/>
      <c r="I55" s="246"/>
      <c r="J55" s="246"/>
      <c r="K55" s="246"/>
    </row>
    <row r="56" spans="1:11">
      <c r="A56" s="243"/>
      <c r="B56" s="307"/>
      <c r="C56" s="307"/>
      <c r="D56" s="307"/>
      <c r="E56" s="307"/>
      <c r="F56" s="301"/>
      <c r="G56" s="246"/>
      <c r="H56" s="246"/>
      <c r="I56" s="246"/>
      <c r="J56" s="246"/>
      <c r="K56" s="246"/>
    </row>
    <row r="57" spans="1:11">
      <c r="A57" s="243"/>
      <c r="B57" s="307"/>
      <c r="C57" s="307"/>
      <c r="D57" s="307"/>
      <c r="E57" s="307"/>
      <c r="F57" s="301"/>
    </row>
    <row r="58" spans="1:11">
      <c r="A58" s="243"/>
      <c r="B58" s="307"/>
      <c r="C58" s="307"/>
      <c r="D58" s="307"/>
      <c r="E58" s="307"/>
      <c r="F58" s="301"/>
    </row>
    <row r="59" spans="1:11">
      <c r="A59" s="243"/>
      <c r="B59" s="307"/>
      <c r="C59" s="307"/>
      <c r="D59" s="307"/>
      <c r="E59" s="307"/>
      <c r="F59" s="301"/>
    </row>
    <row r="60" spans="1:11" ht="13.5">
      <c r="A60" s="309"/>
      <c r="B60" s="310"/>
      <c r="C60" s="310"/>
      <c r="D60" s="310"/>
      <c r="E60" s="310"/>
      <c r="F60" s="311"/>
    </row>
    <row r="61" spans="1:11" ht="13.5">
      <c r="A61" s="309"/>
      <c r="B61" s="310"/>
      <c r="C61" s="310"/>
      <c r="D61" s="310"/>
      <c r="E61" s="310"/>
      <c r="F61" s="311"/>
    </row>
  </sheetData>
  <mergeCells count="16">
    <mergeCell ref="B10:C10"/>
    <mergeCell ref="A2:F2"/>
    <mergeCell ref="B7:C7"/>
    <mergeCell ref="B5:F5"/>
    <mergeCell ref="B6:F6"/>
    <mergeCell ref="B8:D8"/>
    <mergeCell ref="B9:D9"/>
    <mergeCell ref="A3:F3"/>
    <mergeCell ref="B39:C39"/>
    <mergeCell ref="B40:C40"/>
    <mergeCell ref="B11:C11"/>
    <mergeCell ref="B12:C12"/>
    <mergeCell ref="B35:F35"/>
    <mergeCell ref="B36:C36"/>
    <mergeCell ref="B37:C37"/>
    <mergeCell ref="B38:C38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2/2020.(III.19.) 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14"/>
  <sheetViews>
    <sheetView view="pageLayout" zoomScaleNormal="85" zoomScaleSheetLayoutView="100" workbookViewId="0">
      <selection activeCell="E112" sqref="E112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7" width="17.83203125" style="990" customWidth="1"/>
    <col min="8" max="8" width="21.33203125" style="990" customWidth="1"/>
    <col min="9" max="9" width="20.33203125" style="1" customWidth="1"/>
    <col min="10" max="16384" width="9.33203125" style="1"/>
  </cols>
  <sheetData>
    <row r="1" spans="1:8" ht="51" customHeight="1">
      <c r="A1" s="1283" t="s">
        <v>706</v>
      </c>
      <c r="B1" s="1283"/>
      <c r="C1" s="1283"/>
      <c r="D1" s="1283"/>
      <c r="E1" s="1283"/>
      <c r="F1" s="1283"/>
      <c r="G1" s="1283"/>
      <c r="H1" s="1283"/>
    </row>
    <row r="2" spans="1:8" ht="15.95" customHeight="1">
      <c r="A2" s="1203" t="s">
        <v>0</v>
      </c>
      <c r="B2" s="1203"/>
      <c r="C2" s="1203"/>
      <c r="D2" s="1203"/>
      <c r="E2" s="1203"/>
      <c r="F2" s="1203"/>
      <c r="G2" s="1203"/>
      <c r="H2" s="1203"/>
    </row>
    <row r="3" spans="1:8" ht="15.95" customHeight="1">
      <c r="A3" s="1205"/>
      <c r="B3" s="1205"/>
      <c r="C3" s="2"/>
      <c r="D3" s="3"/>
      <c r="E3" s="1204" t="s">
        <v>1</v>
      </c>
      <c r="F3" s="1204"/>
      <c r="G3" s="1204"/>
      <c r="H3" s="1204"/>
    </row>
    <row r="4" spans="1:8" ht="38.1" customHeight="1">
      <c r="A4" s="4" t="s">
        <v>2</v>
      </c>
      <c r="B4" s="5" t="s">
        <v>3</v>
      </c>
      <c r="C4" s="5" t="s">
        <v>4</v>
      </c>
      <c r="D4" s="341" t="s">
        <v>446</v>
      </c>
      <c r="E4" s="341" t="s">
        <v>447</v>
      </c>
      <c r="F4" s="341" t="s">
        <v>698</v>
      </c>
      <c r="G4" s="992" t="s">
        <v>727</v>
      </c>
      <c r="H4" s="992" t="s">
        <v>728</v>
      </c>
    </row>
    <row r="5" spans="1:8" s="7" customFormat="1" ht="12" customHeight="1">
      <c r="A5" s="889" t="s">
        <v>5</v>
      </c>
      <c r="B5" s="5" t="s">
        <v>6</v>
      </c>
      <c r="C5" s="5" t="s">
        <v>7</v>
      </c>
      <c r="D5" s="343" t="s">
        <v>8</v>
      </c>
      <c r="E5" s="343" t="s">
        <v>268</v>
      </c>
      <c r="F5" s="343" t="s">
        <v>448</v>
      </c>
      <c r="G5" s="999" t="s">
        <v>691</v>
      </c>
      <c r="H5" s="999" t="s">
        <v>692</v>
      </c>
    </row>
    <row r="6" spans="1:8" s="11" customFormat="1" ht="15.75" customHeight="1">
      <c r="A6" s="890" t="s">
        <v>9</v>
      </c>
      <c r="B6" s="848" t="s">
        <v>10</v>
      </c>
      <c r="C6" s="811" t="s">
        <v>11</v>
      </c>
      <c r="D6" s="812">
        <v>0</v>
      </c>
      <c r="E6" s="882"/>
      <c r="F6" s="963">
        <f t="shared" ref="F6:F36" si="0">D6+E6</f>
        <v>0</v>
      </c>
      <c r="G6" s="1002">
        <f>H6-F6</f>
        <v>191165</v>
      </c>
      <c r="H6" s="1004">
        <v>191165</v>
      </c>
    </row>
    <row r="7" spans="1:8" s="11" customFormat="1" ht="15.75" customHeight="1">
      <c r="A7" s="394" t="s">
        <v>12</v>
      </c>
      <c r="B7" s="838" t="s">
        <v>13</v>
      </c>
      <c r="C7" s="14" t="s">
        <v>14</v>
      </c>
      <c r="D7" s="808">
        <v>8918133</v>
      </c>
      <c r="E7" s="876"/>
      <c r="F7" s="962">
        <f t="shared" si="0"/>
        <v>8918133</v>
      </c>
      <c r="G7" s="1002">
        <f t="shared" ref="G7:G70" si="1">H7-F7</f>
        <v>1507217</v>
      </c>
      <c r="H7" s="1000">
        <v>10425350</v>
      </c>
    </row>
    <row r="8" spans="1:8" s="11" customFormat="1" ht="24" customHeight="1">
      <c r="A8" s="394" t="s">
        <v>15</v>
      </c>
      <c r="B8" s="838" t="s">
        <v>16</v>
      </c>
      <c r="C8" s="14" t="s">
        <v>17</v>
      </c>
      <c r="D8" s="808">
        <v>4570240</v>
      </c>
      <c r="E8" s="876"/>
      <c r="F8" s="962">
        <f t="shared" si="0"/>
        <v>4570240</v>
      </c>
      <c r="G8" s="1002">
        <f t="shared" si="1"/>
        <v>1449057</v>
      </c>
      <c r="H8" s="1000">
        <v>6019297</v>
      </c>
    </row>
    <row r="9" spans="1:8" s="11" customFormat="1" ht="15.75" customHeight="1">
      <c r="A9" s="394" t="s">
        <v>18</v>
      </c>
      <c r="B9" s="838" t="s">
        <v>19</v>
      </c>
      <c r="C9" s="14" t="s">
        <v>20</v>
      </c>
      <c r="D9" s="808">
        <v>1800000</v>
      </c>
      <c r="E9" s="876"/>
      <c r="F9" s="962">
        <f t="shared" si="0"/>
        <v>1800000</v>
      </c>
      <c r="G9" s="1002">
        <f t="shared" si="1"/>
        <v>0</v>
      </c>
      <c r="H9" s="1000">
        <v>1800000</v>
      </c>
    </row>
    <row r="10" spans="1:8" s="11" customFormat="1" ht="15.75" customHeight="1">
      <c r="A10" s="394" t="s">
        <v>21</v>
      </c>
      <c r="B10" s="838" t="s">
        <v>22</v>
      </c>
      <c r="C10" s="14" t="s">
        <v>23</v>
      </c>
      <c r="D10" s="808"/>
      <c r="E10" s="876"/>
      <c r="F10" s="962">
        <f t="shared" si="0"/>
        <v>0</v>
      </c>
      <c r="G10" s="1002">
        <f t="shared" si="1"/>
        <v>358775</v>
      </c>
      <c r="H10" s="1000">
        <v>358775</v>
      </c>
    </row>
    <row r="11" spans="1:8" s="11" customFormat="1" ht="15.75" customHeight="1">
      <c r="A11" s="394" t="s">
        <v>24</v>
      </c>
      <c r="B11" s="857" t="s">
        <v>25</v>
      </c>
      <c r="C11" s="21" t="s">
        <v>26</v>
      </c>
      <c r="D11" s="874"/>
      <c r="E11" s="881"/>
      <c r="F11" s="964">
        <f t="shared" si="0"/>
        <v>0</v>
      </c>
      <c r="G11" s="1045">
        <f t="shared" si="1"/>
        <v>0</v>
      </c>
      <c r="H11" s="1005"/>
    </row>
    <row r="12" spans="1:8" s="11" customFormat="1" ht="15.75" customHeight="1">
      <c r="A12" s="398" t="s">
        <v>27</v>
      </c>
      <c r="B12" s="887" t="s">
        <v>28</v>
      </c>
      <c r="C12" s="388" t="s">
        <v>29</v>
      </c>
      <c r="D12" s="387">
        <f>+D6+D7+D8+D9+D10+D11</f>
        <v>15288373</v>
      </c>
      <c r="E12" s="387">
        <f t="shared" ref="E12" si="2">+E6+E7+E8+E9+E10+E11</f>
        <v>0</v>
      </c>
      <c r="F12" s="970">
        <f t="shared" si="0"/>
        <v>15288373</v>
      </c>
      <c r="G12" s="1008">
        <f t="shared" si="1"/>
        <v>3506214</v>
      </c>
      <c r="H12" s="1008">
        <f>SUM(H6:H11)</f>
        <v>18794587</v>
      </c>
    </row>
    <row r="13" spans="1:8" s="11" customFormat="1" ht="15.75" customHeight="1">
      <c r="A13" s="394" t="s">
        <v>30</v>
      </c>
      <c r="B13" s="858" t="s">
        <v>31</v>
      </c>
      <c r="C13" s="10" t="s">
        <v>32</v>
      </c>
      <c r="D13" s="807"/>
      <c r="E13" s="882"/>
      <c r="F13" s="963">
        <f t="shared" si="0"/>
        <v>0</v>
      </c>
      <c r="G13" s="1002">
        <f t="shared" si="1"/>
        <v>0</v>
      </c>
      <c r="H13" s="1004"/>
    </row>
    <row r="14" spans="1:8" s="11" customFormat="1" ht="15.75" customHeight="1">
      <c r="A14" s="394" t="s">
        <v>33</v>
      </c>
      <c r="B14" s="838" t="s">
        <v>34</v>
      </c>
      <c r="C14" s="14" t="s">
        <v>35</v>
      </c>
      <c r="D14" s="808">
        <v>10000000</v>
      </c>
      <c r="E14" s="877">
        <v>2000000</v>
      </c>
      <c r="F14" s="962">
        <f t="shared" si="0"/>
        <v>12000000</v>
      </c>
      <c r="G14" s="1002">
        <f t="shared" si="1"/>
        <v>20241876</v>
      </c>
      <c r="H14" s="1000">
        <v>32241876</v>
      </c>
    </row>
    <row r="15" spans="1:8" s="11" customFormat="1" ht="24" customHeight="1">
      <c r="A15" s="394" t="s">
        <v>36</v>
      </c>
      <c r="B15" s="849" t="s">
        <v>37</v>
      </c>
      <c r="C15" s="14" t="s">
        <v>35</v>
      </c>
      <c r="D15" s="809"/>
      <c r="E15" s="876"/>
      <c r="F15" s="962">
        <f t="shared" si="0"/>
        <v>0</v>
      </c>
      <c r="G15" s="1002">
        <f t="shared" si="1"/>
        <v>0</v>
      </c>
      <c r="H15" s="1000"/>
    </row>
    <row r="16" spans="1:8" s="11" customFormat="1" ht="18.75" customHeight="1">
      <c r="A16" s="394" t="s">
        <v>38</v>
      </c>
      <c r="B16" s="850" t="s">
        <v>39</v>
      </c>
      <c r="C16" s="14" t="s">
        <v>35</v>
      </c>
      <c r="D16" s="809"/>
      <c r="E16" s="878"/>
      <c r="F16" s="962">
        <f t="shared" si="0"/>
        <v>0</v>
      </c>
      <c r="G16" s="1002">
        <f t="shared" si="1"/>
        <v>635116</v>
      </c>
      <c r="H16" s="1000">
        <v>635116</v>
      </c>
    </row>
    <row r="17" spans="1:8" s="11" customFormat="1" ht="15.75" customHeight="1">
      <c r="A17" s="394" t="s">
        <v>40</v>
      </c>
      <c r="B17" s="850" t="s">
        <v>41</v>
      </c>
      <c r="C17" s="14" t="s">
        <v>35</v>
      </c>
      <c r="D17" s="809"/>
      <c r="E17" s="876"/>
      <c r="F17" s="962">
        <f t="shared" si="0"/>
        <v>0</v>
      </c>
      <c r="G17" s="1002">
        <f t="shared" si="1"/>
        <v>17388020</v>
      </c>
      <c r="H17" s="1000">
        <v>17388020</v>
      </c>
    </row>
    <row r="18" spans="1:8" s="11" customFormat="1" ht="19.5" customHeight="1">
      <c r="A18" s="394" t="s">
        <v>42</v>
      </c>
      <c r="B18" s="850" t="s">
        <v>43</v>
      </c>
      <c r="C18" s="14" t="s">
        <v>35</v>
      </c>
      <c r="D18" s="809"/>
      <c r="E18" s="878">
        <v>2000000</v>
      </c>
      <c r="F18" s="962">
        <f t="shared" si="0"/>
        <v>2000000</v>
      </c>
      <c r="G18" s="1002">
        <f t="shared" si="1"/>
        <v>-1175236</v>
      </c>
      <c r="H18" s="1000">
        <v>824764</v>
      </c>
    </row>
    <row r="19" spans="1:8" s="11" customFormat="1" ht="19.5" customHeight="1">
      <c r="A19" s="394" t="s">
        <v>44</v>
      </c>
      <c r="B19" s="850" t="s">
        <v>45</v>
      </c>
      <c r="C19" s="14" t="s">
        <v>35</v>
      </c>
      <c r="D19" s="809">
        <v>10000000</v>
      </c>
      <c r="E19" s="876"/>
      <c r="F19" s="962">
        <f t="shared" si="0"/>
        <v>10000000</v>
      </c>
      <c r="G19" s="1002">
        <f t="shared" si="1"/>
        <v>1732200</v>
      </c>
      <c r="H19" s="1000">
        <v>11732200</v>
      </c>
    </row>
    <row r="20" spans="1:8" s="11" customFormat="1" ht="24" customHeight="1">
      <c r="A20" s="394" t="s">
        <v>46</v>
      </c>
      <c r="B20" s="850" t="s">
        <v>47</v>
      </c>
      <c r="C20" s="14" t="s">
        <v>35</v>
      </c>
      <c r="D20" s="809"/>
      <c r="E20" s="876"/>
      <c r="F20" s="962">
        <f t="shared" si="0"/>
        <v>0</v>
      </c>
      <c r="G20" s="1002">
        <f t="shared" si="1"/>
        <v>1661776</v>
      </c>
      <c r="H20" s="1000">
        <v>1661776</v>
      </c>
    </row>
    <row r="21" spans="1:8" s="11" customFormat="1" ht="24.75" customHeight="1">
      <c r="A21" s="394" t="s">
        <v>48</v>
      </c>
      <c r="B21" s="851" t="s">
        <v>49</v>
      </c>
      <c r="C21" s="21" t="s">
        <v>35</v>
      </c>
      <c r="D21" s="810"/>
      <c r="E21" s="881"/>
      <c r="F21" s="964">
        <f t="shared" si="0"/>
        <v>0</v>
      </c>
      <c r="G21" s="1045">
        <f t="shared" si="1"/>
        <v>0</v>
      </c>
      <c r="H21" s="1005"/>
    </row>
    <row r="22" spans="1:8" s="11" customFormat="1" ht="18" customHeight="1">
      <c r="A22" s="891" t="s">
        <v>50</v>
      </c>
      <c r="B22" s="859" t="s">
        <v>51</v>
      </c>
      <c r="C22" s="860" t="s">
        <v>52</v>
      </c>
      <c r="D22" s="861">
        <f>SUM(D12+D13+D14)</f>
        <v>25288373</v>
      </c>
      <c r="E22" s="861">
        <f t="shared" ref="E22" si="3">SUM(E12+E13+E14)</f>
        <v>2000000</v>
      </c>
      <c r="F22" s="970">
        <f t="shared" si="0"/>
        <v>27288373</v>
      </c>
      <c r="G22" s="1008">
        <f t="shared" si="1"/>
        <v>23748090</v>
      </c>
      <c r="H22" s="1008">
        <f>SUM(H14,H12)</f>
        <v>51036463</v>
      </c>
    </row>
    <row r="23" spans="1:8" s="11" customFormat="1" ht="15.75" customHeight="1">
      <c r="A23" s="394" t="s">
        <v>53</v>
      </c>
      <c r="B23" s="852" t="s">
        <v>54</v>
      </c>
      <c r="C23" s="811" t="s">
        <v>55</v>
      </c>
      <c r="D23" s="814"/>
      <c r="E23" s="882"/>
      <c r="F23" s="963">
        <f t="shared" si="0"/>
        <v>0</v>
      </c>
      <c r="G23" s="1002">
        <f t="shared" si="1"/>
        <v>1674101</v>
      </c>
      <c r="H23" s="1004">
        <v>1674101</v>
      </c>
    </row>
    <row r="24" spans="1:8" s="11" customFormat="1" ht="15.75" customHeight="1">
      <c r="A24" s="394" t="s">
        <v>56</v>
      </c>
      <c r="B24" s="853" t="s">
        <v>57</v>
      </c>
      <c r="C24" s="14" t="s">
        <v>58</v>
      </c>
      <c r="D24" s="566">
        <f>SUM(D25:D30)</f>
        <v>0</v>
      </c>
      <c r="E24" s="876"/>
      <c r="F24" s="962">
        <f t="shared" si="0"/>
        <v>0</v>
      </c>
      <c r="G24" s="1002">
        <f t="shared" si="1"/>
        <v>0</v>
      </c>
      <c r="H24" s="1000"/>
    </row>
    <row r="25" spans="1:8" s="11" customFormat="1" ht="15.75" customHeight="1">
      <c r="A25" s="394" t="s">
        <v>59</v>
      </c>
      <c r="B25" s="849" t="s">
        <v>60</v>
      </c>
      <c r="C25" s="14" t="s">
        <v>58</v>
      </c>
      <c r="D25" s="566"/>
      <c r="E25" s="876"/>
      <c r="F25" s="962">
        <f t="shared" si="0"/>
        <v>0</v>
      </c>
      <c r="G25" s="1002">
        <f t="shared" si="1"/>
        <v>0</v>
      </c>
      <c r="H25" s="1000"/>
    </row>
    <row r="26" spans="1:8" s="11" customFormat="1" ht="18.75" customHeight="1">
      <c r="A26" s="394" t="s">
        <v>61</v>
      </c>
      <c r="B26" s="854" t="s">
        <v>62</v>
      </c>
      <c r="C26" s="14" t="s">
        <v>58</v>
      </c>
      <c r="D26" s="566"/>
      <c r="E26" s="876"/>
      <c r="F26" s="962">
        <f t="shared" si="0"/>
        <v>0</v>
      </c>
      <c r="G26" s="1002">
        <f t="shared" si="1"/>
        <v>0</v>
      </c>
      <c r="H26" s="1000"/>
    </row>
    <row r="27" spans="1:8" s="11" customFormat="1" ht="15.75" customHeight="1">
      <c r="A27" s="394" t="s">
        <v>63</v>
      </c>
      <c r="B27" s="854" t="s">
        <v>64</v>
      </c>
      <c r="C27" s="14" t="s">
        <v>58</v>
      </c>
      <c r="D27" s="566"/>
      <c r="E27" s="876"/>
      <c r="F27" s="962">
        <f t="shared" si="0"/>
        <v>0</v>
      </c>
      <c r="G27" s="1002">
        <f t="shared" si="1"/>
        <v>0</v>
      </c>
      <c r="H27" s="1000"/>
    </row>
    <row r="28" spans="1:8" s="11" customFormat="1" ht="15.75" customHeight="1">
      <c r="A28" s="394" t="s">
        <v>65</v>
      </c>
      <c r="B28" s="854" t="s">
        <v>66</v>
      </c>
      <c r="C28" s="14" t="s">
        <v>58</v>
      </c>
      <c r="D28" s="566"/>
      <c r="E28" s="876"/>
      <c r="F28" s="962">
        <f t="shared" si="0"/>
        <v>0</v>
      </c>
      <c r="G28" s="1002">
        <f t="shared" si="1"/>
        <v>0</v>
      </c>
      <c r="H28" s="1000"/>
    </row>
    <row r="29" spans="1:8" s="11" customFormat="1" ht="24.75" customHeight="1">
      <c r="A29" s="394" t="s">
        <v>67</v>
      </c>
      <c r="B29" s="854" t="s">
        <v>68</v>
      </c>
      <c r="C29" s="14" t="s">
        <v>58</v>
      </c>
      <c r="D29" s="566"/>
      <c r="E29" s="876"/>
      <c r="F29" s="962">
        <f t="shared" si="0"/>
        <v>0</v>
      </c>
      <c r="G29" s="1002">
        <f t="shared" si="1"/>
        <v>0</v>
      </c>
      <c r="H29" s="1000"/>
    </row>
    <row r="30" spans="1:8" s="11" customFormat="1" ht="24" customHeight="1">
      <c r="A30" s="394" t="s">
        <v>69</v>
      </c>
      <c r="B30" s="855" t="s">
        <v>70</v>
      </c>
      <c r="C30" s="21" t="s">
        <v>58</v>
      </c>
      <c r="D30" s="813"/>
      <c r="E30" s="881"/>
      <c r="F30" s="964">
        <f t="shared" si="0"/>
        <v>0</v>
      </c>
      <c r="G30" s="1045">
        <f t="shared" si="1"/>
        <v>0</v>
      </c>
      <c r="H30" s="1005"/>
    </row>
    <row r="31" spans="1:8" s="11" customFormat="1" ht="22.5" customHeight="1">
      <c r="A31" s="398" t="s">
        <v>71</v>
      </c>
      <c r="B31" s="862" t="s">
        <v>72</v>
      </c>
      <c r="C31" s="904" t="s">
        <v>73</v>
      </c>
      <c r="D31" s="902">
        <f>SUM(D23+D24)</f>
        <v>0</v>
      </c>
      <c r="E31" s="903"/>
      <c r="F31" s="971">
        <f t="shared" si="0"/>
        <v>0</v>
      </c>
      <c r="G31" s="1008">
        <f t="shared" si="1"/>
        <v>1674101</v>
      </c>
      <c r="H31" s="1008">
        <f>SUM(H23:H30)</f>
        <v>1674101</v>
      </c>
    </row>
    <row r="32" spans="1:8" s="11" customFormat="1" ht="14.25" customHeight="1">
      <c r="A32" s="394" t="s">
        <v>74</v>
      </c>
      <c r="B32" s="905" t="s">
        <v>75</v>
      </c>
      <c r="C32" s="35" t="s">
        <v>76</v>
      </c>
      <c r="D32" s="906"/>
      <c r="E32" s="907"/>
      <c r="F32" s="972">
        <f t="shared" si="0"/>
        <v>0</v>
      </c>
      <c r="G32" s="1002">
        <f t="shared" si="1"/>
        <v>0</v>
      </c>
      <c r="H32" s="1004"/>
    </row>
    <row r="33" spans="1:8" s="11" customFormat="1" ht="14.25" customHeight="1">
      <c r="A33" s="394" t="s">
        <v>77</v>
      </c>
      <c r="B33" s="908" t="s">
        <v>78</v>
      </c>
      <c r="C33" s="14" t="s">
        <v>79</v>
      </c>
      <c r="D33" s="566">
        <f>D34+D35+D36</f>
        <v>7000000</v>
      </c>
      <c r="E33" s="879"/>
      <c r="F33" s="962">
        <f t="shared" si="0"/>
        <v>7000000</v>
      </c>
      <c r="G33" s="1002">
        <f t="shared" si="1"/>
        <v>-646721</v>
      </c>
      <c r="H33" s="1000">
        <v>6353279</v>
      </c>
    </row>
    <row r="34" spans="1:8" s="11" customFormat="1" ht="14.25" customHeight="1">
      <c r="A34" s="394" t="s">
        <v>80</v>
      </c>
      <c r="B34" s="909" t="s">
        <v>81</v>
      </c>
      <c r="C34" s="37" t="s">
        <v>79</v>
      </c>
      <c r="D34" s="566">
        <v>6000000</v>
      </c>
      <c r="E34" s="879"/>
      <c r="F34" s="962">
        <f t="shared" si="0"/>
        <v>6000000</v>
      </c>
      <c r="G34" s="1002">
        <f t="shared" si="1"/>
        <v>-530844</v>
      </c>
      <c r="H34" s="1000">
        <v>5469156</v>
      </c>
    </row>
    <row r="35" spans="1:8" s="11" customFormat="1" ht="14.25" customHeight="1">
      <c r="A35" s="394" t="s">
        <v>82</v>
      </c>
      <c r="B35" s="910" t="s">
        <v>83</v>
      </c>
      <c r="C35" s="37" t="s">
        <v>79</v>
      </c>
      <c r="D35" s="566">
        <v>0</v>
      </c>
      <c r="E35" s="879"/>
      <c r="F35" s="962">
        <f t="shared" si="0"/>
        <v>0</v>
      </c>
      <c r="G35" s="1002">
        <f t="shared" si="1"/>
        <v>0</v>
      </c>
      <c r="H35" s="1000"/>
    </row>
    <row r="36" spans="1:8" s="11" customFormat="1" ht="14.25" customHeight="1">
      <c r="A36" s="394" t="s">
        <v>84</v>
      </c>
      <c r="B36" s="910" t="s">
        <v>85</v>
      </c>
      <c r="C36" s="37" t="s">
        <v>79</v>
      </c>
      <c r="D36" s="566">
        <v>1000000</v>
      </c>
      <c r="E36" s="879"/>
      <c r="F36" s="962">
        <f t="shared" si="0"/>
        <v>1000000</v>
      </c>
      <c r="G36" s="1002">
        <f t="shared" si="1"/>
        <v>-115877</v>
      </c>
      <c r="H36" s="1000">
        <v>884123</v>
      </c>
    </row>
    <row r="37" spans="1:8" s="11" customFormat="1" ht="14.25" customHeight="1">
      <c r="A37" s="394" t="s">
        <v>86</v>
      </c>
      <c r="B37" s="911" t="s">
        <v>87</v>
      </c>
      <c r="C37" s="14" t="s">
        <v>88</v>
      </c>
      <c r="D37" s="566">
        <f>D38+D39</f>
        <v>28000000</v>
      </c>
      <c r="E37" s="566">
        <v>0</v>
      </c>
      <c r="F37" s="567">
        <f t="shared" ref="F37" si="4">F38+F39</f>
        <v>28000000</v>
      </c>
      <c r="G37" s="1002">
        <f t="shared" si="1"/>
        <v>6787485</v>
      </c>
      <c r="H37" s="1000">
        <v>34787485</v>
      </c>
    </row>
    <row r="38" spans="1:8" s="11" customFormat="1" ht="14.25" customHeight="1">
      <c r="A38" s="394" t="s">
        <v>89</v>
      </c>
      <c r="B38" s="912" t="s">
        <v>90</v>
      </c>
      <c r="C38" s="37" t="s">
        <v>88</v>
      </c>
      <c r="D38" s="566">
        <v>28000000</v>
      </c>
      <c r="E38" s="878">
        <v>0</v>
      </c>
      <c r="F38" s="962">
        <f t="shared" ref="F38:F71" si="5">D38+E38</f>
        <v>28000000</v>
      </c>
      <c r="G38" s="1002">
        <f t="shared" si="1"/>
        <v>6787485</v>
      </c>
      <c r="H38" s="1000">
        <v>34787485</v>
      </c>
    </row>
    <row r="39" spans="1:8" s="11" customFormat="1" ht="14.25" customHeight="1">
      <c r="A39" s="394" t="s">
        <v>91</v>
      </c>
      <c r="B39" s="912" t="s">
        <v>92</v>
      </c>
      <c r="C39" s="37" t="s">
        <v>88</v>
      </c>
      <c r="D39" s="566"/>
      <c r="E39" s="879"/>
      <c r="F39" s="962">
        <f t="shared" si="5"/>
        <v>0</v>
      </c>
      <c r="G39" s="1002">
        <f t="shared" si="1"/>
        <v>0</v>
      </c>
      <c r="H39" s="1000"/>
    </row>
    <row r="40" spans="1:8" s="11" customFormat="1" ht="17.25" customHeight="1">
      <c r="A40" s="394" t="s">
        <v>93</v>
      </c>
      <c r="B40" s="913" t="s">
        <v>94</v>
      </c>
      <c r="C40" s="14" t="s">
        <v>95</v>
      </c>
      <c r="D40" s="566">
        <v>1000000</v>
      </c>
      <c r="E40" s="879"/>
      <c r="F40" s="962">
        <f t="shared" si="5"/>
        <v>1000000</v>
      </c>
      <c r="G40" s="1002">
        <f t="shared" si="1"/>
        <v>-9450</v>
      </c>
      <c r="H40" s="1000">
        <v>990550</v>
      </c>
    </row>
    <row r="41" spans="1:8" s="11" customFormat="1" ht="17.25" customHeight="1">
      <c r="A41" s="394" t="s">
        <v>96</v>
      </c>
      <c r="B41" s="911" t="s">
        <v>97</v>
      </c>
      <c r="C41" s="14" t="s">
        <v>98</v>
      </c>
      <c r="D41" s="566">
        <f>SUM(D42:D43)</f>
        <v>0</v>
      </c>
      <c r="E41" s="879"/>
      <c r="F41" s="962">
        <f t="shared" si="5"/>
        <v>0</v>
      </c>
      <c r="G41" s="1002">
        <f t="shared" si="1"/>
        <v>0</v>
      </c>
      <c r="H41" s="1000"/>
    </row>
    <row r="42" spans="1:8" s="11" customFormat="1" ht="14.25" customHeight="1">
      <c r="A42" s="394" t="s">
        <v>99</v>
      </c>
      <c r="B42" s="912" t="s">
        <v>100</v>
      </c>
      <c r="C42" s="37" t="s">
        <v>98</v>
      </c>
      <c r="D42" s="566"/>
      <c r="E42" s="879"/>
      <c r="F42" s="962">
        <f t="shared" si="5"/>
        <v>0</v>
      </c>
      <c r="G42" s="1002">
        <f t="shared" si="1"/>
        <v>0</v>
      </c>
      <c r="H42" s="1000"/>
    </row>
    <row r="43" spans="1:8" s="11" customFormat="1" ht="14.25" customHeight="1">
      <c r="A43" s="394" t="s">
        <v>101</v>
      </c>
      <c r="B43" s="912" t="s">
        <v>102</v>
      </c>
      <c r="C43" s="37" t="s">
        <v>98</v>
      </c>
      <c r="D43" s="566"/>
      <c r="E43" s="879"/>
      <c r="F43" s="962">
        <f t="shared" si="5"/>
        <v>0</v>
      </c>
      <c r="G43" s="1002">
        <f t="shared" si="1"/>
        <v>0</v>
      </c>
      <c r="H43" s="1000"/>
    </row>
    <row r="44" spans="1:8" s="11" customFormat="1" ht="14.25" customHeight="1">
      <c r="A44" s="394" t="s">
        <v>103</v>
      </c>
      <c r="B44" s="914" t="s">
        <v>104</v>
      </c>
      <c r="C44" s="825" t="s">
        <v>105</v>
      </c>
      <c r="D44" s="826"/>
      <c r="E44" s="915"/>
      <c r="F44" s="973">
        <f t="shared" si="5"/>
        <v>0</v>
      </c>
      <c r="G44" s="1045">
        <f t="shared" si="1"/>
        <v>54524</v>
      </c>
      <c r="H44" s="1005">
        <v>54524</v>
      </c>
    </row>
    <row r="45" spans="1:8" s="11" customFormat="1" ht="17.25" customHeight="1">
      <c r="A45" s="398" t="s">
        <v>106</v>
      </c>
      <c r="B45" s="863" t="s">
        <v>107</v>
      </c>
      <c r="C45" s="388" t="s">
        <v>108</v>
      </c>
      <c r="D45" s="412">
        <f>SUM(D32+D33+D37+D40+D41+D44)</f>
        <v>36000000</v>
      </c>
      <c r="E45" s="412">
        <f>SUM(E32+E33+E37+E40+E41+E44)</f>
        <v>0</v>
      </c>
      <c r="F45" s="970">
        <f t="shared" si="5"/>
        <v>36000000</v>
      </c>
      <c r="G45" s="1008">
        <f t="shared" si="1"/>
        <v>6185838</v>
      </c>
      <c r="H45" s="1008">
        <v>42185838</v>
      </c>
    </row>
    <row r="46" spans="1:8" s="11" customFormat="1" ht="14.25" customHeight="1">
      <c r="A46" s="394" t="s">
        <v>109</v>
      </c>
      <c r="B46" s="852" t="s">
        <v>110</v>
      </c>
      <c r="C46" s="45" t="s">
        <v>111</v>
      </c>
      <c r="D46" s="814">
        <v>0</v>
      </c>
      <c r="E46" s="883">
        <v>7000000</v>
      </c>
      <c r="F46" s="963">
        <f t="shared" si="5"/>
        <v>7000000</v>
      </c>
      <c r="G46" s="1002">
        <f t="shared" si="1"/>
        <v>7416749</v>
      </c>
      <c r="H46" s="1004">
        <v>14416749</v>
      </c>
    </row>
    <row r="47" spans="1:8" s="11" customFormat="1" ht="14.25" customHeight="1">
      <c r="A47" s="394" t="s">
        <v>112</v>
      </c>
      <c r="B47" s="853" t="s">
        <v>113</v>
      </c>
      <c r="C47" s="46" t="s">
        <v>114</v>
      </c>
      <c r="D47" s="566">
        <v>300000</v>
      </c>
      <c r="E47" s="878"/>
      <c r="F47" s="962">
        <f t="shared" si="5"/>
        <v>300000</v>
      </c>
      <c r="G47" s="1002">
        <f t="shared" si="1"/>
        <v>507307</v>
      </c>
      <c r="H47" s="1000">
        <v>807307</v>
      </c>
    </row>
    <row r="48" spans="1:8" s="11" customFormat="1" ht="14.25" customHeight="1">
      <c r="A48" s="394" t="s">
        <v>115</v>
      </c>
      <c r="B48" s="853" t="s">
        <v>116</v>
      </c>
      <c r="C48" s="46" t="s">
        <v>117</v>
      </c>
      <c r="D48" s="566">
        <v>2000000</v>
      </c>
      <c r="E48" s="878"/>
      <c r="F48" s="962">
        <f t="shared" si="5"/>
        <v>2000000</v>
      </c>
      <c r="G48" s="1002">
        <f t="shared" si="1"/>
        <v>-1995000</v>
      </c>
      <c r="H48" s="1000">
        <v>5000</v>
      </c>
    </row>
    <row r="49" spans="1:8" s="11" customFormat="1" ht="14.25" customHeight="1">
      <c r="A49" s="394" t="s">
        <v>118</v>
      </c>
      <c r="B49" s="853" t="s">
        <v>119</v>
      </c>
      <c r="C49" s="46" t="s">
        <v>120</v>
      </c>
      <c r="D49" s="566"/>
      <c r="E49" s="878"/>
      <c r="F49" s="962">
        <f t="shared" si="5"/>
        <v>0</v>
      </c>
      <c r="G49" s="1002">
        <f t="shared" si="1"/>
        <v>155197</v>
      </c>
      <c r="H49" s="1000">
        <v>155197</v>
      </c>
    </row>
    <row r="50" spans="1:8" s="11" customFormat="1" ht="14.25" customHeight="1">
      <c r="A50" s="394" t="s">
        <v>121</v>
      </c>
      <c r="B50" s="853" t="s">
        <v>122</v>
      </c>
      <c r="C50" s="46" t="s">
        <v>123</v>
      </c>
      <c r="D50" s="566"/>
      <c r="E50" s="878"/>
      <c r="F50" s="962">
        <f t="shared" si="5"/>
        <v>0</v>
      </c>
      <c r="G50" s="1002">
        <f t="shared" si="1"/>
        <v>0</v>
      </c>
      <c r="H50" s="1000"/>
    </row>
    <row r="51" spans="1:8" s="11" customFormat="1" ht="14.25" customHeight="1">
      <c r="A51" s="394" t="s">
        <v>124</v>
      </c>
      <c r="B51" s="853" t="s">
        <v>125</v>
      </c>
      <c r="C51" s="46" t="s">
        <v>126</v>
      </c>
      <c r="D51" s="566">
        <v>540000</v>
      </c>
      <c r="E51" s="878">
        <v>1890000</v>
      </c>
      <c r="F51" s="962">
        <f t="shared" si="5"/>
        <v>2430000</v>
      </c>
      <c r="G51" s="1002">
        <f t="shared" si="1"/>
        <v>-2430000</v>
      </c>
      <c r="H51" s="1000">
        <v>0</v>
      </c>
    </row>
    <row r="52" spans="1:8" s="11" customFormat="1" ht="14.25" customHeight="1">
      <c r="A52" s="394" t="s">
        <v>127</v>
      </c>
      <c r="B52" s="853" t="s">
        <v>128</v>
      </c>
      <c r="C52" s="46" t="s">
        <v>129</v>
      </c>
      <c r="D52" s="566"/>
      <c r="E52" s="878">
        <v>1080000</v>
      </c>
      <c r="F52" s="962">
        <f t="shared" si="5"/>
        <v>1080000</v>
      </c>
      <c r="G52" s="1002">
        <f t="shared" si="1"/>
        <v>-1080000</v>
      </c>
      <c r="H52" s="1000">
        <v>0</v>
      </c>
    </row>
    <row r="53" spans="1:8" s="11" customFormat="1" ht="14.25" customHeight="1">
      <c r="A53" s="394" t="s">
        <v>130</v>
      </c>
      <c r="B53" s="853" t="s">
        <v>131</v>
      </c>
      <c r="C53" s="46" t="s">
        <v>132</v>
      </c>
      <c r="D53" s="566"/>
      <c r="E53" s="878"/>
      <c r="F53" s="962">
        <f t="shared" si="5"/>
        <v>0</v>
      </c>
      <c r="G53" s="1002">
        <f t="shared" si="1"/>
        <v>29</v>
      </c>
      <c r="H53" s="1000">
        <v>29</v>
      </c>
    </row>
    <row r="54" spans="1:8" s="11" customFormat="1" ht="14.25" customHeight="1">
      <c r="A54" s="394" t="s">
        <v>133</v>
      </c>
      <c r="B54" s="853" t="s">
        <v>134</v>
      </c>
      <c r="C54" s="46" t="s">
        <v>135</v>
      </c>
      <c r="D54" s="816"/>
      <c r="E54" s="878"/>
      <c r="F54" s="962">
        <f t="shared" si="5"/>
        <v>0</v>
      </c>
      <c r="G54" s="1002">
        <f t="shared" si="1"/>
        <v>0</v>
      </c>
      <c r="H54" s="1000"/>
    </row>
    <row r="55" spans="1:8" s="11" customFormat="1" ht="14.25" customHeight="1">
      <c r="A55" s="394" t="s">
        <v>136</v>
      </c>
      <c r="B55" s="853" t="s">
        <v>137</v>
      </c>
      <c r="C55" s="46" t="s">
        <v>138</v>
      </c>
      <c r="D55" s="816"/>
      <c r="E55" s="878"/>
      <c r="F55" s="962">
        <f t="shared" si="5"/>
        <v>0</v>
      </c>
      <c r="G55" s="1002">
        <f t="shared" si="1"/>
        <v>0</v>
      </c>
      <c r="H55" s="1000"/>
    </row>
    <row r="56" spans="1:8" s="11" customFormat="1" ht="14.25" customHeight="1">
      <c r="A56" s="394" t="s">
        <v>139</v>
      </c>
      <c r="B56" s="856" t="s">
        <v>140</v>
      </c>
      <c r="C56" s="825" t="s">
        <v>141</v>
      </c>
      <c r="D56" s="827"/>
      <c r="E56" s="881"/>
      <c r="F56" s="964">
        <f t="shared" si="5"/>
        <v>0</v>
      </c>
      <c r="G56" s="1045">
        <f t="shared" si="1"/>
        <v>1572772</v>
      </c>
      <c r="H56" s="1005">
        <v>1572772</v>
      </c>
    </row>
    <row r="57" spans="1:8" s="11" customFormat="1" ht="15.75" customHeight="1">
      <c r="A57" s="891" t="s">
        <v>142</v>
      </c>
      <c r="B57" s="864" t="s">
        <v>143</v>
      </c>
      <c r="C57" s="860" t="s">
        <v>144</v>
      </c>
      <c r="D57" s="865">
        <f>SUM(D46:D56)</f>
        <v>2840000</v>
      </c>
      <c r="E57" s="865">
        <f>SUM(E46:E56)</f>
        <v>9970000</v>
      </c>
      <c r="F57" s="974">
        <f t="shared" si="5"/>
        <v>12810000</v>
      </c>
      <c r="G57" s="1008">
        <f t="shared" si="1"/>
        <v>4147054</v>
      </c>
      <c r="H57" s="1008">
        <v>16957054</v>
      </c>
    </row>
    <row r="58" spans="1:8" s="11" customFormat="1" ht="14.25" customHeight="1">
      <c r="A58" s="892" t="s">
        <v>145</v>
      </c>
      <c r="B58" s="852" t="s">
        <v>146</v>
      </c>
      <c r="C58" s="45" t="s">
        <v>147</v>
      </c>
      <c r="D58" s="828"/>
      <c r="E58" s="882"/>
      <c r="F58" s="963">
        <f t="shared" si="5"/>
        <v>0</v>
      </c>
      <c r="G58" s="1002">
        <f t="shared" si="1"/>
        <v>0</v>
      </c>
      <c r="H58" s="1004"/>
    </row>
    <row r="59" spans="1:8" s="11" customFormat="1" ht="14.25" customHeight="1">
      <c r="A59" s="892" t="s">
        <v>148</v>
      </c>
      <c r="B59" s="853" t="s">
        <v>149</v>
      </c>
      <c r="C59" s="46" t="s">
        <v>150</v>
      </c>
      <c r="D59" s="816"/>
      <c r="E59" s="876"/>
      <c r="F59" s="962">
        <f t="shared" si="5"/>
        <v>0</v>
      </c>
      <c r="G59" s="1002">
        <f t="shared" si="1"/>
        <v>0</v>
      </c>
      <c r="H59" s="1000"/>
    </row>
    <row r="60" spans="1:8" s="11" customFormat="1" ht="14.25" customHeight="1">
      <c r="A60" s="892" t="s">
        <v>151</v>
      </c>
      <c r="B60" s="853" t="s">
        <v>152</v>
      </c>
      <c r="C60" s="46" t="s">
        <v>153</v>
      </c>
      <c r="D60" s="816"/>
      <c r="E60" s="876"/>
      <c r="F60" s="962">
        <f t="shared" si="5"/>
        <v>0</v>
      </c>
      <c r="G60" s="1002">
        <f t="shared" si="1"/>
        <v>0</v>
      </c>
      <c r="H60" s="1000"/>
    </row>
    <row r="61" spans="1:8" s="11" customFormat="1" ht="14.25" customHeight="1">
      <c r="A61" s="892" t="s">
        <v>154</v>
      </c>
      <c r="B61" s="853" t="s">
        <v>155</v>
      </c>
      <c r="C61" s="46" t="s">
        <v>156</v>
      </c>
      <c r="D61" s="816"/>
      <c r="E61" s="876"/>
      <c r="F61" s="962">
        <f t="shared" si="5"/>
        <v>0</v>
      </c>
      <c r="G61" s="1002">
        <f t="shared" si="1"/>
        <v>0</v>
      </c>
      <c r="H61" s="1000"/>
    </row>
    <row r="62" spans="1:8" s="11" customFormat="1" ht="14.25" customHeight="1">
      <c r="A62" s="892" t="s">
        <v>157</v>
      </c>
      <c r="B62" s="857" t="s">
        <v>158</v>
      </c>
      <c r="C62" s="43" t="s">
        <v>159</v>
      </c>
      <c r="D62" s="574"/>
      <c r="E62" s="881"/>
      <c r="F62" s="964">
        <f t="shared" si="5"/>
        <v>0</v>
      </c>
      <c r="G62" s="1045">
        <f t="shared" si="1"/>
        <v>0</v>
      </c>
      <c r="H62" s="1005"/>
    </row>
    <row r="63" spans="1:8" s="11" customFormat="1" ht="14.25" customHeight="1">
      <c r="A63" s="398" t="s">
        <v>160</v>
      </c>
      <c r="B63" s="864" t="s">
        <v>161</v>
      </c>
      <c r="C63" s="866" t="s">
        <v>162</v>
      </c>
      <c r="D63" s="867">
        <f>SUM(D58:D62)</f>
        <v>0</v>
      </c>
      <c r="E63" s="806"/>
      <c r="F63" s="975">
        <f t="shared" si="5"/>
        <v>0</v>
      </c>
      <c r="G63" s="1008">
        <f t="shared" si="1"/>
        <v>0</v>
      </c>
      <c r="H63" s="1008"/>
    </row>
    <row r="64" spans="1:8" s="11" customFormat="1" ht="16.5" customHeight="1">
      <c r="A64" s="394" t="s">
        <v>163</v>
      </c>
      <c r="B64" s="858" t="s">
        <v>164</v>
      </c>
      <c r="C64" s="774" t="s">
        <v>165</v>
      </c>
      <c r="D64" s="561"/>
      <c r="E64" s="882"/>
      <c r="F64" s="963">
        <f t="shared" si="5"/>
        <v>0</v>
      </c>
      <c r="G64" s="1002">
        <f t="shared" si="1"/>
        <v>0</v>
      </c>
      <c r="H64" s="1004"/>
    </row>
    <row r="65" spans="1:8" s="11" customFormat="1" ht="17.25" customHeight="1">
      <c r="A65" s="394" t="s">
        <v>166</v>
      </c>
      <c r="B65" s="857" t="s">
        <v>167</v>
      </c>
      <c r="C65" s="21" t="s">
        <v>168</v>
      </c>
      <c r="D65" s="815">
        <v>1500000</v>
      </c>
      <c r="E65" s="881"/>
      <c r="F65" s="964">
        <f t="shared" si="5"/>
        <v>1500000</v>
      </c>
      <c r="G65" s="1045">
        <f t="shared" si="1"/>
        <v>-687598</v>
      </c>
      <c r="H65" s="1005">
        <v>812402</v>
      </c>
    </row>
    <row r="66" spans="1:8" s="11" customFormat="1" ht="17.25" customHeight="1">
      <c r="A66" s="398" t="s">
        <v>169</v>
      </c>
      <c r="B66" s="868" t="s">
        <v>170</v>
      </c>
      <c r="C66" s="860" t="s">
        <v>171</v>
      </c>
      <c r="D66" s="387">
        <f>SUM(D64:D65)</f>
        <v>1500000</v>
      </c>
      <c r="E66" s="387">
        <f>SUM(E64:E65)</f>
        <v>0</v>
      </c>
      <c r="F66" s="974">
        <f t="shared" si="5"/>
        <v>1500000</v>
      </c>
      <c r="G66" s="1008">
        <f t="shared" si="1"/>
        <v>-687598</v>
      </c>
      <c r="H66" s="1008">
        <v>812402</v>
      </c>
    </row>
    <row r="67" spans="1:8" s="11" customFormat="1" ht="16.5" customHeight="1">
      <c r="A67" s="394" t="s">
        <v>172</v>
      </c>
      <c r="B67" s="858" t="s">
        <v>173</v>
      </c>
      <c r="C67" s="10" t="s">
        <v>174</v>
      </c>
      <c r="D67" s="923"/>
      <c r="E67" s="882"/>
      <c r="F67" s="963">
        <f t="shared" si="5"/>
        <v>0</v>
      </c>
      <c r="G67" s="1002">
        <f t="shared" si="1"/>
        <v>0</v>
      </c>
      <c r="H67" s="1004"/>
    </row>
    <row r="68" spans="1:8" s="11" customFormat="1" ht="14.25" customHeight="1">
      <c r="A68" s="394" t="s">
        <v>175</v>
      </c>
      <c r="B68" s="857" t="s">
        <v>176</v>
      </c>
      <c r="C68" s="21" t="s">
        <v>177</v>
      </c>
      <c r="D68" s="924"/>
      <c r="E68" s="881"/>
      <c r="F68" s="964">
        <f t="shared" si="5"/>
        <v>0</v>
      </c>
      <c r="G68" s="1002">
        <f t="shared" si="1"/>
        <v>0</v>
      </c>
      <c r="H68" s="1000"/>
    </row>
    <row r="69" spans="1:8" s="11" customFormat="1" ht="15.75" customHeight="1">
      <c r="A69" s="394" t="s">
        <v>178</v>
      </c>
      <c r="B69" s="888" t="s">
        <v>179</v>
      </c>
      <c r="C69" s="860" t="s">
        <v>180</v>
      </c>
      <c r="D69" s="870">
        <f>SUM(D67:D68)</f>
        <v>0</v>
      </c>
      <c r="E69" s="806"/>
      <c r="F69" s="975">
        <f t="shared" si="5"/>
        <v>0</v>
      </c>
      <c r="G69" s="1045">
        <f t="shared" si="1"/>
        <v>0</v>
      </c>
      <c r="H69" s="1005"/>
    </row>
    <row r="70" spans="1:8" s="11" customFormat="1" ht="21" customHeight="1">
      <c r="A70" s="893" t="s">
        <v>181</v>
      </c>
      <c r="B70" s="864" t="s">
        <v>182</v>
      </c>
      <c r="C70" s="869" t="s">
        <v>183</v>
      </c>
      <c r="D70" s="412">
        <f>SUM(D22+D31+D45+D57+D63+D66+D69)</f>
        <v>65628373</v>
      </c>
      <c r="E70" s="412">
        <f>SUM(E22+E31+E45+E57+E63+E66+E69)</f>
        <v>11970000</v>
      </c>
      <c r="F70" s="974">
        <f t="shared" si="5"/>
        <v>77598373</v>
      </c>
      <c r="G70" s="1008">
        <f t="shared" si="1"/>
        <v>35067485</v>
      </c>
      <c r="H70" s="1008">
        <v>112665858</v>
      </c>
    </row>
    <row r="71" spans="1:8" s="11" customFormat="1" ht="14.25" customHeight="1">
      <c r="A71" s="890" t="s">
        <v>184</v>
      </c>
      <c r="B71" s="925" t="s">
        <v>185</v>
      </c>
      <c r="C71" s="811" t="s">
        <v>186</v>
      </c>
      <c r="D71" s="926"/>
      <c r="E71" s="927"/>
      <c r="F71" s="972">
        <f t="shared" si="5"/>
        <v>0</v>
      </c>
      <c r="G71" s="1002">
        <f t="shared" ref="G71:G77" si="6">H71-F71</f>
        <v>0</v>
      </c>
      <c r="H71" s="1004"/>
    </row>
    <row r="72" spans="1:8" s="11" customFormat="1" ht="14.25" customHeight="1">
      <c r="A72" s="394" t="s">
        <v>187</v>
      </c>
      <c r="B72" s="908" t="s">
        <v>188</v>
      </c>
      <c r="C72" s="14" t="s">
        <v>189</v>
      </c>
      <c r="D72" s="818">
        <f>D73</f>
        <v>71492514</v>
      </c>
      <c r="E72" s="818">
        <f t="shared" ref="E72:F72" si="7">E73</f>
        <v>0</v>
      </c>
      <c r="F72" s="976">
        <f t="shared" si="7"/>
        <v>71492514</v>
      </c>
      <c r="G72" s="1002">
        <f t="shared" si="6"/>
        <v>19081041</v>
      </c>
      <c r="H72" s="1000">
        <v>90573555</v>
      </c>
    </row>
    <row r="73" spans="1:8" s="11" customFormat="1" ht="14.25" customHeight="1">
      <c r="A73" s="394" t="s">
        <v>190</v>
      </c>
      <c r="B73" s="928" t="s">
        <v>191</v>
      </c>
      <c r="C73" s="14" t="s">
        <v>192</v>
      </c>
      <c r="D73" s="816">
        <v>71492514</v>
      </c>
      <c r="E73" s="878">
        <v>0</v>
      </c>
      <c r="F73" s="962">
        <f t="shared" ref="F73:F83" si="8">D73+E73</f>
        <v>71492514</v>
      </c>
      <c r="G73" s="1002">
        <f t="shared" si="6"/>
        <v>-71492514</v>
      </c>
      <c r="H73" s="1000"/>
    </row>
    <row r="74" spans="1:8" s="11" customFormat="1" ht="14.25" customHeight="1">
      <c r="A74" s="897" t="s">
        <v>193</v>
      </c>
      <c r="B74" s="929" t="s">
        <v>194</v>
      </c>
      <c r="C74" s="57" t="s">
        <v>195</v>
      </c>
      <c r="D74" s="827"/>
      <c r="E74" s="915"/>
      <c r="F74" s="973">
        <f t="shared" si="8"/>
        <v>0</v>
      </c>
      <c r="G74" s="1002">
        <f t="shared" si="6"/>
        <v>0</v>
      </c>
      <c r="H74" s="1000"/>
    </row>
    <row r="75" spans="1:8" s="11" customFormat="1" ht="14.25" customHeight="1">
      <c r="A75" s="993"/>
      <c r="B75" s="994" t="s">
        <v>730</v>
      </c>
      <c r="C75" s="995" t="s">
        <v>729</v>
      </c>
      <c r="D75" s="996"/>
      <c r="E75" s="997"/>
      <c r="F75" s="998">
        <v>521397</v>
      </c>
      <c r="G75" s="1045">
        <f t="shared" si="6"/>
        <v>0</v>
      </c>
      <c r="H75" s="1005">
        <v>521397</v>
      </c>
    </row>
    <row r="76" spans="1:8" s="11" customFormat="1" ht="14.25" customHeight="1">
      <c r="A76" s="410" t="s">
        <v>196</v>
      </c>
      <c r="B76" s="871" t="s">
        <v>197</v>
      </c>
      <c r="C76" s="873" t="s">
        <v>198</v>
      </c>
      <c r="D76" s="412">
        <f>SUM(D71:D72)</f>
        <v>71492514</v>
      </c>
      <c r="E76" s="412">
        <f>SUM(E71:E72)</f>
        <v>0</v>
      </c>
      <c r="F76" s="970">
        <f t="shared" si="8"/>
        <v>71492514</v>
      </c>
      <c r="G76" s="1008">
        <f t="shared" si="6"/>
        <v>19602438</v>
      </c>
      <c r="H76" s="1008">
        <f>SUM(H75,H72)</f>
        <v>91094952</v>
      </c>
    </row>
    <row r="77" spans="1:8" s="11" customFormat="1" ht="18.75" customHeight="1">
      <c r="A77" s="898" t="s">
        <v>199</v>
      </c>
      <c r="B77" s="872" t="s">
        <v>200</v>
      </c>
      <c r="C77" s="873"/>
      <c r="D77" s="412">
        <f>SUM(D76,D70)</f>
        <v>137120887</v>
      </c>
      <c r="E77" s="412">
        <f>SUM(E76,E70)</f>
        <v>11970000</v>
      </c>
      <c r="F77" s="974">
        <f t="shared" si="8"/>
        <v>149090887</v>
      </c>
      <c r="G77" s="1008">
        <f t="shared" si="6"/>
        <v>54669923</v>
      </c>
      <c r="H77" s="1008">
        <f>SUM(H76,H70)</f>
        <v>203760810</v>
      </c>
    </row>
    <row r="78" spans="1:8" ht="17.25" customHeight="1">
      <c r="A78" s="1203"/>
      <c r="B78" s="1203"/>
      <c r="C78" s="1203"/>
      <c r="D78" s="1203"/>
      <c r="E78" s="823"/>
      <c r="F78" s="875">
        <f t="shared" si="8"/>
        <v>0</v>
      </c>
    </row>
    <row r="79" spans="1:8" s="64" customFormat="1" ht="16.5" customHeight="1">
      <c r="A79" s="1203" t="s">
        <v>201</v>
      </c>
      <c r="B79" s="1203"/>
      <c r="C79" s="1203"/>
      <c r="D79" s="1203"/>
      <c r="E79" s="824"/>
      <c r="F79" s="875">
        <f t="shared" si="8"/>
        <v>0</v>
      </c>
      <c r="G79" s="991"/>
      <c r="H79" s="991"/>
    </row>
    <row r="80" spans="1:8" ht="15.75" customHeight="1">
      <c r="A80" s="894" t="s">
        <v>9</v>
      </c>
      <c r="B80" s="936" t="s">
        <v>203</v>
      </c>
      <c r="C80" s="35" t="s">
        <v>204</v>
      </c>
      <c r="D80" s="814">
        <v>15212914</v>
      </c>
      <c r="E80" s="937">
        <v>0</v>
      </c>
      <c r="F80" s="972">
        <f t="shared" si="8"/>
        <v>15212914</v>
      </c>
      <c r="G80" s="1046">
        <f>H80-F80</f>
        <v>3437486</v>
      </c>
      <c r="H80" s="1017">
        <v>18650400</v>
      </c>
    </row>
    <row r="81" spans="1:8" ht="15.75" customHeight="1">
      <c r="A81" s="892" t="s">
        <v>12</v>
      </c>
      <c r="B81" s="834" t="s">
        <v>205</v>
      </c>
      <c r="C81" s="68" t="s">
        <v>206</v>
      </c>
      <c r="D81" s="566">
        <v>2966518</v>
      </c>
      <c r="E81" s="880">
        <v>0</v>
      </c>
      <c r="F81" s="962">
        <f t="shared" si="8"/>
        <v>2966518</v>
      </c>
      <c r="G81" s="1011">
        <f t="shared" ref="G81:G112" si="9">H81-F81</f>
        <v>-2669675</v>
      </c>
      <c r="H81" s="1018">
        <v>296843</v>
      </c>
    </row>
    <row r="82" spans="1:8" ht="15.75" customHeight="1">
      <c r="A82" s="892" t="s">
        <v>15</v>
      </c>
      <c r="B82" s="834" t="s">
        <v>207</v>
      </c>
      <c r="C82" s="68" t="s">
        <v>208</v>
      </c>
      <c r="D82" s="566">
        <v>22640000</v>
      </c>
      <c r="E82" s="880">
        <v>10160000</v>
      </c>
      <c r="F82" s="962">
        <f t="shared" si="8"/>
        <v>32800000</v>
      </c>
      <c r="G82" s="1011">
        <f t="shared" si="9"/>
        <v>6084525</v>
      </c>
      <c r="H82" s="1018">
        <v>38884525</v>
      </c>
    </row>
    <row r="83" spans="1:8" ht="15.75" customHeight="1">
      <c r="A83" s="892" t="s">
        <v>18</v>
      </c>
      <c r="B83" s="834" t="s">
        <v>209</v>
      </c>
      <c r="C83" s="68" t="s">
        <v>210</v>
      </c>
      <c r="D83" s="566">
        <v>1400000</v>
      </c>
      <c r="E83" s="880"/>
      <c r="F83" s="962">
        <f t="shared" si="8"/>
        <v>1400000</v>
      </c>
      <c r="G83" s="1011">
        <f t="shared" si="9"/>
        <v>199246</v>
      </c>
      <c r="H83" s="1018">
        <v>1599246</v>
      </c>
    </row>
    <row r="84" spans="1:8" ht="15.75" customHeight="1">
      <c r="A84" s="892" t="s">
        <v>21</v>
      </c>
      <c r="B84" s="834" t="s">
        <v>211</v>
      </c>
      <c r="C84" s="68" t="s">
        <v>212</v>
      </c>
      <c r="D84" s="566">
        <f>D85+D86+D87+D88+D89+D90+D91</f>
        <v>56206115</v>
      </c>
      <c r="E84" s="566">
        <f t="shared" ref="E84:F84" si="10">E85+E86+E87+E88+E89+E90+E91</f>
        <v>250000</v>
      </c>
      <c r="F84" s="567">
        <f t="shared" si="10"/>
        <v>56456115</v>
      </c>
      <c r="G84" s="1011">
        <f t="shared" si="9"/>
        <v>68300968</v>
      </c>
      <c r="H84" s="1018">
        <v>124757083</v>
      </c>
    </row>
    <row r="85" spans="1:8" ht="15.75" customHeight="1">
      <c r="A85" s="892" t="s">
        <v>24</v>
      </c>
      <c r="B85" s="834" t="s">
        <v>213</v>
      </c>
      <c r="C85" s="68" t="s">
        <v>214</v>
      </c>
      <c r="D85" s="819">
        <v>2265002</v>
      </c>
      <c r="E85" s="942"/>
      <c r="F85" s="977">
        <f t="shared" ref="F85:F112" si="11">D85+E85</f>
        <v>2265002</v>
      </c>
      <c r="G85" s="1011">
        <f t="shared" si="9"/>
        <v>335269</v>
      </c>
      <c r="H85" s="1018">
        <v>2600271</v>
      </c>
    </row>
    <row r="86" spans="1:8" ht="15.75" customHeight="1">
      <c r="A86" s="892" t="s">
        <v>27</v>
      </c>
      <c r="B86" s="835" t="s">
        <v>215</v>
      </c>
      <c r="C86" s="102" t="s">
        <v>216</v>
      </c>
      <c r="D86" s="819"/>
      <c r="E86" s="942"/>
      <c r="F86" s="977">
        <f t="shared" si="11"/>
        <v>0</v>
      </c>
      <c r="G86" s="1011">
        <f t="shared" si="9"/>
        <v>0</v>
      </c>
      <c r="H86" s="1018"/>
    </row>
    <row r="87" spans="1:8" ht="15.75" customHeight="1">
      <c r="A87" s="892" t="s">
        <v>30</v>
      </c>
      <c r="B87" s="835" t="s">
        <v>217</v>
      </c>
      <c r="C87" s="102" t="s">
        <v>218</v>
      </c>
      <c r="D87" s="819"/>
      <c r="E87" s="942"/>
      <c r="F87" s="977">
        <f t="shared" si="11"/>
        <v>0</v>
      </c>
      <c r="G87" s="1011">
        <f t="shared" si="9"/>
        <v>0</v>
      </c>
      <c r="H87" s="1018"/>
    </row>
    <row r="88" spans="1:8" ht="15.75" customHeight="1">
      <c r="A88" s="892" t="s">
        <v>33</v>
      </c>
      <c r="B88" s="836" t="s">
        <v>219</v>
      </c>
      <c r="C88" s="102" t="s">
        <v>220</v>
      </c>
      <c r="D88" s="820"/>
      <c r="E88" s="942">
        <v>250000</v>
      </c>
      <c r="F88" s="977">
        <f t="shared" si="11"/>
        <v>250000</v>
      </c>
      <c r="G88" s="1011">
        <f t="shared" si="9"/>
        <v>10000</v>
      </c>
      <c r="H88" s="1018">
        <v>260000</v>
      </c>
    </row>
    <row r="89" spans="1:8" ht="15.75" customHeight="1">
      <c r="A89" s="892" t="s">
        <v>36</v>
      </c>
      <c r="B89" s="835" t="s">
        <v>221</v>
      </c>
      <c r="C89" s="102" t="s">
        <v>222</v>
      </c>
      <c r="D89" s="819"/>
      <c r="E89" s="942"/>
      <c r="F89" s="977">
        <f t="shared" si="11"/>
        <v>0</v>
      </c>
      <c r="G89" s="1011">
        <f t="shared" si="9"/>
        <v>0</v>
      </c>
      <c r="H89" s="1018"/>
    </row>
    <row r="90" spans="1:8" ht="15.75" customHeight="1">
      <c r="A90" s="892" t="s">
        <v>38</v>
      </c>
      <c r="B90" s="835" t="s">
        <v>223</v>
      </c>
      <c r="C90" s="102" t="s">
        <v>224</v>
      </c>
      <c r="D90" s="820"/>
      <c r="E90" s="942"/>
      <c r="F90" s="977">
        <f t="shared" si="11"/>
        <v>0</v>
      </c>
      <c r="G90" s="1011">
        <f t="shared" si="9"/>
        <v>40000</v>
      </c>
      <c r="H90" s="1018">
        <v>40000</v>
      </c>
    </row>
    <row r="91" spans="1:8" ht="15.75" customHeight="1">
      <c r="A91" s="892" t="s">
        <v>40</v>
      </c>
      <c r="B91" s="835" t="s">
        <v>225</v>
      </c>
      <c r="C91" s="102" t="s">
        <v>226</v>
      </c>
      <c r="D91" s="819">
        <f>SUM(D92:D93)</f>
        <v>53941113</v>
      </c>
      <c r="E91" s="942"/>
      <c r="F91" s="977">
        <f t="shared" si="11"/>
        <v>53941113</v>
      </c>
      <c r="G91" s="1011">
        <f t="shared" si="9"/>
        <v>70515970</v>
      </c>
      <c r="H91" s="1018">
        <v>124457083</v>
      </c>
    </row>
    <row r="92" spans="1:8" ht="15.75" customHeight="1">
      <c r="A92" s="892" t="s">
        <v>42</v>
      </c>
      <c r="B92" s="835" t="s">
        <v>227</v>
      </c>
      <c r="C92" s="71" t="s">
        <v>226</v>
      </c>
      <c r="D92" s="819">
        <v>53941113</v>
      </c>
      <c r="E92" s="942"/>
      <c r="F92" s="977">
        <f t="shared" si="11"/>
        <v>53941113</v>
      </c>
      <c r="G92" s="1011">
        <f t="shared" si="9"/>
        <v>70515970</v>
      </c>
      <c r="H92" s="1018">
        <v>124457083</v>
      </c>
    </row>
    <row r="93" spans="1:8" ht="15.75" customHeight="1">
      <c r="A93" s="896" t="s">
        <v>44</v>
      </c>
      <c r="B93" s="938" t="s">
        <v>228</v>
      </c>
      <c r="C93" s="939" t="s">
        <v>226</v>
      </c>
      <c r="D93" s="940"/>
      <c r="E93" s="941"/>
      <c r="F93" s="973">
        <f t="shared" si="11"/>
        <v>0</v>
      </c>
      <c r="G93" s="1012">
        <f t="shared" si="9"/>
        <v>0</v>
      </c>
      <c r="H93" s="1019"/>
    </row>
    <row r="94" spans="1:8" ht="15.75" customHeight="1">
      <c r="A94" s="931" t="s">
        <v>46</v>
      </c>
      <c r="B94" s="932" t="s">
        <v>442</v>
      </c>
      <c r="C94" s="933" t="s">
        <v>229</v>
      </c>
      <c r="D94" s="934">
        <f>SUM(D80:D84)</f>
        <v>98425547</v>
      </c>
      <c r="E94" s="935">
        <f>SUM(E80:E84)</f>
        <v>10410000</v>
      </c>
      <c r="F94" s="978">
        <f t="shared" si="11"/>
        <v>108835547</v>
      </c>
      <c r="G94" s="1008">
        <f t="shared" si="9"/>
        <v>75352550</v>
      </c>
      <c r="H94" s="1008">
        <f>SUM(H80:H84)</f>
        <v>184188097</v>
      </c>
    </row>
    <row r="95" spans="1:8" ht="16.5" customHeight="1">
      <c r="A95" s="892" t="s">
        <v>48</v>
      </c>
      <c r="B95" s="833" t="s">
        <v>230</v>
      </c>
      <c r="C95" s="66" t="s">
        <v>231</v>
      </c>
      <c r="D95" s="561"/>
      <c r="E95" s="899"/>
      <c r="F95" s="963">
        <f t="shared" si="11"/>
        <v>0</v>
      </c>
      <c r="G95" s="1010">
        <f t="shared" si="9"/>
        <v>1369792</v>
      </c>
      <c r="H95" s="1020">
        <v>1369792</v>
      </c>
    </row>
    <row r="96" spans="1:8" ht="16.5" customHeight="1">
      <c r="A96" s="892" t="s">
        <v>50</v>
      </c>
      <c r="B96" s="834" t="s">
        <v>232</v>
      </c>
      <c r="C96" s="68" t="s">
        <v>233</v>
      </c>
      <c r="D96" s="566">
        <v>0</v>
      </c>
      <c r="E96" s="900"/>
      <c r="F96" s="962">
        <f t="shared" si="11"/>
        <v>0</v>
      </c>
      <c r="G96" s="1011">
        <f t="shared" si="9"/>
        <v>0</v>
      </c>
      <c r="H96" s="1018"/>
    </row>
    <row r="97" spans="1:8" ht="16.5" customHeight="1">
      <c r="A97" s="892" t="s">
        <v>53</v>
      </c>
      <c r="B97" s="838" t="s">
        <v>234</v>
      </c>
      <c r="C97" s="14" t="s">
        <v>235</v>
      </c>
      <c r="D97" s="566">
        <f>SUM(D98:D103)</f>
        <v>0</v>
      </c>
      <c r="E97" s="900"/>
      <c r="F97" s="962">
        <f t="shared" si="11"/>
        <v>0</v>
      </c>
      <c r="G97" s="1011">
        <f t="shared" si="9"/>
        <v>0</v>
      </c>
      <c r="H97" s="1018"/>
    </row>
    <row r="98" spans="1:8" ht="16.5" customHeight="1">
      <c r="A98" s="892" t="s">
        <v>56</v>
      </c>
      <c r="B98" s="834" t="s">
        <v>236</v>
      </c>
      <c r="C98" s="14" t="s">
        <v>237</v>
      </c>
      <c r="D98" s="566"/>
      <c r="E98" s="900"/>
      <c r="F98" s="962">
        <f t="shared" si="11"/>
        <v>0</v>
      </c>
      <c r="G98" s="1011">
        <f t="shared" si="9"/>
        <v>0</v>
      </c>
      <c r="H98" s="1018"/>
    </row>
    <row r="99" spans="1:8" ht="16.5" customHeight="1">
      <c r="A99" s="892" t="s">
        <v>59</v>
      </c>
      <c r="B99" s="839" t="s">
        <v>217</v>
      </c>
      <c r="C99" s="14" t="s">
        <v>238</v>
      </c>
      <c r="D99" s="566"/>
      <c r="E99" s="900"/>
      <c r="F99" s="962">
        <f t="shared" si="11"/>
        <v>0</v>
      </c>
      <c r="G99" s="1011">
        <f t="shared" si="9"/>
        <v>0</v>
      </c>
      <c r="H99" s="1018"/>
    </row>
    <row r="100" spans="1:8" ht="16.5" customHeight="1">
      <c r="A100" s="892" t="s">
        <v>61</v>
      </c>
      <c r="B100" s="839" t="s">
        <v>239</v>
      </c>
      <c r="C100" s="14" t="s">
        <v>240</v>
      </c>
      <c r="D100" s="566"/>
      <c r="E100" s="900"/>
      <c r="F100" s="962">
        <f t="shared" si="11"/>
        <v>0</v>
      </c>
      <c r="G100" s="1011">
        <f t="shared" si="9"/>
        <v>0</v>
      </c>
      <c r="H100" s="1018"/>
    </row>
    <row r="101" spans="1:8" ht="16.5" customHeight="1">
      <c r="A101" s="892" t="s">
        <v>63</v>
      </c>
      <c r="B101" s="839" t="s">
        <v>241</v>
      </c>
      <c r="C101" s="14" t="s">
        <v>242</v>
      </c>
      <c r="D101" s="566"/>
      <c r="E101" s="900"/>
      <c r="F101" s="962">
        <f t="shared" si="11"/>
        <v>0</v>
      </c>
      <c r="G101" s="1011">
        <f t="shared" si="9"/>
        <v>0</v>
      </c>
      <c r="H101" s="1018"/>
    </row>
    <row r="102" spans="1:8" ht="16.5" customHeight="1">
      <c r="A102" s="892" t="s">
        <v>65</v>
      </c>
      <c r="B102" s="839" t="s">
        <v>243</v>
      </c>
      <c r="C102" s="14" t="s">
        <v>244</v>
      </c>
      <c r="D102" s="566"/>
      <c r="E102" s="900"/>
      <c r="F102" s="962">
        <f t="shared" si="11"/>
        <v>0</v>
      </c>
      <c r="G102" s="1011">
        <f t="shared" si="9"/>
        <v>0</v>
      </c>
      <c r="H102" s="1018"/>
    </row>
    <row r="103" spans="1:8" ht="16.5" customHeight="1">
      <c r="A103" s="892" t="s">
        <v>67</v>
      </c>
      <c r="B103" s="840" t="s">
        <v>245</v>
      </c>
      <c r="C103" s="21" t="s">
        <v>246</v>
      </c>
      <c r="D103" s="815"/>
      <c r="E103" s="901"/>
      <c r="F103" s="964">
        <f t="shared" si="11"/>
        <v>0</v>
      </c>
      <c r="G103" s="1012">
        <f t="shared" si="9"/>
        <v>80000</v>
      </c>
      <c r="H103" s="1019">
        <v>80000</v>
      </c>
    </row>
    <row r="104" spans="1:8" ht="16.5" customHeight="1">
      <c r="A104" s="895" t="s">
        <v>69</v>
      </c>
      <c r="B104" s="837" t="s">
        <v>441</v>
      </c>
      <c r="C104" s="31" t="s">
        <v>247</v>
      </c>
      <c r="D104" s="577">
        <f>+D95+D96+D97</f>
        <v>0</v>
      </c>
      <c r="E104" s="412">
        <f>+E95+E96+E97</f>
        <v>0</v>
      </c>
      <c r="F104" s="970">
        <f t="shared" si="11"/>
        <v>0</v>
      </c>
      <c r="G104" s="1008">
        <f t="shared" si="9"/>
        <v>1449792</v>
      </c>
      <c r="H104" s="1008">
        <f>SUM(H95:H103)</f>
        <v>1449792</v>
      </c>
    </row>
    <row r="105" spans="1:8" ht="16.5" customHeight="1">
      <c r="A105" s="893" t="s">
        <v>71</v>
      </c>
      <c r="B105" s="841" t="s">
        <v>248</v>
      </c>
      <c r="C105" s="31" t="s">
        <v>249</v>
      </c>
      <c r="D105" s="821">
        <f>SUM(D94+D104)</f>
        <v>98425547</v>
      </c>
      <c r="E105" s="867">
        <f>SUM(E94+E104)</f>
        <v>10410000</v>
      </c>
      <c r="F105" s="970">
        <f t="shared" si="11"/>
        <v>108835547</v>
      </c>
      <c r="G105" s="1008">
        <f t="shared" si="9"/>
        <v>76802342</v>
      </c>
      <c r="H105" s="1008">
        <f>SUM(H94,H104)</f>
        <v>185637889</v>
      </c>
    </row>
    <row r="106" spans="1:8" ht="16.5" customHeight="1">
      <c r="A106" s="894" t="s">
        <v>74</v>
      </c>
      <c r="B106" s="842" t="s">
        <v>250</v>
      </c>
      <c r="C106" s="829" t="s">
        <v>251</v>
      </c>
      <c r="D106" s="817">
        <f>'16.sz.mell'!D9</f>
        <v>0</v>
      </c>
      <c r="E106" s="885"/>
      <c r="F106" s="963">
        <f t="shared" si="11"/>
        <v>0</v>
      </c>
      <c r="G106" s="1010">
        <f t="shared" si="9"/>
        <v>0</v>
      </c>
      <c r="H106" s="1020"/>
    </row>
    <row r="107" spans="1:8" ht="16.5" customHeight="1">
      <c r="A107" s="892" t="s">
        <v>77</v>
      </c>
      <c r="B107" s="843" t="s">
        <v>252</v>
      </c>
      <c r="C107" s="68" t="s">
        <v>253</v>
      </c>
      <c r="D107" s="566"/>
      <c r="E107" s="880"/>
      <c r="F107" s="962">
        <f t="shared" si="11"/>
        <v>0</v>
      </c>
      <c r="G107" s="1011">
        <f t="shared" si="9"/>
        <v>0</v>
      </c>
      <c r="H107" s="1018"/>
    </row>
    <row r="108" spans="1:8" ht="16.5" customHeight="1">
      <c r="A108" s="395" t="s">
        <v>80</v>
      </c>
      <c r="B108" s="843" t="s">
        <v>254</v>
      </c>
      <c r="C108" s="68" t="s">
        <v>255</v>
      </c>
      <c r="D108" s="566">
        <v>531294</v>
      </c>
      <c r="E108" s="880"/>
      <c r="F108" s="962">
        <f t="shared" si="11"/>
        <v>531294</v>
      </c>
      <c r="G108" s="1011">
        <f t="shared" si="9"/>
        <v>0</v>
      </c>
      <c r="H108" s="1018">
        <v>531294</v>
      </c>
    </row>
    <row r="109" spans="1:8" ht="16.5" customHeight="1">
      <c r="A109" s="892" t="s">
        <v>82</v>
      </c>
      <c r="B109" s="843" t="s">
        <v>432</v>
      </c>
      <c r="C109" s="68" t="s">
        <v>431</v>
      </c>
      <c r="D109" s="566">
        <v>17362023</v>
      </c>
      <c r="E109" s="880">
        <v>0</v>
      </c>
      <c r="F109" s="962">
        <f t="shared" si="11"/>
        <v>17362023</v>
      </c>
      <c r="G109" s="1011">
        <f t="shared" si="9"/>
        <v>229604</v>
      </c>
      <c r="H109" s="1018">
        <v>17591627</v>
      </c>
    </row>
    <row r="110" spans="1:8" ht="16.5" customHeight="1">
      <c r="A110" s="395" t="s">
        <v>84</v>
      </c>
      <c r="B110" s="844" t="s">
        <v>256</v>
      </c>
      <c r="C110" s="830" t="s">
        <v>257</v>
      </c>
      <c r="D110" s="815"/>
      <c r="E110" s="884"/>
      <c r="F110" s="964">
        <f t="shared" si="11"/>
        <v>0</v>
      </c>
      <c r="G110" s="1012">
        <f t="shared" si="9"/>
        <v>0</v>
      </c>
      <c r="H110" s="1019"/>
    </row>
    <row r="111" spans="1:8" ht="16.5" customHeight="1">
      <c r="A111" s="896" t="s">
        <v>86</v>
      </c>
      <c r="B111" s="845" t="s">
        <v>258</v>
      </c>
      <c r="C111" s="31" t="s">
        <v>259</v>
      </c>
      <c r="D111" s="822">
        <f>SUM(D106:D110)</f>
        <v>17893317</v>
      </c>
      <c r="E111" s="886">
        <f>SUM(E106:E110)</f>
        <v>0</v>
      </c>
      <c r="F111" s="970">
        <f t="shared" si="11"/>
        <v>17893317</v>
      </c>
      <c r="G111" s="1008">
        <f t="shared" si="9"/>
        <v>229604</v>
      </c>
      <c r="H111" s="1008">
        <f>SUM(H108:H110)</f>
        <v>18122921</v>
      </c>
    </row>
    <row r="112" spans="1:8" s="11" customFormat="1" ht="24.75" customHeight="1">
      <c r="A112" s="847" t="s">
        <v>89</v>
      </c>
      <c r="B112" s="846" t="s">
        <v>260</v>
      </c>
      <c r="C112" s="831" t="s">
        <v>261</v>
      </c>
      <c r="D112" s="832">
        <v>137120887</v>
      </c>
      <c r="E112" s="832">
        <v>11970000</v>
      </c>
      <c r="F112" s="974">
        <f t="shared" si="11"/>
        <v>149090887</v>
      </c>
      <c r="G112" s="1008">
        <f t="shared" si="9"/>
        <v>54669923</v>
      </c>
      <c r="H112" s="1008">
        <f>SUM(H105,H111)</f>
        <v>203760810</v>
      </c>
    </row>
    <row r="113" spans="4:4" ht="16.5" customHeight="1"/>
    <row r="114" spans="4:4">
      <c r="D114" s="605"/>
    </row>
  </sheetData>
  <mergeCells count="6">
    <mergeCell ref="A3:B3"/>
    <mergeCell ref="A78:D78"/>
    <mergeCell ref="A79:D79"/>
    <mergeCell ref="A1:H1"/>
    <mergeCell ref="A2:H2"/>
    <mergeCell ref="E3:H3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0" fitToHeight="2" orientation="portrait" cellComments="asDisplayed" r:id="rId1"/>
  <headerFooter alignWithMargins="0">
    <oddHeader>&amp;R&amp;"Times New Roman CE,Félkövér dőlt"&amp;11 9. melléklet az 2/2020.(III.19.)  önkormányzati rendelethez</oddHeader>
  </headerFooter>
  <rowBreaks count="1" manualBreakCount="1">
    <brk id="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G49"/>
  <sheetViews>
    <sheetView view="pageLayout" zoomScaleNormal="100" workbookViewId="0">
      <selection activeCell="G40" sqref="G40"/>
    </sheetView>
  </sheetViews>
  <sheetFormatPr defaultRowHeight="12.75"/>
  <cols>
    <col min="1" max="1" width="6.6640625" style="334" customWidth="1"/>
    <col min="2" max="2" width="24.6640625" style="312" customWidth="1"/>
    <col min="3" max="3" width="13" style="312" customWidth="1"/>
    <col min="4" max="4" width="12.83203125" style="335" customWidth="1"/>
    <col min="5" max="5" width="13.83203125" style="335" customWidth="1"/>
    <col min="6" max="6" width="12" style="1106" customWidth="1"/>
    <col min="7" max="7" width="12.6640625" style="1106" customWidth="1"/>
    <col min="8" max="250" width="9.33203125" style="312"/>
    <col min="251" max="251" width="6.6640625" style="312" customWidth="1"/>
    <col min="252" max="252" width="24.6640625" style="312" customWidth="1"/>
    <col min="253" max="253" width="13" style="312" customWidth="1"/>
    <col min="254" max="255" width="15.5" style="312" customWidth="1"/>
    <col min="256" max="256" width="11.5" style="312" customWidth="1"/>
    <col min="257" max="257" width="13" style="312" customWidth="1"/>
    <col min="258" max="259" width="14" style="312" customWidth="1"/>
    <col min="260" max="260" width="13.33203125" style="312" customWidth="1"/>
    <col min="261" max="261" width="14.6640625" style="312" customWidth="1"/>
    <col min="262" max="506" width="9.33203125" style="312"/>
    <col min="507" max="507" width="6.6640625" style="312" customWidth="1"/>
    <col min="508" max="508" width="24.6640625" style="312" customWidth="1"/>
    <col min="509" max="509" width="13" style="312" customWidth="1"/>
    <col min="510" max="511" width="15.5" style="312" customWidth="1"/>
    <col min="512" max="512" width="11.5" style="312" customWidth="1"/>
    <col min="513" max="513" width="13" style="312" customWidth="1"/>
    <col min="514" max="515" width="14" style="312" customWidth="1"/>
    <col min="516" max="516" width="13.33203125" style="312" customWidth="1"/>
    <col min="517" max="517" width="14.6640625" style="312" customWidth="1"/>
    <col min="518" max="762" width="9.33203125" style="312"/>
    <col min="763" max="763" width="6.6640625" style="312" customWidth="1"/>
    <col min="764" max="764" width="24.6640625" style="312" customWidth="1"/>
    <col min="765" max="765" width="13" style="312" customWidth="1"/>
    <col min="766" max="767" width="15.5" style="312" customWidth="1"/>
    <col min="768" max="768" width="11.5" style="312" customWidth="1"/>
    <col min="769" max="769" width="13" style="312" customWidth="1"/>
    <col min="770" max="771" width="14" style="312" customWidth="1"/>
    <col min="772" max="772" width="13.33203125" style="312" customWidth="1"/>
    <col min="773" max="773" width="14.6640625" style="312" customWidth="1"/>
    <col min="774" max="1018" width="9.33203125" style="312"/>
    <col min="1019" max="1019" width="6.6640625" style="312" customWidth="1"/>
    <col min="1020" max="1020" width="24.6640625" style="312" customWidth="1"/>
    <col min="1021" max="1021" width="13" style="312" customWidth="1"/>
    <col min="1022" max="1023" width="15.5" style="312" customWidth="1"/>
    <col min="1024" max="1024" width="11.5" style="312" customWidth="1"/>
    <col min="1025" max="1025" width="13" style="312" customWidth="1"/>
    <col min="1026" max="1027" width="14" style="312" customWidth="1"/>
    <col min="1028" max="1028" width="13.33203125" style="312" customWidth="1"/>
    <col min="1029" max="1029" width="14.6640625" style="312" customWidth="1"/>
    <col min="1030" max="1274" width="9.33203125" style="312"/>
    <col min="1275" max="1275" width="6.6640625" style="312" customWidth="1"/>
    <col min="1276" max="1276" width="24.6640625" style="312" customWidth="1"/>
    <col min="1277" max="1277" width="13" style="312" customWidth="1"/>
    <col min="1278" max="1279" width="15.5" style="312" customWidth="1"/>
    <col min="1280" max="1280" width="11.5" style="312" customWidth="1"/>
    <col min="1281" max="1281" width="13" style="312" customWidth="1"/>
    <col min="1282" max="1283" width="14" style="312" customWidth="1"/>
    <col min="1284" max="1284" width="13.33203125" style="312" customWidth="1"/>
    <col min="1285" max="1285" width="14.6640625" style="312" customWidth="1"/>
    <col min="1286" max="1530" width="9.33203125" style="312"/>
    <col min="1531" max="1531" width="6.6640625" style="312" customWidth="1"/>
    <col min="1532" max="1532" width="24.6640625" style="312" customWidth="1"/>
    <col min="1533" max="1533" width="13" style="312" customWidth="1"/>
    <col min="1534" max="1535" width="15.5" style="312" customWidth="1"/>
    <col min="1536" max="1536" width="11.5" style="312" customWidth="1"/>
    <col min="1537" max="1537" width="13" style="312" customWidth="1"/>
    <col min="1538" max="1539" width="14" style="312" customWidth="1"/>
    <col min="1540" max="1540" width="13.33203125" style="312" customWidth="1"/>
    <col min="1541" max="1541" width="14.6640625" style="312" customWidth="1"/>
    <col min="1542" max="1786" width="9.33203125" style="312"/>
    <col min="1787" max="1787" width="6.6640625" style="312" customWidth="1"/>
    <col min="1788" max="1788" width="24.6640625" style="312" customWidth="1"/>
    <col min="1789" max="1789" width="13" style="312" customWidth="1"/>
    <col min="1790" max="1791" width="15.5" style="312" customWidth="1"/>
    <col min="1792" max="1792" width="11.5" style="312" customWidth="1"/>
    <col min="1793" max="1793" width="13" style="312" customWidth="1"/>
    <col min="1794" max="1795" width="14" style="312" customWidth="1"/>
    <col min="1796" max="1796" width="13.33203125" style="312" customWidth="1"/>
    <col min="1797" max="1797" width="14.6640625" style="312" customWidth="1"/>
    <col min="1798" max="2042" width="9.33203125" style="312"/>
    <col min="2043" max="2043" width="6.6640625" style="312" customWidth="1"/>
    <col min="2044" max="2044" width="24.6640625" style="312" customWidth="1"/>
    <col min="2045" max="2045" width="13" style="312" customWidth="1"/>
    <col min="2046" max="2047" width="15.5" style="312" customWidth="1"/>
    <col min="2048" max="2048" width="11.5" style="312" customWidth="1"/>
    <col min="2049" max="2049" width="13" style="312" customWidth="1"/>
    <col min="2050" max="2051" width="14" style="312" customWidth="1"/>
    <col min="2052" max="2052" width="13.33203125" style="312" customWidth="1"/>
    <col min="2053" max="2053" width="14.6640625" style="312" customWidth="1"/>
    <col min="2054" max="2298" width="9.33203125" style="312"/>
    <col min="2299" max="2299" width="6.6640625" style="312" customWidth="1"/>
    <col min="2300" max="2300" width="24.6640625" style="312" customWidth="1"/>
    <col min="2301" max="2301" width="13" style="312" customWidth="1"/>
    <col min="2302" max="2303" width="15.5" style="312" customWidth="1"/>
    <col min="2304" max="2304" width="11.5" style="312" customWidth="1"/>
    <col min="2305" max="2305" width="13" style="312" customWidth="1"/>
    <col min="2306" max="2307" width="14" style="312" customWidth="1"/>
    <col min="2308" max="2308" width="13.33203125" style="312" customWidth="1"/>
    <col min="2309" max="2309" width="14.6640625" style="312" customWidth="1"/>
    <col min="2310" max="2554" width="9.33203125" style="312"/>
    <col min="2555" max="2555" width="6.6640625" style="312" customWidth="1"/>
    <col min="2556" max="2556" width="24.6640625" style="312" customWidth="1"/>
    <col min="2557" max="2557" width="13" style="312" customWidth="1"/>
    <col min="2558" max="2559" width="15.5" style="312" customWidth="1"/>
    <col min="2560" max="2560" width="11.5" style="312" customWidth="1"/>
    <col min="2561" max="2561" width="13" style="312" customWidth="1"/>
    <col min="2562" max="2563" width="14" style="312" customWidth="1"/>
    <col min="2564" max="2564" width="13.33203125" style="312" customWidth="1"/>
    <col min="2565" max="2565" width="14.6640625" style="312" customWidth="1"/>
    <col min="2566" max="2810" width="9.33203125" style="312"/>
    <col min="2811" max="2811" width="6.6640625" style="312" customWidth="1"/>
    <col min="2812" max="2812" width="24.6640625" style="312" customWidth="1"/>
    <col min="2813" max="2813" width="13" style="312" customWidth="1"/>
    <col min="2814" max="2815" width="15.5" style="312" customWidth="1"/>
    <col min="2816" max="2816" width="11.5" style="312" customWidth="1"/>
    <col min="2817" max="2817" width="13" style="312" customWidth="1"/>
    <col min="2818" max="2819" width="14" style="312" customWidth="1"/>
    <col min="2820" max="2820" width="13.33203125" style="312" customWidth="1"/>
    <col min="2821" max="2821" width="14.6640625" style="312" customWidth="1"/>
    <col min="2822" max="3066" width="9.33203125" style="312"/>
    <col min="3067" max="3067" width="6.6640625" style="312" customWidth="1"/>
    <col min="3068" max="3068" width="24.6640625" style="312" customWidth="1"/>
    <col min="3069" max="3069" width="13" style="312" customWidth="1"/>
    <col min="3070" max="3071" width="15.5" style="312" customWidth="1"/>
    <col min="3072" max="3072" width="11.5" style="312" customWidth="1"/>
    <col min="3073" max="3073" width="13" style="312" customWidth="1"/>
    <col min="3074" max="3075" width="14" style="312" customWidth="1"/>
    <col min="3076" max="3076" width="13.33203125" style="312" customWidth="1"/>
    <col min="3077" max="3077" width="14.6640625" style="312" customWidth="1"/>
    <col min="3078" max="3322" width="9.33203125" style="312"/>
    <col min="3323" max="3323" width="6.6640625" style="312" customWidth="1"/>
    <col min="3324" max="3324" width="24.6640625" style="312" customWidth="1"/>
    <col min="3325" max="3325" width="13" style="312" customWidth="1"/>
    <col min="3326" max="3327" width="15.5" style="312" customWidth="1"/>
    <col min="3328" max="3328" width="11.5" style="312" customWidth="1"/>
    <col min="3329" max="3329" width="13" style="312" customWidth="1"/>
    <col min="3330" max="3331" width="14" style="312" customWidth="1"/>
    <col min="3332" max="3332" width="13.33203125" style="312" customWidth="1"/>
    <col min="3333" max="3333" width="14.6640625" style="312" customWidth="1"/>
    <col min="3334" max="3578" width="9.33203125" style="312"/>
    <col min="3579" max="3579" width="6.6640625" style="312" customWidth="1"/>
    <col min="3580" max="3580" width="24.6640625" style="312" customWidth="1"/>
    <col min="3581" max="3581" width="13" style="312" customWidth="1"/>
    <col min="3582" max="3583" width="15.5" style="312" customWidth="1"/>
    <col min="3584" max="3584" width="11.5" style="312" customWidth="1"/>
    <col min="3585" max="3585" width="13" style="312" customWidth="1"/>
    <col min="3586" max="3587" width="14" style="312" customWidth="1"/>
    <col min="3588" max="3588" width="13.33203125" style="312" customWidth="1"/>
    <col min="3589" max="3589" width="14.6640625" style="312" customWidth="1"/>
    <col min="3590" max="3834" width="9.33203125" style="312"/>
    <col min="3835" max="3835" width="6.6640625" style="312" customWidth="1"/>
    <col min="3836" max="3836" width="24.6640625" style="312" customWidth="1"/>
    <col min="3837" max="3837" width="13" style="312" customWidth="1"/>
    <col min="3838" max="3839" width="15.5" style="312" customWidth="1"/>
    <col min="3840" max="3840" width="11.5" style="312" customWidth="1"/>
    <col min="3841" max="3841" width="13" style="312" customWidth="1"/>
    <col min="3842" max="3843" width="14" style="312" customWidth="1"/>
    <col min="3844" max="3844" width="13.33203125" style="312" customWidth="1"/>
    <col min="3845" max="3845" width="14.6640625" style="312" customWidth="1"/>
    <col min="3846" max="4090" width="9.33203125" style="312"/>
    <col min="4091" max="4091" width="6.6640625" style="312" customWidth="1"/>
    <col min="4092" max="4092" width="24.6640625" style="312" customWidth="1"/>
    <col min="4093" max="4093" width="13" style="312" customWidth="1"/>
    <col min="4094" max="4095" width="15.5" style="312" customWidth="1"/>
    <col min="4096" max="4096" width="11.5" style="312" customWidth="1"/>
    <col min="4097" max="4097" width="13" style="312" customWidth="1"/>
    <col min="4098" max="4099" width="14" style="312" customWidth="1"/>
    <col min="4100" max="4100" width="13.33203125" style="312" customWidth="1"/>
    <col min="4101" max="4101" width="14.6640625" style="312" customWidth="1"/>
    <col min="4102" max="4346" width="9.33203125" style="312"/>
    <col min="4347" max="4347" width="6.6640625" style="312" customWidth="1"/>
    <col min="4348" max="4348" width="24.6640625" style="312" customWidth="1"/>
    <col min="4349" max="4349" width="13" style="312" customWidth="1"/>
    <col min="4350" max="4351" width="15.5" style="312" customWidth="1"/>
    <col min="4352" max="4352" width="11.5" style="312" customWidth="1"/>
    <col min="4353" max="4353" width="13" style="312" customWidth="1"/>
    <col min="4354" max="4355" width="14" style="312" customWidth="1"/>
    <col min="4356" max="4356" width="13.33203125" style="312" customWidth="1"/>
    <col min="4357" max="4357" width="14.6640625" style="312" customWidth="1"/>
    <col min="4358" max="4602" width="9.33203125" style="312"/>
    <col min="4603" max="4603" width="6.6640625" style="312" customWidth="1"/>
    <col min="4604" max="4604" width="24.6640625" style="312" customWidth="1"/>
    <col min="4605" max="4605" width="13" style="312" customWidth="1"/>
    <col min="4606" max="4607" width="15.5" style="312" customWidth="1"/>
    <col min="4608" max="4608" width="11.5" style="312" customWidth="1"/>
    <col min="4609" max="4609" width="13" style="312" customWidth="1"/>
    <col min="4610" max="4611" width="14" style="312" customWidth="1"/>
    <col min="4612" max="4612" width="13.33203125" style="312" customWidth="1"/>
    <col min="4613" max="4613" width="14.6640625" style="312" customWidth="1"/>
    <col min="4614" max="4858" width="9.33203125" style="312"/>
    <col min="4859" max="4859" width="6.6640625" style="312" customWidth="1"/>
    <col min="4860" max="4860" width="24.6640625" style="312" customWidth="1"/>
    <col min="4861" max="4861" width="13" style="312" customWidth="1"/>
    <col min="4862" max="4863" width="15.5" style="312" customWidth="1"/>
    <col min="4864" max="4864" width="11.5" style="312" customWidth="1"/>
    <col min="4865" max="4865" width="13" style="312" customWidth="1"/>
    <col min="4866" max="4867" width="14" style="312" customWidth="1"/>
    <col min="4868" max="4868" width="13.33203125" style="312" customWidth="1"/>
    <col min="4869" max="4869" width="14.6640625" style="312" customWidth="1"/>
    <col min="4870" max="5114" width="9.33203125" style="312"/>
    <col min="5115" max="5115" width="6.6640625" style="312" customWidth="1"/>
    <col min="5116" max="5116" width="24.6640625" style="312" customWidth="1"/>
    <col min="5117" max="5117" width="13" style="312" customWidth="1"/>
    <col min="5118" max="5119" width="15.5" style="312" customWidth="1"/>
    <col min="5120" max="5120" width="11.5" style="312" customWidth="1"/>
    <col min="5121" max="5121" width="13" style="312" customWidth="1"/>
    <col min="5122" max="5123" width="14" style="312" customWidth="1"/>
    <col min="5124" max="5124" width="13.33203125" style="312" customWidth="1"/>
    <col min="5125" max="5125" width="14.6640625" style="312" customWidth="1"/>
    <col min="5126" max="5370" width="9.33203125" style="312"/>
    <col min="5371" max="5371" width="6.6640625" style="312" customWidth="1"/>
    <col min="5372" max="5372" width="24.6640625" style="312" customWidth="1"/>
    <col min="5373" max="5373" width="13" style="312" customWidth="1"/>
    <col min="5374" max="5375" width="15.5" style="312" customWidth="1"/>
    <col min="5376" max="5376" width="11.5" style="312" customWidth="1"/>
    <col min="5377" max="5377" width="13" style="312" customWidth="1"/>
    <col min="5378" max="5379" width="14" style="312" customWidth="1"/>
    <col min="5380" max="5380" width="13.33203125" style="312" customWidth="1"/>
    <col min="5381" max="5381" width="14.6640625" style="312" customWidth="1"/>
    <col min="5382" max="5626" width="9.33203125" style="312"/>
    <col min="5627" max="5627" width="6.6640625" style="312" customWidth="1"/>
    <col min="5628" max="5628" width="24.6640625" style="312" customWidth="1"/>
    <col min="5629" max="5629" width="13" style="312" customWidth="1"/>
    <col min="5630" max="5631" width="15.5" style="312" customWidth="1"/>
    <col min="5632" max="5632" width="11.5" style="312" customWidth="1"/>
    <col min="5633" max="5633" width="13" style="312" customWidth="1"/>
    <col min="5634" max="5635" width="14" style="312" customWidth="1"/>
    <col min="5636" max="5636" width="13.33203125" style="312" customWidth="1"/>
    <col min="5637" max="5637" width="14.6640625" style="312" customWidth="1"/>
    <col min="5638" max="5882" width="9.33203125" style="312"/>
    <col min="5883" max="5883" width="6.6640625" style="312" customWidth="1"/>
    <col min="5884" max="5884" width="24.6640625" style="312" customWidth="1"/>
    <col min="5885" max="5885" width="13" style="312" customWidth="1"/>
    <col min="5886" max="5887" width="15.5" style="312" customWidth="1"/>
    <col min="5888" max="5888" width="11.5" style="312" customWidth="1"/>
    <col min="5889" max="5889" width="13" style="312" customWidth="1"/>
    <col min="5890" max="5891" width="14" style="312" customWidth="1"/>
    <col min="5892" max="5892" width="13.33203125" style="312" customWidth="1"/>
    <col min="5893" max="5893" width="14.6640625" style="312" customWidth="1"/>
    <col min="5894" max="6138" width="9.33203125" style="312"/>
    <col min="6139" max="6139" width="6.6640625" style="312" customWidth="1"/>
    <col min="6140" max="6140" width="24.6640625" style="312" customWidth="1"/>
    <col min="6141" max="6141" width="13" style="312" customWidth="1"/>
    <col min="6142" max="6143" width="15.5" style="312" customWidth="1"/>
    <col min="6144" max="6144" width="11.5" style="312" customWidth="1"/>
    <col min="6145" max="6145" width="13" style="312" customWidth="1"/>
    <col min="6146" max="6147" width="14" style="312" customWidth="1"/>
    <col min="6148" max="6148" width="13.33203125" style="312" customWidth="1"/>
    <col min="6149" max="6149" width="14.6640625" style="312" customWidth="1"/>
    <col min="6150" max="6394" width="9.33203125" style="312"/>
    <col min="6395" max="6395" width="6.6640625" style="312" customWidth="1"/>
    <col min="6396" max="6396" width="24.6640625" style="312" customWidth="1"/>
    <col min="6397" max="6397" width="13" style="312" customWidth="1"/>
    <col min="6398" max="6399" width="15.5" style="312" customWidth="1"/>
    <col min="6400" max="6400" width="11.5" style="312" customWidth="1"/>
    <col min="6401" max="6401" width="13" style="312" customWidth="1"/>
    <col min="6402" max="6403" width="14" style="312" customWidth="1"/>
    <col min="6404" max="6404" width="13.33203125" style="312" customWidth="1"/>
    <col min="6405" max="6405" width="14.6640625" style="312" customWidth="1"/>
    <col min="6406" max="6650" width="9.33203125" style="312"/>
    <col min="6651" max="6651" width="6.6640625" style="312" customWidth="1"/>
    <col min="6652" max="6652" width="24.6640625" style="312" customWidth="1"/>
    <col min="6653" max="6653" width="13" style="312" customWidth="1"/>
    <col min="6654" max="6655" width="15.5" style="312" customWidth="1"/>
    <col min="6656" max="6656" width="11.5" style="312" customWidth="1"/>
    <col min="6657" max="6657" width="13" style="312" customWidth="1"/>
    <col min="6658" max="6659" width="14" style="312" customWidth="1"/>
    <col min="6660" max="6660" width="13.33203125" style="312" customWidth="1"/>
    <col min="6661" max="6661" width="14.6640625" style="312" customWidth="1"/>
    <col min="6662" max="6906" width="9.33203125" style="312"/>
    <col min="6907" max="6907" width="6.6640625" style="312" customWidth="1"/>
    <col min="6908" max="6908" width="24.6640625" style="312" customWidth="1"/>
    <col min="6909" max="6909" width="13" style="312" customWidth="1"/>
    <col min="6910" max="6911" width="15.5" style="312" customWidth="1"/>
    <col min="6912" max="6912" width="11.5" style="312" customWidth="1"/>
    <col min="6913" max="6913" width="13" style="312" customWidth="1"/>
    <col min="6914" max="6915" width="14" style="312" customWidth="1"/>
    <col min="6916" max="6916" width="13.33203125" style="312" customWidth="1"/>
    <col min="6917" max="6917" width="14.6640625" style="312" customWidth="1"/>
    <col min="6918" max="7162" width="9.33203125" style="312"/>
    <col min="7163" max="7163" width="6.6640625" style="312" customWidth="1"/>
    <col min="7164" max="7164" width="24.6640625" style="312" customWidth="1"/>
    <col min="7165" max="7165" width="13" style="312" customWidth="1"/>
    <col min="7166" max="7167" width="15.5" style="312" customWidth="1"/>
    <col min="7168" max="7168" width="11.5" style="312" customWidth="1"/>
    <col min="7169" max="7169" width="13" style="312" customWidth="1"/>
    <col min="7170" max="7171" width="14" style="312" customWidth="1"/>
    <col min="7172" max="7172" width="13.33203125" style="312" customWidth="1"/>
    <col min="7173" max="7173" width="14.6640625" style="312" customWidth="1"/>
    <col min="7174" max="7418" width="9.33203125" style="312"/>
    <col min="7419" max="7419" width="6.6640625" style="312" customWidth="1"/>
    <col min="7420" max="7420" width="24.6640625" style="312" customWidth="1"/>
    <col min="7421" max="7421" width="13" style="312" customWidth="1"/>
    <col min="7422" max="7423" width="15.5" style="312" customWidth="1"/>
    <col min="7424" max="7424" width="11.5" style="312" customWidth="1"/>
    <col min="7425" max="7425" width="13" style="312" customWidth="1"/>
    <col min="7426" max="7427" width="14" style="312" customWidth="1"/>
    <col min="7428" max="7428" width="13.33203125" style="312" customWidth="1"/>
    <col min="7429" max="7429" width="14.6640625" style="312" customWidth="1"/>
    <col min="7430" max="7674" width="9.33203125" style="312"/>
    <col min="7675" max="7675" width="6.6640625" style="312" customWidth="1"/>
    <col min="7676" max="7676" width="24.6640625" style="312" customWidth="1"/>
    <col min="7677" max="7677" width="13" style="312" customWidth="1"/>
    <col min="7678" max="7679" width="15.5" style="312" customWidth="1"/>
    <col min="7680" max="7680" width="11.5" style="312" customWidth="1"/>
    <col min="7681" max="7681" width="13" style="312" customWidth="1"/>
    <col min="7682" max="7683" width="14" style="312" customWidth="1"/>
    <col min="7684" max="7684" width="13.33203125" style="312" customWidth="1"/>
    <col min="7685" max="7685" width="14.6640625" style="312" customWidth="1"/>
    <col min="7686" max="7930" width="9.33203125" style="312"/>
    <col min="7931" max="7931" width="6.6640625" style="312" customWidth="1"/>
    <col min="7932" max="7932" width="24.6640625" style="312" customWidth="1"/>
    <col min="7933" max="7933" width="13" style="312" customWidth="1"/>
    <col min="7934" max="7935" width="15.5" style="312" customWidth="1"/>
    <col min="7936" max="7936" width="11.5" style="312" customWidth="1"/>
    <col min="7937" max="7937" width="13" style="312" customWidth="1"/>
    <col min="7938" max="7939" width="14" style="312" customWidth="1"/>
    <col min="7940" max="7940" width="13.33203125" style="312" customWidth="1"/>
    <col min="7941" max="7941" width="14.6640625" style="312" customWidth="1"/>
    <col min="7942" max="8186" width="9.33203125" style="312"/>
    <col min="8187" max="8187" width="6.6640625" style="312" customWidth="1"/>
    <col min="8188" max="8188" width="24.6640625" style="312" customWidth="1"/>
    <col min="8189" max="8189" width="13" style="312" customWidth="1"/>
    <col min="8190" max="8191" width="15.5" style="312" customWidth="1"/>
    <col min="8192" max="8192" width="11.5" style="312" customWidth="1"/>
    <col min="8193" max="8193" width="13" style="312" customWidth="1"/>
    <col min="8194" max="8195" width="14" style="312" customWidth="1"/>
    <col min="8196" max="8196" width="13.33203125" style="312" customWidth="1"/>
    <col min="8197" max="8197" width="14.6640625" style="312" customWidth="1"/>
    <col min="8198" max="8442" width="9.33203125" style="312"/>
    <col min="8443" max="8443" width="6.6640625" style="312" customWidth="1"/>
    <col min="8444" max="8444" width="24.6640625" style="312" customWidth="1"/>
    <col min="8445" max="8445" width="13" style="312" customWidth="1"/>
    <col min="8446" max="8447" width="15.5" style="312" customWidth="1"/>
    <col min="8448" max="8448" width="11.5" style="312" customWidth="1"/>
    <col min="8449" max="8449" width="13" style="312" customWidth="1"/>
    <col min="8450" max="8451" width="14" style="312" customWidth="1"/>
    <col min="8452" max="8452" width="13.33203125" style="312" customWidth="1"/>
    <col min="8453" max="8453" width="14.6640625" style="312" customWidth="1"/>
    <col min="8454" max="8698" width="9.33203125" style="312"/>
    <col min="8699" max="8699" width="6.6640625" style="312" customWidth="1"/>
    <col min="8700" max="8700" width="24.6640625" style="312" customWidth="1"/>
    <col min="8701" max="8701" width="13" style="312" customWidth="1"/>
    <col min="8702" max="8703" width="15.5" style="312" customWidth="1"/>
    <col min="8704" max="8704" width="11.5" style="312" customWidth="1"/>
    <col min="8705" max="8705" width="13" style="312" customWidth="1"/>
    <col min="8706" max="8707" width="14" style="312" customWidth="1"/>
    <col min="8708" max="8708" width="13.33203125" style="312" customWidth="1"/>
    <col min="8709" max="8709" width="14.6640625" style="312" customWidth="1"/>
    <col min="8710" max="8954" width="9.33203125" style="312"/>
    <col min="8955" max="8955" width="6.6640625" style="312" customWidth="1"/>
    <col min="8956" max="8956" width="24.6640625" style="312" customWidth="1"/>
    <col min="8957" max="8957" width="13" style="312" customWidth="1"/>
    <col min="8958" max="8959" width="15.5" style="312" customWidth="1"/>
    <col min="8960" max="8960" width="11.5" style="312" customWidth="1"/>
    <col min="8961" max="8961" width="13" style="312" customWidth="1"/>
    <col min="8962" max="8963" width="14" style="312" customWidth="1"/>
    <col min="8964" max="8964" width="13.33203125" style="312" customWidth="1"/>
    <col min="8965" max="8965" width="14.6640625" style="312" customWidth="1"/>
    <col min="8966" max="9210" width="9.33203125" style="312"/>
    <col min="9211" max="9211" width="6.6640625" style="312" customWidth="1"/>
    <col min="9212" max="9212" width="24.6640625" style="312" customWidth="1"/>
    <col min="9213" max="9213" width="13" style="312" customWidth="1"/>
    <col min="9214" max="9215" width="15.5" style="312" customWidth="1"/>
    <col min="9216" max="9216" width="11.5" style="312" customWidth="1"/>
    <col min="9217" max="9217" width="13" style="312" customWidth="1"/>
    <col min="9218" max="9219" width="14" style="312" customWidth="1"/>
    <col min="9220" max="9220" width="13.33203125" style="312" customWidth="1"/>
    <col min="9221" max="9221" width="14.6640625" style="312" customWidth="1"/>
    <col min="9222" max="9466" width="9.33203125" style="312"/>
    <col min="9467" max="9467" width="6.6640625" style="312" customWidth="1"/>
    <col min="9468" max="9468" width="24.6640625" style="312" customWidth="1"/>
    <col min="9469" max="9469" width="13" style="312" customWidth="1"/>
    <col min="9470" max="9471" width="15.5" style="312" customWidth="1"/>
    <col min="9472" max="9472" width="11.5" style="312" customWidth="1"/>
    <col min="9473" max="9473" width="13" style="312" customWidth="1"/>
    <col min="9474" max="9475" width="14" style="312" customWidth="1"/>
    <col min="9476" max="9476" width="13.33203125" style="312" customWidth="1"/>
    <col min="9477" max="9477" width="14.6640625" style="312" customWidth="1"/>
    <col min="9478" max="9722" width="9.33203125" style="312"/>
    <col min="9723" max="9723" width="6.6640625" style="312" customWidth="1"/>
    <col min="9724" max="9724" width="24.6640625" style="312" customWidth="1"/>
    <col min="9725" max="9725" width="13" style="312" customWidth="1"/>
    <col min="9726" max="9727" width="15.5" style="312" customWidth="1"/>
    <col min="9728" max="9728" width="11.5" style="312" customWidth="1"/>
    <col min="9729" max="9729" width="13" style="312" customWidth="1"/>
    <col min="9730" max="9731" width="14" style="312" customWidth="1"/>
    <col min="9732" max="9732" width="13.33203125" style="312" customWidth="1"/>
    <col min="9733" max="9733" width="14.6640625" style="312" customWidth="1"/>
    <col min="9734" max="9978" width="9.33203125" style="312"/>
    <col min="9979" max="9979" width="6.6640625" style="312" customWidth="1"/>
    <col min="9980" max="9980" width="24.6640625" style="312" customWidth="1"/>
    <col min="9981" max="9981" width="13" style="312" customWidth="1"/>
    <col min="9982" max="9983" width="15.5" style="312" customWidth="1"/>
    <col min="9984" max="9984" width="11.5" style="312" customWidth="1"/>
    <col min="9985" max="9985" width="13" style="312" customWidth="1"/>
    <col min="9986" max="9987" width="14" style="312" customWidth="1"/>
    <col min="9988" max="9988" width="13.33203125" style="312" customWidth="1"/>
    <col min="9989" max="9989" width="14.6640625" style="312" customWidth="1"/>
    <col min="9990" max="10234" width="9.33203125" style="312"/>
    <col min="10235" max="10235" width="6.6640625" style="312" customWidth="1"/>
    <col min="10236" max="10236" width="24.6640625" style="312" customWidth="1"/>
    <col min="10237" max="10237" width="13" style="312" customWidth="1"/>
    <col min="10238" max="10239" width="15.5" style="312" customWidth="1"/>
    <col min="10240" max="10240" width="11.5" style="312" customWidth="1"/>
    <col min="10241" max="10241" width="13" style="312" customWidth="1"/>
    <col min="10242" max="10243" width="14" style="312" customWidth="1"/>
    <col min="10244" max="10244" width="13.33203125" style="312" customWidth="1"/>
    <col min="10245" max="10245" width="14.6640625" style="312" customWidth="1"/>
    <col min="10246" max="10490" width="9.33203125" style="312"/>
    <col min="10491" max="10491" width="6.6640625" style="312" customWidth="1"/>
    <col min="10492" max="10492" width="24.6640625" style="312" customWidth="1"/>
    <col min="10493" max="10493" width="13" style="312" customWidth="1"/>
    <col min="10494" max="10495" width="15.5" style="312" customWidth="1"/>
    <col min="10496" max="10496" width="11.5" style="312" customWidth="1"/>
    <col min="10497" max="10497" width="13" style="312" customWidth="1"/>
    <col min="10498" max="10499" width="14" style="312" customWidth="1"/>
    <col min="10500" max="10500" width="13.33203125" style="312" customWidth="1"/>
    <col min="10501" max="10501" width="14.6640625" style="312" customWidth="1"/>
    <col min="10502" max="10746" width="9.33203125" style="312"/>
    <col min="10747" max="10747" width="6.6640625" style="312" customWidth="1"/>
    <col min="10748" max="10748" width="24.6640625" style="312" customWidth="1"/>
    <col min="10749" max="10749" width="13" style="312" customWidth="1"/>
    <col min="10750" max="10751" width="15.5" style="312" customWidth="1"/>
    <col min="10752" max="10752" width="11.5" style="312" customWidth="1"/>
    <col min="10753" max="10753" width="13" style="312" customWidth="1"/>
    <col min="10754" max="10755" width="14" style="312" customWidth="1"/>
    <col min="10756" max="10756" width="13.33203125" style="312" customWidth="1"/>
    <col min="10757" max="10757" width="14.6640625" style="312" customWidth="1"/>
    <col min="10758" max="11002" width="9.33203125" style="312"/>
    <col min="11003" max="11003" width="6.6640625" style="312" customWidth="1"/>
    <col min="11004" max="11004" width="24.6640625" style="312" customWidth="1"/>
    <col min="11005" max="11005" width="13" style="312" customWidth="1"/>
    <col min="11006" max="11007" width="15.5" style="312" customWidth="1"/>
    <col min="11008" max="11008" width="11.5" style="312" customWidth="1"/>
    <col min="11009" max="11009" width="13" style="312" customWidth="1"/>
    <col min="11010" max="11011" width="14" style="312" customWidth="1"/>
    <col min="11012" max="11012" width="13.33203125" style="312" customWidth="1"/>
    <col min="11013" max="11013" width="14.6640625" style="312" customWidth="1"/>
    <col min="11014" max="11258" width="9.33203125" style="312"/>
    <col min="11259" max="11259" width="6.6640625" style="312" customWidth="1"/>
    <col min="11260" max="11260" width="24.6640625" style="312" customWidth="1"/>
    <col min="11261" max="11261" width="13" style="312" customWidth="1"/>
    <col min="11262" max="11263" width="15.5" style="312" customWidth="1"/>
    <col min="11264" max="11264" width="11.5" style="312" customWidth="1"/>
    <col min="11265" max="11265" width="13" style="312" customWidth="1"/>
    <col min="11266" max="11267" width="14" style="312" customWidth="1"/>
    <col min="11268" max="11268" width="13.33203125" style="312" customWidth="1"/>
    <col min="11269" max="11269" width="14.6640625" style="312" customWidth="1"/>
    <col min="11270" max="11514" width="9.33203125" style="312"/>
    <col min="11515" max="11515" width="6.6640625" style="312" customWidth="1"/>
    <col min="11516" max="11516" width="24.6640625" style="312" customWidth="1"/>
    <col min="11517" max="11517" width="13" style="312" customWidth="1"/>
    <col min="11518" max="11519" width="15.5" style="312" customWidth="1"/>
    <col min="11520" max="11520" width="11.5" style="312" customWidth="1"/>
    <col min="11521" max="11521" width="13" style="312" customWidth="1"/>
    <col min="11522" max="11523" width="14" style="312" customWidth="1"/>
    <col min="11524" max="11524" width="13.33203125" style="312" customWidth="1"/>
    <col min="11525" max="11525" width="14.6640625" style="312" customWidth="1"/>
    <col min="11526" max="11770" width="9.33203125" style="312"/>
    <col min="11771" max="11771" width="6.6640625" style="312" customWidth="1"/>
    <col min="11772" max="11772" width="24.6640625" style="312" customWidth="1"/>
    <col min="11773" max="11773" width="13" style="312" customWidth="1"/>
    <col min="11774" max="11775" width="15.5" style="312" customWidth="1"/>
    <col min="11776" max="11776" width="11.5" style="312" customWidth="1"/>
    <col min="11777" max="11777" width="13" style="312" customWidth="1"/>
    <col min="11778" max="11779" width="14" style="312" customWidth="1"/>
    <col min="11780" max="11780" width="13.33203125" style="312" customWidth="1"/>
    <col min="11781" max="11781" width="14.6640625" style="312" customWidth="1"/>
    <col min="11782" max="12026" width="9.33203125" style="312"/>
    <col min="12027" max="12027" width="6.6640625" style="312" customWidth="1"/>
    <col min="12028" max="12028" width="24.6640625" style="312" customWidth="1"/>
    <col min="12029" max="12029" width="13" style="312" customWidth="1"/>
    <col min="12030" max="12031" width="15.5" style="312" customWidth="1"/>
    <col min="12032" max="12032" width="11.5" style="312" customWidth="1"/>
    <col min="12033" max="12033" width="13" style="312" customWidth="1"/>
    <col min="12034" max="12035" width="14" style="312" customWidth="1"/>
    <col min="12036" max="12036" width="13.33203125" style="312" customWidth="1"/>
    <col min="12037" max="12037" width="14.6640625" style="312" customWidth="1"/>
    <col min="12038" max="12282" width="9.33203125" style="312"/>
    <col min="12283" max="12283" width="6.6640625" style="312" customWidth="1"/>
    <col min="12284" max="12284" width="24.6640625" style="312" customWidth="1"/>
    <col min="12285" max="12285" width="13" style="312" customWidth="1"/>
    <col min="12286" max="12287" width="15.5" style="312" customWidth="1"/>
    <col min="12288" max="12288" width="11.5" style="312" customWidth="1"/>
    <col min="12289" max="12289" width="13" style="312" customWidth="1"/>
    <col min="12290" max="12291" width="14" style="312" customWidth="1"/>
    <col min="12292" max="12292" width="13.33203125" style="312" customWidth="1"/>
    <col min="12293" max="12293" width="14.6640625" style="312" customWidth="1"/>
    <col min="12294" max="12538" width="9.33203125" style="312"/>
    <col min="12539" max="12539" width="6.6640625" style="312" customWidth="1"/>
    <col min="12540" max="12540" width="24.6640625" style="312" customWidth="1"/>
    <col min="12541" max="12541" width="13" style="312" customWidth="1"/>
    <col min="12542" max="12543" width="15.5" style="312" customWidth="1"/>
    <col min="12544" max="12544" width="11.5" style="312" customWidth="1"/>
    <col min="12545" max="12545" width="13" style="312" customWidth="1"/>
    <col min="12546" max="12547" width="14" style="312" customWidth="1"/>
    <col min="12548" max="12548" width="13.33203125" style="312" customWidth="1"/>
    <col min="12549" max="12549" width="14.6640625" style="312" customWidth="1"/>
    <col min="12550" max="12794" width="9.33203125" style="312"/>
    <col min="12795" max="12795" width="6.6640625" style="312" customWidth="1"/>
    <col min="12796" max="12796" width="24.6640625" style="312" customWidth="1"/>
    <col min="12797" max="12797" width="13" style="312" customWidth="1"/>
    <col min="12798" max="12799" width="15.5" style="312" customWidth="1"/>
    <col min="12800" max="12800" width="11.5" style="312" customWidth="1"/>
    <col min="12801" max="12801" width="13" style="312" customWidth="1"/>
    <col min="12802" max="12803" width="14" style="312" customWidth="1"/>
    <col min="12804" max="12804" width="13.33203125" style="312" customWidth="1"/>
    <col min="12805" max="12805" width="14.6640625" style="312" customWidth="1"/>
    <col min="12806" max="13050" width="9.33203125" style="312"/>
    <col min="13051" max="13051" width="6.6640625" style="312" customWidth="1"/>
    <col min="13052" max="13052" width="24.6640625" style="312" customWidth="1"/>
    <col min="13053" max="13053" width="13" style="312" customWidth="1"/>
    <col min="13054" max="13055" width="15.5" style="312" customWidth="1"/>
    <col min="13056" max="13056" width="11.5" style="312" customWidth="1"/>
    <col min="13057" max="13057" width="13" style="312" customWidth="1"/>
    <col min="13058" max="13059" width="14" style="312" customWidth="1"/>
    <col min="13060" max="13060" width="13.33203125" style="312" customWidth="1"/>
    <col min="13061" max="13061" width="14.6640625" style="312" customWidth="1"/>
    <col min="13062" max="13306" width="9.33203125" style="312"/>
    <col min="13307" max="13307" width="6.6640625" style="312" customWidth="1"/>
    <col min="13308" max="13308" width="24.6640625" style="312" customWidth="1"/>
    <col min="13309" max="13309" width="13" style="312" customWidth="1"/>
    <col min="13310" max="13311" width="15.5" style="312" customWidth="1"/>
    <col min="13312" max="13312" width="11.5" style="312" customWidth="1"/>
    <col min="13313" max="13313" width="13" style="312" customWidth="1"/>
    <col min="13314" max="13315" width="14" style="312" customWidth="1"/>
    <col min="13316" max="13316" width="13.33203125" style="312" customWidth="1"/>
    <col min="13317" max="13317" width="14.6640625" style="312" customWidth="1"/>
    <col min="13318" max="13562" width="9.33203125" style="312"/>
    <col min="13563" max="13563" width="6.6640625" style="312" customWidth="1"/>
    <col min="13564" max="13564" width="24.6640625" style="312" customWidth="1"/>
    <col min="13565" max="13565" width="13" style="312" customWidth="1"/>
    <col min="13566" max="13567" width="15.5" style="312" customWidth="1"/>
    <col min="13568" max="13568" width="11.5" style="312" customWidth="1"/>
    <col min="13569" max="13569" width="13" style="312" customWidth="1"/>
    <col min="13570" max="13571" width="14" style="312" customWidth="1"/>
    <col min="13572" max="13572" width="13.33203125" style="312" customWidth="1"/>
    <col min="13573" max="13573" width="14.6640625" style="312" customWidth="1"/>
    <col min="13574" max="13818" width="9.33203125" style="312"/>
    <col min="13819" max="13819" width="6.6640625" style="312" customWidth="1"/>
    <col min="13820" max="13820" width="24.6640625" style="312" customWidth="1"/>
    <col min="13821" max="13821" width="13" style="312" customWidth="1"/>
    <col min="13822" max="13823" width="15.5" style="312" customWidth="1"/>
    <col min="13824" max="13824" width="11.5" style="312" customWidth="1"/>
    <col min="13825" max="13825" width="13" style="312" customWidth="1"/>
    <col min="13826" max="13827" width="14" style="312" customWidth="1"/>
    <col min="13828" max="13828" width="13.33203125" style="312" customWidth="1"/>
    <col min="13829" max="13829" width="14.6640625" style="312" customWidth="1"/>
    <col min="13830" max="14074" width="9.33203125" style="312"/>
    <col min="14075" max="14075" width="6.6640625" style="312" customWidth="1"/>
    <col min="14076" max="14076" width="24.6640625" style="312" customWidth="1"/>
    <col min="14077" max="14077" width="13" style="312" customWidth="1"/>
    <col min="14078" max="14079" width="15.5" style="312" customWidth="1"/>
    <col min="14080" max="14080" width="11.5" style="312" customWidth="1"/>
    <col min="14081" max="14081" width="13" style="312" customWidth="1"/>
    <col min="14082" max="14083" width="14" style="312" customWidth="1"/>
    <col min="14084" max="14084" width="13.33203125" style="312" customWidth="1"/>
    <col min="14085" max="14085" width="14.6640625" style="312" customWidth="1"/>
    <col min="14086" max="14330" width="9.33203125" style="312"/>
    <col min="14331" max="14331" width="6.6640625" style="312" customWidth="1"/>
    <col min="14332" max="14332" width="24.6640625" style="312" customWidth="1"/>
    <col min="14333" max="14333" width="13" style="312" customWidth="1"/>
    <col min="14334" max="14335" width="15.5" style="312" customWidth="1"/>
    <col min="14336" max="14336" width="11.5" style="312" customWidth="1"/>
    <col min="14337" max="14337" width="13" style="312" customWidth="1"/>
    <col min="14338" max="14339" width="14" style="312" customWidth="1"/>
    <col min="14340" max="14340" width="13.33203125" style="312" customWidth="1"/>
    <col min="14341" max="14341" width="14.6640625" style="312" customWidth="1"/>
    <col min="14342" max="14586" width="9.33203125" style="312"/>
    <col min="14587" max="14587" width="6.6640625" style="312" customWidth="1"/>
    <col min="14588" max="14588" width="24.6640625" style="312" customWidth="1"/>
    <col min="14589" max="14589" width="13" style="312" customWidth="1"/>
    <col min="14590" max="14591" width="15.5" style="312" customWidth="1"/>
    <col min="14592" max="14592" width="11.5" style="312" customWidth="1"/>
    <col min="14593" max="14593" width="13" style="312" customWidth="1"/>
    <col min="14594" max="14595" width="14" style="312" customWidth="1"/>
    <col min="14596" max="14596" width="13.33203125" style="312" customWidth="1"/>
    <col min="14597" max="14597" width="14.6640625" style="312" customWidth="1"/>
    <col min="14598" max="14842" width="9.33203125" style="312"/>
    <col min="14843" max="14843" width="6.6640625" style="312" customWidth="1"/>
    <col min="14844" max="14844" width="24.6640625" style="312" customWidth="1"/>
    <col min="14845" max="14845" width="13" style="312" customWidth="1"/>
    <col min="14846" max="14847" width="15.5" style="312" customWidth="1"/>
    <col min="14848" max="14848" width="11.5" style="312" customWidth="1"/>
    <col min="14849" max="14849" width="13" style="312" customWidth="1"/>
    <col min="14850" max="14851" width="14" style="312" customWidth="1"/>
    <col min="14852" max="14852" width="13.33203125" style="312" customWidth="1"/>
    <col min="14853" max="14853" width="14.6640625" style="312" customWidth="1"/>
    <col min="14854" max="15098" width="9.33203125" style="312"/>
    <col min="15099" max="15099" width="6.6640625" style="312" customWidth="1"/>
    <col min="15100" max="15100" width="24.6640625" style="312" customWidth="1"/>
    <col min="15101" max="15101" width="13" style="312" customWidth="1"/>
    <col min="15102" max="15103" width="15.5" style="312" customWidth="1"/>
    <col min="15104" max="15104" width="11.5" style="312" customWidth="1"/>
    <col min="15105" max="15105" width="13" style="312" customWidth="1"/>
    <col min="15106" max="15107" width="14" style="312" customWidth="1"/>
    <col min="15108" max="15108" width="13.33203125" style="312" customWidth="1"/>
    <col min="15109" max="15109" width="14.6640625" style="312" customWidth="1"/>
    <col min="15110" max="15354" width="9.33203125" style="312"/>
    <col min="15355" max="15355" width="6.6640625" style="312" customWidth="1"/>
    <col min="15356" max="15356" width="24.6640625" style="312" customWidth="1"/>
    <col min="15357" max="15357" width="13" style="312" customWidth="1"/>
    <col min="15358" max="15359" width="15.5" style="312" customWidth="1"/>
    <col min="15360" max="15360" width="11.5" style="312" customWidth="1"/>
    <col min="15361" max="15361" width="13" style="312" customWidth="1"/>
    <col min="15362" max="15363" width="14" style="312" customWidth="1"/>
    <col min="15364" max="15364" width="13.33203125" style="312" customWidth="1"/>
    <col min="15365" max="15365" width="14.6640625" style="312" customWidth="1"/>
    <col min="15366" max="15610" width="9.33203125" style="312"/>
    <col min="15611" max="15611" width="6.6640625" style="312" customWidth="1"/>
    <col min="15612" max="15612" width="24.6640625" style="312" customWidth="1"/>
    <col min="15613" max="15613" width="13" style="312" customWidth="1"/>
    <col min="15614" max="15615" width="15.5" style="312" customWidth="1"/>
    <col min="15616" max="15616" width="11.5" style="312" customWidth="1"/>
    <col min="15617" max="15617" width="13" style="312" customWidth="1"/>
    <col min="15618" max="15619" width="14" style="312" customWidth="1"/>
    <col min="15620" max="15620" width="13.33203125" style="312" customWidth="1"/>
    <col min="15621" max="15621" width="14.6640625" style="312" customWidth="1"/>
    <col min="15622" max="15866" width="9.33203125" style="312"/>
    <col min="15867" max="15867" width="6.6640625" style="312" customWidth="1"/>
    <col min="15868" max="15868" width="24.6640625" style="312" customWidth="1"/>
    <col min="15869" max="15869" width="13" style="312" customWidth="1"/>
    <col min="15870" max="15871" width="15.5" style="312" customWidth="1"/>
    <col min="15872" max="15872" width="11.5" style="312" customWidth="1"/>
    <col min="15873" max="15873" width="13" style="312" customWidth="1"/>
    <col min="15874" max="15875" width="14" style="312" customWidth="1"/>
    <col min="15876" max="15876" width="13.33203125" style="312" customWidth="1"/>
    <col min="15877" max="15877" width="14.6640625" style="312" customWidth="1"/>
    <col min="15878" max="16122" width="9.33203125" style="312"/>
    <col min="16123" max="16123" width="6.6640625" style="312" customWidth="1"/>
    <col min="16124" max="16124" width="24.6640625" style="312" customWidth="1"/>
    <col min="16125" max="16125" width="13" style="312" customWidth="1"/>
    <col min="16126" max="16127" width="15.5" style="312" customWidth="1"/>
    <col min="16128" max="16128" width="11.5" style="312" customWidth="1"/>
    <col min="16129" max="16129" width="13" style="312" customWidth="1"/>
    <col min="16130" max="16131" width="14" style="312" customWidth="1"/>
    <col min="16132" max="16132" width="13.33203125" style="312" customWidth="1"/>
    <col min="16133" max="16133" width="14.6640625" style="312" customWidth="1"/>
    <col min="16134" max="16377" width="9.33203125" style="312"/>
    <col min="16378" max="16381" width="9.33203125" style="312" customWidth="1"/>
    <col min="16382" max="16384" width="9.33203125" style="312"/>
  </cols>
  <sheetData>
    <row r="1" spans="1:7" ht="47.25" customHeight="1">
      <c r="A1" s="1306" t="s">
        <v>707</v>
      </c>
      <c r="B1" s="1306"/>
      <c r="C1" s="1306"/>
      <c r="D1" s="1306"/>
      <c r="E1" s="1306"/>
      <c r="F1" s="1306"/>
      <c r="G1" s="1306"/>
    </row>
    <row r="2" spans="1:7" ht="10.9" customHeight="1">
      <c r="A2" s="313"/>
      <c r="B2" s="314"/>
      <c r="C2" s="314"/>
      <c r="D2" s="315"/>
      <c r="E2" s="316"/>
    </row>
    <row r="3" spans="1:7" ht="10.9" customHeight="1">
      <c r="A3" s="313"/>
      <c r="B3" s="317"/>
      <c r="C3" s="317"/>
      <c r="D3" s="318"/>
      <c r="E3" s="315"/>
    </row>
    <row r="4" spans="1:7" ht="10.9" customHeight="1">
      <c r="A4" s="1310" t="s">
        <v>433</v>
      </c>
      <c r="B4" s="1311"/>
      <c r="C4" s="1314" t="s">
        <v>434</v>
      </c>
      <c r="D4" s="1315"/>
      <c r="E4" s="1316" t="s">
        <v>530</v>
      </c>
      <c r="F4" s="1305" t="s">
        <v>727</v>
      </c>
      <c r="G4" s="1305" t="s">
        <v>728</v>
      </c>
    </row>
    <row r="5" spans="1:7" s="320" customFormat="1" ht="40.5" customHeight="1">
      <c r="A5" s="1312"/>
      <c r="B5" s="1313"/>
      <c r="C5" s="1314"/>
      <c r="D5" s="1315"/>
      <c r="E5" s="1317"/>
      <c r="F5" s="1305"/>
      <c r="G5" s="1305"/>
    </row>
    <row r="6" spans="1:7" s="320" customFormat="1" ht="10.9" customHeight="1">
      <c r="A6" s="1296" t="s">
        <v>672</v>
      </c>
      <c r="B6" s="1307"/>
      <c r="C6" s="1302" t="s">
        <v>656</v>
      </c>
      <c r="D6" s="948" t="s">
        <v>679</v>
      </c>
      <c r="E6" s="979">
        <f>E7-E8</f>
        <v>-6464782</v>
      </c>
      <c r="F6" s="1104"/>
      <c r="G6" s="1079">
        <v>-646782</v>
      </c>
    </row>
    <row r="7" spans="1:7" s="320" customFormat="1" ht="10.9" customHeight="1">
      <c r="A7" s="1298"/>
      <c r="B7" s="1308"/>
      <c r="C7" s="1303"/>
      <c r="D7" s="949" t="s">
        <v>680</v>
      </c>
      <c r="E7" s="980">
        <v>0</v>
      </c>
      <c r="F7" s="1105"/>
      <c r="G7" s="1082"/>
    </row>
    <row r="8" spans="1:7" ht="10.9" customHeight="1">
      <c r="A8" s="1300"/>
      <c r="B8" s="1309"/>
      <c r="C8" s="1304"/>
      <c r="D8" s="952" t="s">
        <v>681</v>
      </c>
      <c r="E8" s="981">
        <v>6464782</v>
      </c>
      <c r="F8" s="1107"/>
      <c r="G8" s="1081">
        <v>6464782</v>
      </c>
    </row>
    <row r="9" spans="1:7" ht="10.9" customHeight="1">
      <c r="A9" s="1296" t="s">
        <v>673</v>
      </c>
      <c r="B9" s="1297"/>
      <c r="C9" s="1284" t="s">
        <v>644</v>
      </c>
      <c r="D9" s="948" t="s">
        <v>679</v>
      </c>
      <c r="E9" s="979">
        <f>E10-E11</f>
        <v>15288373</v>
      </c>
      <c r="F9" s="1104">
        <v>3506214</v>
      </c>
      <c r="G9" s="1079">
        <f>SUM(E9:F9)</f>
        <v>18794587</v>
      </c>
    </row>
    <row r="10" spans="1:7" ht="10.9" customHeight="1">
      <c r="A10" s="1298"/>
      <c r="B10" s="1299"/>
      <c r="C10" s="1285"/>
      <c r="D10" s="949" t="s">
        <v>680</v>
      </c>
      <c r="E10" s="980">
        <v>15288373</v>
      </c>
      <c r="F10" s="1105">
        <v>3506214</v>
      </c>
      <c r="G10" s="1082">
        <f>SUM(E10:F10)</f>
        <v>18794587</v>
      </c>
    </row>
    <row r="11" spans="1:7" ht="10.9" customHeight="1">
      <c r="A11" s="1300"/>
      <c r="B11" s="1301"/>
      <c r="C11" s="1286"/>
      <c r="D11" s="952" t="s">
        <v>681</v>
      </c>
      <c r="E11" s="981">
        <v>0</v>
      </c>
      <c r="F11" s="1107">
        <v>0</v>
      </c>
      <c r="G11" s="1081">
        <v>0</v>
      </c>
    </row>
    <row r="12" spans="1:7" ht="10.9" customHeight="1">
      <c r="A12" s="1296" t="s">
        <v>674</v>
      </c>
      <c r="B12" s="1297"/>
      <c r="C12" s="1284" t="s">
        <v>645</v>
      </c>
      <c r="D12" s="948" t="s">
        <v>679</v>
      </c>
      <c r="E12" s="979">
        <f>E13-E14</f>
        <v>35548498</v>
      </c>
      <c r="F12" s="1104"/>
      <c r="G12" s="1079">
        <v>-74618569</v>
      </c>
    </row>
    <row r="13" spans="1:7" ht="10.9" customHeight="1">
      <c r="A13" s="1298"/>
      <c r="B13" s="1299"/>
      <c r="C13" s="1285"/>
      <c r="D13" s="949" t="s">
        <v>680</v>
      </c>
      <c r="E13" s="980">
        <v>53941113</v>
      </c>
      <c r="F13" s="1105">
        <v>39299675</v>
      </c>
      <c r="G13" s="1082">
        <f>SUM(E13:F13)</f>
        <v>93240788</v>
      </c>
    </row>
    <row r="14" spans="1:7" ht="10.9" customHeight="1">
      <c r="A14" s="1300"/>
      <c r="B14" s="1301"/>
      <c r="C14" s="1286"/>
      <c r="D14" s="952" t="s">
        <v>681</v>
      </c>
      <c r="E14" s="981">
        <v>18392615</v>
      </c>
      <c r="F14" s="1107">
        <v>229604</v>
      </c>
      <c r="G14" s="1081">
        <f>SUM(E14:F14)</f>
        <v>18622219</v>
      </c>
    </row>
    <row r="15" spans="1:7" ht="10.9" customHeight="1">
      <c r="A15" s="1298" t="s">
        <v>646</v>
      </c>
      <c r="B15" s="1299"/>
      <c r="C15" s="1285" t="s">
        <v>647</v>
      </c>
      <c r="D15" s="951" t="s">
        <v>679</v>
      </c>
      <c r="E15" s="982">
        <v>0</v>
      </c>
      <c r="F15" s="1104"/>
      <c r="G15" s="1079"/>
    </row>
    <row r="16" spans="1:7" ht="10.9" customHeight="1">
      <c r="A16" s="1298"/>
      <c r="B16" s="1299"/>
      <c r="C16" s="1285"/>
      <c r="D16" s="949" t="s">
        <v>680</v>
      </c>
      <c r="E16" s="980">
        <v>0</v>
      </c>
      <c r="F16" s="1105">
        <v>1661776</v>
      </c>
      <c r="G16" s="1082">
        <f>SUM(E16:F16)</f>
        <v>1661776</v>
      </c>
    </row>
    <row r="17" spans="1:7" ht="10.9" customHeight="1">
      <c r="A17" s="1298"/>
      <c r="B17" s="1299"/>
      <c r="C17" s="1285"/>
      <c r="D17" s="950" t="s">
        <v>681</v>
      </c>
      <c r="E17" s="983">
        <v>0</v>
      </c>
      <c r="F17" s="1107">
        <v>1661776</v>
      </c>
      <c r="G17" s="1081"/>
    </row>
    <row r="18" spans="1:7" ht="10.9" customHeight="1">
      <c r="A18" s="1296" t="s">
        <v>675</v>
      </c>
      <c r="B18" s="1297"/>
      <c r="C18" s="1284" t="s">
        <v>657</v>
      </c>
      <c r="D18" s="948" t="s">
        <v>679</v>
      </c>
      <c r="E18" s="979">
        <f>E19-E20</f>
        <v>-815340</v>
      </c>
      <c r="F18" s="1104"/>
      <c r="G18" s="1079">
        <v>-815340</v>
      </c>
    </row>
    <row r="19" spans="1:7" ht="10.9" customHeight="1">
      <c r="A19" s="1298"/>
      <c r="B19" s="1299"/>
      <c r="C19" s="1285"/>
      <c r="D19" s="949" t="s">
        <v>680</v>
      </c>
      <c r="E19" s="980">
        <v>0</v>
      </c>
      <c r="F19" s="1105"/>
      <c r="G19" s="1082"/>
    </row>
    <row r="20" spans="1:7" ht="10.9" customHeight="1">
      <c r="A20" s="1300"/>
      <c r="B20" s="1301"/>
      <c r="C20" s="1286"/>
      <c r="D20" s="952" t="s">
        <v>681</v>
      </c>
      <c r="E20" s="981">
        <v>815340</v>
      </c>
      <c r="F20" s="1107"/>
      <c r="G20" s="1081">
        <v>815340</v>
      </c>
    </row>
    <row r="21" spans="1:7" ht="10.9" customHeight="1">
      <c r="A21" s="1296" t="s">
        <v>676</v>
      </c>
      <c r="B21" s="1297"/>
      <c r="C21" s="1284" t="s">
        <v>648</v>
      </c>
      <c r="D21" s="948" t="s">
        <v>679</v>
      </c>
      <c r="E21" s="979">
        <f>E22-E23</f>
        <v>-71400054</v>
      </c>
      <c r="F21" s="1104"/>
      <c r="G21" s="1079">
        <f>G22-G23</f>
        <v>-121695131</v>
      </c>
    </row>
    <row r="22" spans="1:7" ht="10.9" customHeight="1">
      <c r="A22" s="1298"/>
      <c r="B22" s="1299"/>
      <c r="C22" s="1285"/>
      <c r="D22" s="949" t="s">
        <v>680</v>
      </c>
      <c r="E22" s="980">
        <v>12199378</v>
      </c>
      <c r="F22" s="1105">
        <v>2284220</v>
      </c>
      <c r="G22" s="1082">
        <f>SUM(E22:F22)</f>
        <v>14483598</v>
      </c>
    </row>
    <row r="23" spans="1:7" ht="10.9" customHeight="1">
      <c r="A23" s="1300"/>
      <c r="B23" s="1301"/>
      <c r="C23" s="1286"/>
      <c r="D23" s="952" t="s">
        <v>681</v>
      </c>
      <c r="E23" s="981">
        <v>83599432</v>
      </c>
      <c r="F23" s="1107">
        <v>52579297</v>
      </c>
      <c r="G23" s="1081">
        <f>SUM(E23:F23)</f>
        <v>136178729</v>
      </c>
    </row>
    <row r="24" spans="1:7" ht="10.9" customHeight="1">
      <c r="A24" s="1296" t="s">
        <v>649</v>
      </c>
      <c r="B24" s="1297"/>
      <c r="C24" s="1284" t="s">
        <v>650</v>
      </c>
      <c r="D24" s="948" t="s">
        <v>679</v>
      </c>
      <c r="E24" s="979">
        <f t="shared" ref="E24" si="0">E25-E26</f>
        <v>376894</v>
      </c>
      <c r="F24" s="1104"/>
      <c r="G24" s="1079">
        <f>G25-G26</f>
        <v>2109094</v>
      </c>
    </row>
    <row r="25" spans="1:7" ht="10.9" customHeight="1">
      <c r="A25" s="1298"/>
      <c r="B25" s="1299"/>
      <c r="C25" s="1285"/>
      <c r="D25" s="949" t="s">
        <v>680</v>
      </c>
      <c r="E25" s="980">
        <v>8700000</v>
      </c>
      <c r="F25" s="1105">
        <v>1732200</v>
      </c>
      <c r="G25" s="1082">
        <f>SUM(E25:F25)</f>
        <v>10432200</v>
      </c>
    </row>
    <row r="26" spans="1:7" ht="10.9" customHeight="1">
      <c r="A26" s="1300"/>
      <c r="B26" s="1301"/>
      <c r="C26" s="1286"/>
      <c r="D26" s="952" t="s">
        <v>681</v>
      </c>
      <c r="E26" s="981">
        <v>8323106</v>
      </c>
      <c r="F26" s="1107"/>
      <c r="G26" s="1081">
        <v>8323106</v>
      </c>
    </row>
    <row r="27" spans="1:7" ht="10.9" customHeight="1">
      <c r="A27" s="1296" t="s">
        <v>651</v>
      </c>
      <c r="B27" s="1297"/>
      <c r="C27" s="1284" t="s">
        <v>652</v>
      </c>
      <c r="D27" s="948" t="s">
        <v>679</v>
      </c>
      <c r="E27" s="979">
        <f>E28-E29</f>
        <v>34860</v>
      </c>
      <c r="F27" s="1104"/>
      <c r="G27" s="1079">
        <v>34860</v>
      </c>
    </row>
    <row r="28" spans="1:7" ht="10.9" customHeight="1">
      <c r="A28" s="1298"/>
      <c r="B28" s="1299"/>
      <c r="C28" s="1285"/>
      <c r="D28" s="949" t="s">
        <v>680</v>
      </c>
      <c r="E28" s="980">
        <v>600000</v>
      </c>
      <c r="F28" s="1105"/>
      <c r="G28" s="1082">
        <v>600000</v>
      </c>
    </row>
    <row r="29" spans="1:7" ht="10.9" customHeight="1">
      <c r="A29" s="1300"/>
      <c r="B29" s="1301"/>
      <c r="C29" s="1286"/>
      <c r="D29" s="952" t="s">
        <v>681</v>
      </c>
      <c r="E29" s="981">
        <v>565140</v>
      </c>
      <c r="F29" s="1107"/>
      <c r="G29" s="1081">
        <v>454140</v>
      </c>
    </row>
    <row r="30" spans="1:7" ht="10.9" customHeight="1">
      <c r="A30" s="1296" t="s">
        <v>677</v>
      </c>
      <c r="B30" s="1297"/>
      <c r="C30" s="1284" t="s">
        <v>658</v>
      </c>
      <c r="D30" s="948" t="s">
        <v>679</v>
      </c>
      <c r="E30" s="979">
        <f>E31-E32</f>
        <v>-2717800</v>
      </c>
      <c r="F30" s="1104"/>
      <c r="G30" s="1079">
        <v>-2717800</v>
      </c>
    </row>
    <row r="31" spans="1:7" ht="10.9" customHeight="1">
      <c r="A31" s="1298"/>
      <c r="B31" s="1299"/>
      <c r="C31" s="1285"/>
      <c r="D31" s="949" t="s">
        <v>680</v>
      </c>
      <c r="E31" s="980">
        <v>0</v>
      </c>
      <c r="F31" s="1105"/>
      <c r="G31" s="1082"/>
    </row>
    <row r="32" spans="1:7" ht="10.9" customHeight="1">
      <c r="A32" s="1300"/>
      <c r="B32" s="1301"/>
      <c r="C32" s="1286"/>
      <c r="D32" s="952" t="s">
        <v>681</v>
      </c>
      <c r="E32" s="981">
        <v>2717800</v>
      </c>
      <c r="F32" s="1107"/>
      <c r="G32" s="1081">
        <v>2717800</v>
      </c>
    </row>
    <row r="33" spans="1:7" ht="10.9" customHeight="1">
      <c r="A33" s="1296" t="s">
        <v>653</v>
      </c>
      <c r="B33" s="1297"/>
      <c r="C33" s="1284" t="s">
        <v>654</v>
      </c>
      <c r="D33" s="948" t="s">
        <v>679</v>
      </c>
      <c r="E33" s="979">
        <f>E34-E35</f>
        <v>-4450649</v>
      </c>
      <c r="F33" s="1104"/>
      <c r="G33" s="1079">
        <f>SUM(E33:F33)</f>
        <v>-4450649</v>
      </c>
    </row>
    <row r="34" spans="1:7" ht="10.9" customHeight="1">
      <c r="A34" s="1298"/>
      <c r="B34" s="1299"/>
      <c r="C34" s="1285"/>
      <c r="D34" s="949" t="s">
        <v>680</v>
      </c>
      <c r="E34" s="980">
        <v>0</v>
      </c>
      <c r="F34" s="1105"/>
      <c r="G34" s="1082">
        <v>0</v>
      </c>
    </row>
    <row r="35" spans="1:7" ht="10.9" customHeight="1">
      <c r="A35" s="1300"/>
      <c r="B35" s="1301"/>
      <c r="C35" s="1286"/>
      <c r="D35" s="952" t="s">
        <v>681</v>
      </c>
      <c r="E35" s="981">
        <v>4450649</v>
      </c>
      <c r="F35" s="1107"/>
      <c r="G35" s="1081">
        <f>SUM(E35:F35)</f>
        <v>4450649</v>
      </c>
    </row>
    <row r="36" spans="1:7" ht="10.9" customHeight="1">
      <c r="A36" s="1296" t="s">
        <v>659</v>
      </c>
      <c r="B36" s="1297"/>
      <c r="C36" s="1284" t="s">
        <v>660</v>
      </c>
      <c r="D36" s="948" t="s">
        <v>679</v>
      </c>
      <c r="E36" s="979">
        <f>E37-E38</f>
        <v>-1400000</v>
      </c>
      <c r="F36" s="1104"/>
      <c r="G36" s="1079">
        <f>SUM(E36:F36)</f>
        <v>-1400000</v>
      </c>
    </row>
    <row r="37" spans="1:7" ht="10.9" customHeight="1">
      <c r="A37" s="1298"/>
      <c r="B37" s="1299"/>
      <c r="C37" s="1285"/>
      <c r="D37" s="949" t="s">
        <v>680</v>
      </c>
      <c r="E37" s="980">
        <v>0</v>
      </c>
      <c r="F37" s="1105"/>
      <c r="G37" s="1082"/>
    </row>
    <row r="38" spans="1:7" ht="10.9" customHeight="1">
      <c r="A38" s="1300"/>
      <c r="B38" s="1301"/>
      <c r="C38" s="1286"/>
      <c r="D38" s="952" t="s">
        <v>681</v>
      </c>
      <c r="E38" s="981">
        <v>1400000</v>
      </c>
      <c r="F38" s="1107">
        <v>199246</v>
      </c>
      <c r="G38" s="1081">
        <f>SUM(E38:F38)</f>
        <v>1599246</v>
      </c>
    </row>
    <row r="39" spans="1:7" ht="10.9" customHeight="1">
      <c r="A39" s="1298" t="s">
        <v>678</v>
      </c>
      <c r="B39" s="1299"/>
      <c r="C39" s="1285" t="s">
        <v>655</v>
      </c>
      <c r="D39" s="951" t="s">
        <v>679</v>
      </c>
      <c r="E39" s="982">
        <v>36000000</v>
      </c>
      <c r="F39" s="1104">
        <v>6185838</v>
      </c>
      <c r="G39" s="1079">
        <v>42185838</v>
      </c>
    </row>
    <row r="40" spans="1:7" ht="10.9" customHeight="1">
      <c r="A40" s="1298"/>
      <c r="B40" s="1299"/>
      <c r="C40" s="1285"/>
      <c r="D40" s="949" t="s">
        <v>680</v>
      </c>
      <c r="E40" s="980">
        <v>36000000</v>
      </c>
      <c r="F40" s="1105">
        <v>6185838</v>
      </c>
      <c r="G40" s="1082">
        <v>42185838</v>
      </c>
    </row>
    <row r="41" spans="1:7" ht="10.9" customHeight="1">
      <c r="A41" s="1298"/>
      <c r="B41" s="1299"/>
      <c r="C41" s="1285"/>
      <c r="D41" s="950" t="s">
        <v>681</v>
      </c>
      <c r="E41" s="981">
        <v>0</v>
      </c>
      <c r="F41" s="1107"/>
      <c r="G41" s="1081"/>
    </row>
    <row r="42" spans="1:7" ht="10.9" customHeight="1">
      <c r="A42" s="1290" t="s">
        <v>397</v>
      </c>
      <c r="B42" s="1291"/>
      <c r="C42" s="1287"/>
      <c r="D42" s="945" t="s">
        <v>679</v>
      </c>
      <c r="E42" s="980">
        <f>E43-E44</f>
        <v>0</v>
      </c>
      <c r="F42" s="1108">
        <v>0</v>
      </c>
      <c r="G42" s="1083">
        <v>0</v>
      </c>
    </row>
    <row r="43" spans="1:7" ht="10.9" customHeight="1">
      <c r="A43" s="1292"/>
      <c r="B43" s="1293"/>
      <c r="C43" s="1288"/>
      <c r="D43" s="946" t="s">
        <v>680</v>
      </c>
      <c r="E43" s="980">
        <v>149090887</v>
      </c>
      <c r="F43" s="1082">
        <f>SUM(F7,F10,F13,F16,F19,F22,F25,F28,F31,F34,F37,F40)</f>
        <v>54669923</v>
      </c>
      <c r="G43" s="1082">
        <f>SUM(E43:F43)</f>
        <v>203760810</v>
      </c>
    </row>
    <row r="44" spans="1:7" s="321" customFormat="1" ht="10.9" customHeight="1">
      <c r="A44" s="1294"/>
      <c r="B44" s="1295"/>
      <c r="C44" s="1289"/>
      <c r="D44" s="947" t="s">
        <v>681</v>
      </c>
      <c r="E44" s="981">
        <v>149090887</v>
      </c>
      <c r="F44" s="1107">
        <f>SUM(F8,F11,F14,F17,F20,F23,F26,F29,F32,F35,F38,F41)</f>
        <v>54669923</v>
      </c>
      <c r="G44" s="1081">
        <v>203760810</v>
      </c>
    </row>
    <row r="45" spans="1:7" ht="21" customHeight="1">
      <c r="A45" s="322"/>
      <c r="B45" s="323"/>
      <c r="C45" s="323"/>
      <c r="D45" s="324"/>
      <c r="E45" s="325"/>
    </row>
    <row r="46" spans="1:7" ht="42" customHeight="1">
      <c r="A46" s="322"/>
      <c r="B46" s="326"/>
      <c r="C46" s="327"/>
      <c r="D46" s="328"/>
      <c r="E46" s="325"/>
    </row>
    <row r="47" spans="1:7" ht="42" customHeight="1">
      <c r="A47" s="329"/>
      <c r="B47" s="330"/>
      <c r="C47" s="331"/>
      <c r="D47" s="332"/>
      <c r="E47" s="316"/>
    </row>
    <row r="48" spans="1:7" ht="15">
      <c r="A48" s="313"/>
      <c r="B48" s="314"/>
      <c r="C48" s="314"/>
      <c r="D48" s="315"/>
      <c r="E48" s="315"/>
    </row>
    <row r="49" spans="1:7" s="333" customFormat="1" ht="15">
      <c r="A49" s="313"/>
      <c r="B49" s="314"/>
      <c r="C49" s="314"/>
      <c r="D49" s="315"/>
      <c r="E49" s="316"/>
      <c r="F49" s="1109"/>
      <c r="G49" s="1109"/>
    </row>
  </sheetData>
  <mergeCells count="33">
    <mergeCell ref="F4:F5"/>
    <mergeCell ref="G4:G5"/>
    <mergeCell ref="A1:G1"/>
    <mergeCell ref="C24:C26"/>
    <mergeCell ref="C27:C29"/>
    <mergeCell ref="A6:B8"/>
    <mergeCell ref="A4:B5"/>
    <mergeCell ref="C4:C5"/>
    <mergeCell ref="D4:D5"/>
    <mergeCell ref="E4:E5"/>
    <mergeCell ref="C30:C32"/>
    <mergeCell ref="C33:C35"/>
    <mergeCell ref="C6:C8"/>
    <mergeCell ref="C9:C11"/>
    <mergeCell ref="C12:C14"/>
    <mergeCell ref="C15:C17"/>
    <mergeCell ref="C18:C20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2/2020.(III.19.) 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62"/>
  <sheetViews>
    <sheetView view="pageLayout" zoomScaleNormal="100" zoomScaleSheetLayoutView="100" workbookViewId="0">
      <selection activeCell="H50" sqref="H50"/>
    </sheetView>
  </sheetViews>
  <sheetFormatPr defaultRowHeight="12.75"/>
  <cols>
    <col min="1" max="1" width="6.83203125" style="425" customWidth="1"/>
    <col min="2" max="2" width="60.1640625" style="426" customWidth="1"/>
    <col min="3" max="3" width="8.1640625" style="426" customWidth="1"/>
    <col min="4" max="6" width="14.5" style="342" customWidth="1"/>
    <col min="7" max="7" width="11.33203125" style="1047" customWidth="1"/>
    <col min="8" max="8" width="13.5" style="1047" bestFit="1" customWidth="1"/>
    <col min="9" max="255" width="9.33203125" style="342"/>
    <col min="256" max="256" width="6.83203125" style="342" customWidth="1"/>
    <col min="257" max="257" width="60.1640625" style="342" customWidth="1"/>
    <col min="258" max="258" width="8.1640625" style="342" customWidth="1"/>
    <col min="259" max="261" width="14.5" style="342" customWidth="1"/>
    <col min="262" max="511" width="9.33203125" style="342"/>
    <col min="512" max="512" width="6.83203125" style="342" customWidth="1"/>
    <col min="513" max="513" width="60.1640625" style="342" customWidth="1"/>
    <col min="514" max="514" width="8.1640625" style="342" customWidth="1"/>
    <col min="515" max="517" width="14.5" style="342" customWidth="1"/>
    <col min="518" max="767" width="9.33203125" style="342"/>
    <col min="768" max="768" width="6.83203125" style="342" customWidth="1"/>
    <col min="769" max="769" width="60.1640625" style="342" customWidth="1"/>
    <col min="770" max="770" width="8.1640625" style="342" customWidth="1"/>
    <col min="771" max="773" width="14.5" style="342" customWidth="1"/>
    <col min="774" max="1023" width="9.33203125" style="342"/>
    <col min="1024" max="1024" width="6.83203125" style="342" customWidth="1"/>
    <col min="1025" max="1025" width="60.1640625" style="342" customWidth="1"/>
    <col min="1026" max="1026" width="8.1640625" style="342" customWidth="1"/>
    <col min="1027" max="1029" width="14.5" style="342" customWidth="1"/>
    <col min="1030" max="1279" width="9.33203125" style="342"/>
    <col min="1280" max="1280" width="6.83203125" style="342" customWidth="1"/>
    <col min="1281" max="1281" width="60.1640625" style="342" customWidth="1"/>
    <col min="1282" max="1282" width="8.1640625" style="342" customWidth="1"/>
    <col min="1283" max="1285" width="14.5" style="342" customWidth="1"/>
    <col min="1286" max="1535" width="9.33203125" style="342"/>
    <col min="1536" max="1536" width="6.83203125" style="342" customWidth="1"/>
    <col min="1537" max="1537" width="60.1640625" style="342" customWidth="1"/>
    <col min="1538" max="1538" width="8.1640625" style="342" customWidth="1"/>
    <col min="1539" max="1541" width="14.5" style="342" customWidth="1"/>
    <col min="1542" max="1791" width="9.33203125" style="342"/>
    <col min="1792" max="1792" width="6.83203125" style="342" customWidth="1"/>
    <col min="1793" max="1793" width="60.1640625" style="342" customWidth="1"/>
    <col min="1794" max="1794" width="8.1640625" style="342" customWidth="1"/>
    <col min="1795" max="1797" width="14.5" style="342" customWidth="1"/>
    <col min="1798" max="2047" width="9.33203125" style="342"/>
    <col min="2048" max="2048" width="6.83203125" style="342" customWidth="1"/>
    <col min="2049" max="2049" width="60.1640625" style="342" customWidth="1"/>
    <col min="2050" max="2050" width="8.1640625" style="342" customWidth="1"/>
    <col min="2051" max="2053" width="14.5" style="342" customWidth="1"/>
    <col min="2054" max="2303" width="9.33203125" style="342"/>
    <col min="2304" max="2304" width="6.83203125" style="342" customWidth="1"/>
    <col min="2305" max="2305" width="60.1640625" style="342" customWidth="1"/>
    <col min="2306" max="2306" width="8.1640625" style="342" customWidth="1"/>
    <col min="2307" max="2309" width="14.5" style="342" customWidth="1"/>
    <col min="2310" max="2559" width="9.33203125" style="342"/>
    <col min="2560" max="2560" width="6.83203125" style="342" customWidth="1"/>
    <col min="2561" max="2561" width="60.1640625" style="342" customWidth="1"/>
    <col min="2562" max="2562" width="8.1640625" style="342" customWidth="1"/>
    <col min="2563" max="2565" width="14.5" style="342" customWidth="1"/>
    <col min="2566" max="2815" width="9.33203125" style="342"/>
    <col min="2816" max="2816" width="6.83203125" style="342" customWidth="1"/>
    <col min="2817" max="2817" width="60.1640625" style="342" customWidth="1"/>
    <col min="2818" max="2818" width="8.1640625" style="342" customWidth="1"/>
    <col min="2819" max="2821" width="14.5" style="342" customWidth="1"/>
    <col min="2822" max="3071" width="9.33203125" style="342"/>
    <col min="3072" max="3072" width="6.83203125" style="342" customWidth="1"/>
    <col min="3073" max="3073" width="60.1640625" style="342" customWidth="1"/>
    <col min="3074" max="3074" width="8.1640625" style="342" customWidth="1"/>
    <col min="3075" max="3077" width="14.5" style="342" customWidth="1"/>
    <col min="3078" max="3327" width="9.33203125" style="342"/>
    <col min="3328" max="3328" width="6.83203125" style="342" customWidth="1"/>
    <col min="3329" max="3329" width="60.1640625" style="342" customWidth="1"/>
    <col min="3330" max="3330" width="8.1640625" style="342" customWidth="1"/>
    <col min="3331" max="3333" width="14.5" style="342" customWidth="1"/>
    <col min="3334" max="3583" width="9.33203125" style="342"/>
    <col min="3584" max="3584" width="6.83203125" style="342" customWidth="1"/>
    <col min="3585" max="3585" width="60.1640625" style="342" customWidth="1"/>
    <col min="3586" max="3586" width="8.1640625" style="342" customWidth="1"/>
    <col min="3587" max="3589" width="14.5" style="342" customWidth="1"/>
    <col min="3590" max="3839" width="9.33203125" style="342"/>
    <col min="3840" max="3840" width="6.83203125" style="342" customWidth="1"/>
    <col min="3841" max="3841" width="60.1640625" style="342" customWidth="1"/>
    <col min="3842" max="3842" width="8.1640625" style="342" customWidth="1"/>
    <col min="3843" max="3845" width="14.5" style="342" customWidth="1"/>
    <col min="3846" max="4095" width="9.33203125" style="342"/>
    <col min="4096" max="4096" width="6.83203125" style="342" customWidth="1"/>
    <col min="4097" max="4097" width="60.1640625" style="342" customWidth="1"/>
    <col min="4098" max="4098" width="8.1640625" style="342" customWidth="1"/>
    <col min="4099" max="4101" width="14.5" style="342" customWidth="1"/>
    <col min="4102" max="4351" width="9.33203125" style="342"/>
    <col min="4352" max="4352" width="6.83203125" style="342" customWidth="1"/>
    <col min="4353" max="4353" width="60.1640625" style="342" customWidth="1"/>
    <col min="4354" max="4354" width="8.1640625" style="342" customWidth="1"/>
    <col min="4355" max="4357" width="14.5" style="342" customWidth="1"/>
    <col min="4358" max="4607" width="9.33203125" style="342"/>
    <col min="4608" max="4608" width="6.83203125" style="342" customWidth="1"/>
    <col min="4609" max="4609" width="60.1640625" style="342" customWidth="1"/>
    <col min="4610" max="4610" width="8.1640625" style="342" customWidth="1"/>
    <col min="4611" max="4613" width="14.5" style="342" customWidth="1"/>
    <col min="4614" max="4863" width="9.33203125" style="342"/>
    <col min="4864" max="4864" width="6.83203125" style="342" customWidth="1"/>
    <col min="4865" max="4865" width="60.1640625" style="342" customWidth="1"/>
    <col min="4866" max="4866" width="8.1640625" style="342" customWidth="1"/>
    <col min="4867" max="4869" width="14.5" style="342" customWidth="1"/>
    <col min="4870" max="5119" width="9.33203125" style="342"/>
    <col min="5120" max="5120" width="6.83203125" style="342" customWidth="1"/>
    <col min="5121" max="5121" width="60.1640625" style="342" customWidth="1"/>
    <col min="5122" max="5122" width="8.1640625" style="342" customWidth="1"/>
    <col min="5123" max="5125" width="14.5" style="342" customWidth="1"/>
    <col min="5126" max="5375" width="9.33203125" style="342"/>
    <col min="5376" max="5376" width="6.83203125" style="342" customWidth="1"/>
    <col min="5377" max="5377" width="60.1640625" style="342" customWidth="1"/>
    <col min="5378" max="5378" width="8.1640625" style="342" customWidth="1"/>
    <col min="5379" max="5381" width="14.5" style="342" customWidth="1"/>
    <col min="5382" max="5631" width="9.33203125" style="342"/>
    <col min="5632" max="5632" width="6.83203125" style="342" customWidth="1"/>
    <col min="5633" max="5633" width="60.1640625" style="342" customWidth="1"/>
    <col min="5634" max="5634" width="8.1640625" style="342" customWidth="1"/>
    <col min="5635" max="5637" width="14.5" style="342" customWidth="1"/>
    <col min="5638" max="5887" width="9.33203125" style="342"/>
    <col min="5888" max="5888" width="6.83203125" style="342" customWidth="1"/>
    <col min="5889" max="5889" width="60.1640625" style="342" customWidth="1"/>
    <col min="5890" max="5890" width="8.1640625" style="342" customWidth="1"/>
    <col min="5891" max="5893" width="14.5" style="342" customWidth="1"/>
    <col min="5894" max="6143" width="9.33203125" style="342"/>
    <col min="6144" max="6144" width="6.83203125" style="342" customWidth="1"/>
    <col min="6145" max="6145" width="60.1640625" style="342" customWidth="1"/>
    <col min="6146" max="6146" width="8.1640625" style="342" customWidth="1"/>
    <col min="6147" max="6149" width="14.5" style="342" customWidth="1"/>
    <col min="6150" max="6399" width="9.33203125" style="342"/>
    <col min="6400" max="6400" width="6.83203125" style="342" customWidth="1"/>
    <col min="6401" max="6401" width="60.1640625" style="342" customWidth="1"/>
    <col min="6402" max="6402" width="8.1640625" style="342" customWidth="1"/>
    <col min="6403" max="6405" width="14.5" style="342" customWidth="1"/>
    <col min="6406" max="6655" width="9.33203125" style="342"/>
    <col min="6656" max="6656" width="6.83203125" style="342" customWidth="1"/>
    <col min="6657" max="6657" width="60.1640625" style="342" customWidth="1"/>
    <col min="6658" max="6658" width="8.1640625" style="342" customWidth="1"/>
    <col min="6659" max="6661" width="14.5" style="342" customWidth="1"/>
    <col min="6662" max="6911" width="9.33203125" style="342"/>
    <col min="6912" max="6912" width="6.83203125" style="342" customWidth="1"/>
    <col min="6913" max="6913" width="60.1640625" style="342" customWidth="1"/>
    <col min="6914" max="6914" width="8.1640625" style="342" customWidth="1"/>
    <col min="6915" max="6917" width="14.5" style="342" customWidth="1"/>
    <col min="6918" max="7167" width="9.33203125" style="342"/>
    <col min="7168" max="7168" width="6.83203125" style="342" customWidth="1"/>
    <col min="7169" max="7169" width="60.1640625" style="342" customWidth="1"/>
    <col min="7170" max="7170" width="8.1640625" style="342" customWidth="1"/>
    <col min="7171" max="7173" width="14.5" style="342" customWidth="1"/>
    <col min="7174" max="7423" width="9.33203125" style="342"/>
    <col min="7424" max="7424" width="6.83203125" style="342" customWidth="1"/>
    <col min="7425" max="7425" width="60.1640625" style="342" customWidth="1"/>
    <col min="7426" max="7426" width="8.1640625" style="342" customWidth="1"/>
    <col min="7427" max="7429" width="14.5" style="342" customWidth="1"/>
    <col min="7430" max="7679" width="9.33203125" style="342"/>
    <col min="7680" max="7680" width="6.83203125" style="342" customWidth="1"/>
    <col min="7681" max="7681" width="60.1640625" style="342" customWidth="1"/>
    <col min="7682" max="7682" width="8.1640625" style="342" customWidth="1"/>
    <col min="7683" max="7685" width="14.5" style="342" customWidth="1"/>
    <col min="7686" max="7935" width="9.33203125" style="342"/>
    <col min="7936" max="7936" width="6.83203125" style="342" customWidth="1"/>
    <col min="7937" max="7937" width="60.1640625" style="342" customWidth="1"/>
    <col min="7938" max="7938" width="8.1640625" style="342" customWidth="1"/>
    <col min="7939" max="7941" width="14.5" style="342" customWidth="1"/>
    <col min="7942" max="8191" width="9.33203125" style="342"/>
    <col min="8192" max="8192" width="6.83203125" style="342" customWidth="1"/>
    <col min="8193" max="8193" width="60.1640625" style="342" customWidth="1"/>
    <col min="8194" max="8194" width="8.1640625" style="342" customWidth="1"/>
    <col min="8195" max="8197" width="14.5" style="342" customWidth="1"/>
    <col min="8198" max="8447" width="9.33203125" style="342"/>
    <col min="8448" max="8448" width="6.83203125" style="342" customWidth="1"/>
    <col min="8449" max="8449" width="60.1640625" style="342" customWidth="1"/>
    <col min="8450" max="8450" width="8.1640625" style="342" customWidth="1"/>
    <col min="8451" max="8453" width="14.5" style="342" customWidth="1"/>
    <col min="8454" max="8703" width="9.33203125" style="342"/>
    <col min="8704" max="8704" width="6.83203125" style="342" customWidth="1"/>
    <col min="8705" max="8705" width="60.1640625" style="342" customWidth="1"/>
    <col min="8706" max="8706" width="8.1640625" style="342" customWidth="1"/>
    <col min="8707" max="8709" width="14.5" style="342" customWidth="1"/>
    <col min="8710" max="8959" width="9.33203125" style="342"/>
    <col min="8960" max="8960" width="6.83203125" style="342" customWidth="1"/>
    <col min="8961" max="8961" width="60.1640625" style="342" customWidth="1"/>
    <col min="8962" max="8962" width="8.1640625" style="342" customWidth="1"/>
    <col min="8963" max="8965" width="14.5" style="342" customWidth="1"/>
    <col min="8966" max="9215" width="9.33203125" style="342"/>
    <col min="9216" max="9216" width="6.83203125" style="342" customWidth="1"/>
    <col min="9217" max="9217" width="60.1640625" style="342" customWidth="1"/>
    <col min="9218" max="9218" width="8.1640625" style="342" customWidth="1"/>
    <col min="9219" max="9221" width="14.5" style="342" customWidth="1"/>
    <col min="9222" max="9471" width="9.33203125" style="342"/>
    <col min="9472" max="9472" width="6.83203125" style="342" customWidth="1"/>
    <col min="9473" max="9473" width="60.1640625" style="342" customWidth="1"/>
    <col min="9474" max="9474" width="8.1640625" style="342" customWidth="1"/>
    <col min="9475" max="9477" width="14.5" style="342" customWidth="1"/>
    <col min="9478" max="9727" width="9.33203125" style="342"/>
    <col min="9728" max="9728" width="6.83203125" style="342" customWidth="1"/>
    <col min="9729" max="9729" width="60.1640625" style="342" customWidth="1"/>
    <col min="9730" max="9730" width="8.1640625" style="342" customWidth="1"/>
    <col min="9731" max="9733" width="14.5" style="342" customWidth="1"/>
    <col min="9734" max="9983" width="9.33203125" style="342"/>
    <col min="9984" max="9984" width="6.83203125" style="342" customWidth="1"/>
    <col min="9985" max="9985" width="60.1640625" style="342" customWidth="1"/>
    <col min="9986" max="9986" width="8.1640625" style="342" customWidth="1"/>
    <col min="9987" max="9989" width="14.5" style="342" customWidth="1"/>
    <col min="9990" max="10239" width="9.33203125" style="342"/>
    <col min="10240" max="10240" width="6.83203125" style="342" customWidth="1"/>
    <col min="10241" max="10241" width="60.1640625" style="342" customWidth="1"/>
    <col min="10242" max="10242" width="8.1640625" style="342" customWidth="1"/>
    <col min="10243" max="10245" width="14.5" style="342" customWidth="1"/>
    <col min="10246" max="10495" width="9.33203125" style="342"/>
    <col min="10496" max="10496" width="6.83203125" style="342" customWidth="1"/>
    <col min="10497" max="10497" width="60.1640625" style="342" customWidth="1"/>
    <col min="10498" max="10498" width="8.1640625" style="342" customWidth="1"/>
    <col min="10499" max="10501" width="14.5" style="342" customWidth="1"/>
    <col min="10502" max="10751" width="9.33203125" style="342"/>
    <col min="10752" max="10752" width="6.83203125" style="342" customWidth="1"/>
    <col min="10753" max="10753" width="60.1640625" style="342" customWidth="1"/>
    <col min="10754" max="10754" width="8.1640625" style="342" customWidth="1"/>
    <col min="10755" max="10757" width="14.5" style="342" customWidth="1"/>
    <col min="10758" max="11007" width="9.33203125" style="342"/>
    <col min="11008" max="11008" width="6.83203125" style="342" customWidth="1"/>
    <col min="11009" max="11009" width="60.1640625" style="342" customWidth="1"/>
    <col min="11010" max="11010" width="8.1640625" style="342" customWidth="1"/>
    <col min="11011" max="11013" width="14.5" style="342" customWidth="1"/>
    <col min="11014" max="11263" width="9.33203125" style="342"/>
    <col min="11264" max="11264" width="6.83203125" style="342" customWidth="1"/>
    <col min="11265" max="11265" width="60.1640625" style="342" customWidth="1"/>
    <col min="11266" max="11266" width="8.1640625" style="342" customWidth="1"/>
    <col min="11267" max="11269" width="14.5" style="342" customWidth="1"/>
    <col min="11270" max="11519" width="9.33203125" style="342"/>
    <col min="11520" max="11520" width="6.83203125" style="342" customWidth="1"/>
    <col min="11521" max="11521" width="60.1640625" style="342" customWidth="1"/>
    <col min="11522" max="11522" width="8.1640625" style="342" customWidth="1"/>
    <col min="11523" max="11525" width="14.5" style="342" customWidth="1"/>
    <col min="11526" max="11775" width="9.33203125" style="342"/>
    <col min="11776" max="11776" width="6.83203125" style="342" customWidth="1"/>
    <col min="11777" max="11777" width="60.1640625" style="342" customWidth="1"/>
    <col min="11778" max="11778" width="8.1640625" style="342" customWidth="1"/>
    <col min="11779" max="11781" width="14.5" style="342" customWidth="1"/>
    <col min="11782" max="12031" width="9.33203125" style="342"/>
    <col min="12032" max="12032" width="6.83203125" style="342" customWidth="1"/>
    <col min="12033" max="12033" width="60.1640625" style="342" customWidth="1"/>
    <col min="12034" max="12034" width="8.1640625" style="342" customWidth="1"/>
    <col min="12035" max="12037" width="14.5" style="342" customWidth="1"/>
    <col min="12038" max="12287" width="9.33203125" style="342"/>
    <col min="12288" max="12288" width="6.83203125" style="342" customWidth="1"/>
    <col min="12289" max="12289" width="60.1640625" style="342" customWidth="1"/>
    <col min="12290" max="12290" width="8.1640625" style="342" customWidth="1"/>
    <col min="12291" max="12293" width="14.5" style="342" customWidth="1"/>
    <col min="12294" max="12543" width="9.33203125" style="342"/>
    <col min="12544" max="12544" width="6.83203125" style="342" customWidth="1"/>
    <col min="12545" max="12545" width="60.1640625" style="342" customWidth="1"/>
    <col min="12546" max="12546" width="8.1640625" style="342" customWidth="1"/>
    <col min="12547" max="12549" width="14.5" style="342" customWidth="1"/>
    <col min="12550" max="12799" width="9.33203125" style="342"/>
    <col min="12800" max="12800" width="6.83203125" style="342" customWidth="1"/>
    <col min="12801" max="12801" width="60.1640625" style="342" customWidth="1"/>
    <col min="12802" max="12802" width="8.1640625" style="342" customWidth="1"/>
    <col min="12803" max="12805" width="14.5" style="342" customWidth="1"/>
    <col min="12806" max="13055" width="9.33203125" style="342"/>
    <col min="13056" max="13056" width="6.83203125" style="342" customWidth="1"/>
    <col min="13057" max="13057" width="60.1640625" style="342" customWidth="1"/>
    <col min="13058" max="13058" width="8.1640625" style="342" customWidth="1"/>
    <col min="13059" max="13061" width="14.5" style="342" customWidth="1"/>
    <col min="13062" max="13311" width="9.33203125" style="342"/>
    <col min="13312" max="13312" width="6.83203125" style="342" customWidth="1"/>
    <col min="13313" max="13313" width="60.1640625" style="342" customWidth="1"/>
    <col min="13314" max="13314" width="8.1640625" style="342" customWidth="1"/>
    <col min="13315" max="13317" width="14.5" style="342" customWidth="1"/>
    <col min="13318" max="13567" width="9.33203125" style="342"/>
    <col min="13568" max="13568" width="6.83203125" style="342" customWidth="1"/>
    <col min="13569" max="13569" width="60.1640625" style="342" customWidth="1"/>
    <col min="13570" max="13570" width="8.1640625" style="342" customWidth="1"/>
    <col min="13571" max="13573" width="14.5" style="342" customWidth="1"/>
    <col min="13574" max="13823" width="9.33203125" style="342"/>
    <col min="13824" max="13824" width="6.83203125" style="342" customWidth="1"/>
    <col min="13825" max="13825" width="60.1640625" style="342" customWidth="1"/>
    <col min="13826" max="13826" width="8.1640625" style="342" customWidth="1"/>
    <col min="13827" max="13829" width="14.5" style="342" customWidth="1"/>
    <col min="13830" max="14079" width="9.33203125" style="342"/>
    <col min="14080" max="14080" width="6.83203125" style="342" customWidth="1"/>
    <col min="14081" max="14081" width="60.1640625" style="342" customWidth="1"/>
    <col min="14082" max="14082" width="8.1640625" style="342" customWidth="1"/>
    <col min="14083" max="14085" width="14.5" style="342" customWidth="1"/>
    <col min="14086" max="14335" width="9.33203125" style="342"/>
    <col min="14336" max="14336" width="6.83203125" style="342" customWidth="1"/>
    <col min="14337" max="14337" width="60.1640625" style="342" customWidth="1"/>
    <col min="14338" max="14338" width="8.1640625" style="342" customWidth="1"/>
    <col min="14339" max="14341" width="14.5" style="342" customWidth="1"/>
    <col min="14342" max="14591" width="9.33203125" style="342"/>
    <col min="14592" max="14592" width="6.83203125" style="342" customWidth="1"/>
    <col min="14593" max="14593" width="60.1640625" style="342" customWidth="1"/>
    <col min="14594" max="14594" width="8.1640625" style="342" customWidth="1"/>
    <col min="14595" max="14597" width="14.5" style="342" customWidth="1"/>
    <col min="14598" max="14847" width="9.33203125" style="342"/>
    <col min="14848" max="14848" width="6.83203125" style="342" customWidth="1"/>
    <col min="14849" max="14849" width="60.1640625" style="342" customWidth="1"/>
    <col min="14850" max="14850" width="8.1640625" style="342" customWidth="1"/>
    <col min="14851" max="14853" width="14.5" style="342" customWidth="1"/>
    <col min="14854" max="15103" width="9.33203125" style="342"/>
    <col min="15104" max="15104" width="6.83203125" style="342" customWidth="1"/>
    <col min="15105" max="15105" width="60.1640625" style="342" customWidth="1"/>
    <col min="15106" max="15106" width="8.1640625" style="342" customWidth="1"/>
    <col min="15107" max="15109" width="14.5" style="342" customWidth="1"/>
    <col min="15110" max="15359" width="9.33203125" style="342"/>
    <col min="15360" max="15360" width="6.83203125" style="342" customWidth="1"/>
    <col min="15361" max="15361" width="60.1640625" style="342" customWidth="1"/>
    <col min="15362" max="15362" width="8.1640625" style="342" customWidth="1"/>
    <col min="15363" max="15365" width="14.5" style="342" customWidth="1"/>
    <col min="15366" max="15615" width="9.33203125" style="342"/>
    <col min="15616" max="15616" width="6.83203125" style="342" customWidth="1"/>
    <col min="15617" max="15617" width="60.1640625" style="342" customWidth="1"/>
    <col min="15618" max="15618" width="8.1640625" style="342" customWidth="1"/>
    <col min="15619" max="15621" width="14.5" style="342" customWidth="1"/>
    <col min="15622" max="15871" width="9.33203125" style="342"/>
    <col min="15872" max="15872" width="6.83203125" style="342" customWidth="1"/>
    <col min="15873" max="15873" width="60.1640625" style="342" customWidth="1"/>
    <col min="15874" max="15874" width="8.1640625" style="342" customWidth="1"/>
    <col min="15875" max="15877" width="14.5" style="342" customWidth="1"/>
    <col min="15878" max="16127" width="9.33203125" style="342"/>
    <col min="16128" max="16128" width="6.83203125" style="342" customWidth="1"/>
    <col min="16129" max="16129" width="60.1640625" style="342" customWidth="1"/>
    <col min="16130" max="16130" width="8.1640625" style="342" customWidth="1"/>
    <col min="16131" max="16133" width="14.5" style="342" customWidth="1"/>
    <col min="16134" max="16384" width="9.33203125" style="342"/>
  </cols>
  <sheetData>
    <row r="1" spans="1:8" s="336" customFormat="1" ht="55.5" customHeight="1">
      <c r="A1" s="1319" t="s">
        <v>708</v>
      </c>
      <c r="B1" s="1319"/>
      <c r="C1" s="1319"/>
      <c r="D1" s="1319"/>
      <c r="E1" s="1319"/>
      <c r="F1" s="1319"/>
      <c r="G1" s="1319"/>
      <c r="H1" s="1319"/>
    </row>
    <row r="2" spans="1:8" s="339" customFormat="1" ht="15.95" customHeight="1">
      <c r="A2" s="337"/>
      <c r="B2" s="337"/>
      <c r="C2" s="338"/>
      <c r="D2" s="338"/>
      <c r="E2" s="338"/>
      <c r="F2" s="1320" t="s">
        <v>1</v>
      </c>
      <c r="G2" s="1320"/>
      <c r="H2" s="1320"/>
    </row>
    <row r="3" spans="1:8" ht="38.25" customHeight="1">
      <c r="A3" s="340" t="s">
        <v>396</v>
      </c>
      <c r="B3" s="340" t="s">
        <v>444</v>
      </c>
      <c r="C3" s="341" t="s">
        <v>445</v>
      </c>
      <c r="D3" s="341" t="s">
        <v>446</v>
      </c>
      <c r="E3" s="341" t="s">
        <v>447</v>
      </c>
      <c r="F3" s="341" t="s">
        <v>698</v>
      </c>
      <c r="G3" s="1049" t="s">
        <v>727</v>
      </c>
      <c r="H3" s="1049" t="s">
        <v>728</v>
      </c>
    </row>
    <row r="4" spans="1:8" s="344" customFormat="1" ht="12.95" customHeight="1">
      <c r="A4" s="343" t="s">
        <v>5</v>
      </c>
      <c r="B4" s="343" t="s">
        <v>6</v>
      </c>
      <c r="C4" s="343" t="s">
        <v>7</v>
      </c>
      <c r="D4" s="343" t="s">
        <v>8</v>
      </c>
      <c r="E4" s="343" t="s">
        <v>268</v>
      </c>
      <c r="F4" s="343" t="s">
        <v>448</v>
      </c>
      <c r="G4" s="1049" t="s">
        <v>691</v>
      </c>
      <c r="H4" s="1049" t="s">
        <v>692</v>
      </c>
    </row>
    <row r="5" spans="1:8" s="344" customFormat="1" ht="15.95" customHeight="1">
      <c r="A5" s="1321" t="s">
        <v>265</v>
      </c>
      <c r="B5" s="1322"/>
      <c r="C5" s="1322"/>
      <c r="D5" s="1322"/>
      <c r="E5" s="1322"/>
      <c r="F5" s="1322"/>
      <c r="G5" s="1322"/>
      <c r="H5" s="1323"/>
    </row>
    <row r="6" spans="1:8" s="344" customFormat="1" ht="25.5" customHeight="1">
      <c r="A6" s="345" t="s">
        <v>9</v>
      </c>
      <c r="B6" s="346" t="s">
        <v>449</v>
      </c>
      <c r="C6" s="345" t="s">
        <v>450</v>
      </c>
      <c r="D6" s="347"/>
      <c r="E6" s="347"/>
      <c r="F6" s="347">
        <f>SUM(D6:E6)</f>
        <v>0</v>
      </c>
      <c r="G6" s="1058"/>
      <c r="H6" s="1059"/>
    </row>
    <row r="7" spans="1:8" s="344" customFormat="1" ht="30" customHeight="1">
      <c r="A7" s="348" t="s">
        <v>12</v>
      </c>
      <c r="B7" s="349" t="s">
        <v>451</v>
      </c>
      <c r="C7" s="348" t="s">
        <v>452</v>
      </c>
      <c r="D7" s="350"/>
      <c r="E7" s="350"/>
      <c r="F7" s="350">
        <f>SUM(D7:E7)</f>
        <v>0</v>
      </c>
      <c r="G7" s="1050"/>
      <c r="H7" s="1051"/>
    </row>
    <row r="8" spans="1:8" s="344" customFormat="1" ht="25.5" customHeight="1">
      <c r="A8" s="348" t="s">
        <v>15</v>
      </c>
      <c r="B8" s="349" t="s">
        <v>453</v>
      </c>
      <c r="C8" s="351" t="s">
        <v>454</v>
      </c>
      <c r="D8" s="350"/>
      <c r="E8" s="350"/>
      <c r="F8" s="350">
        <f>SUM(D8:E8)</f>
        <v>0</v>
      </c>
      <c r="G8" s="1050"/>
      <c r="H8" s="1051"/>
    </row>
    <row r="9" spans="1:8" s="344" customFormat="1" ht="25.5" customHeight="1">
      <c r="A9" s="348" t="s">
        <v>18</v>
      </c>
      <c r="B9" s="349" t="s">
        <v>455</v>
      </c>
      <c r="C9" s="351" t="s">
        <v>456</v>
      </c>
      <c r="D9" s="350"/>
      <c r="E9" s="350"/>
      <c r="F9" s="350">
        <f>SUM(D9:E9)</f>
        <v>0</v>
      </c>
      <c r="G9" s="1050"/>
      <c r="H9" s="1051"/>
    </row>
    <row r="10" spans="1:8" s="344" customFormat="1" ht="27.75" customHeight="1">
      <c r="A10" s="352" t="s">
        <v>21</v>
      </c>
      <c r="B10" s="353" t="s">
        <v>457</v>
      </c>
      <c r="C10" s="352" t="s">
        <v>35</v>
      </c>
      <c r="D10" s="354">
        <f>SUM(D6:D9)</f>
        <v>0</v>
      </c>
      <c r="E10" s="354">
        <f>SUM(E6:E9)</f>
        <v>0</v>
      </c>
      <c r="F10" s="354">
        <f>SUM(F6:F9)</f>
        <v>0</v>
      </c>
      <c r="G10" s="1050"/>
      <c r="H10" s="1051"/>
    </row>
    <row r="11" spans="1:8" s="344" customFormat="1" ht="24.75" customHeight="1">
      <c r="A11" s="348" t="s">
        <v>24</v>
      </c>
      <c r="B11" s="349" t="s">
        <v>458</v>
      </c>
      <c r="C11" s="348" t="s">
        <v>459</v>
      </c>
      <c r="D11" s="354"/>
      <c r="E11" s="354"/>
      <c r="F11" s="354">
        <f>SUM(D11:E11)</f>
        <v>0</v>
      </c>
      <c r="G11" s="1050"/>
      <c r="H11" s="1051"/>
    </row>
    <row r="12" spans="1:8" s="344" customFormat="1" ht="30" customHeight="1">
      <c r="A12" s="348" t="s">
        <v>27</v>
      </c>
      <c r="B12" s="349" t="s">
        <v>460</v>
      </c>
      <c r="C12" s="348" t="s">
        <v>461</v>
      </c>
      <c r="D12" s="354"/>
      <c r="E12" s="354"/>
      <c r="F12" s="354">
        <f>SUM(D11:E11)</f>
        <v>0</v>
      </c>
      <c r="G12" s="1050"/>
      <c r="H12" s="1051"/>
    </row>
    <row r="13" spans="1:8" s="344" customFormat="1" ht="30" customHeight="1">
      <c r="A13" s="348" t="s">
        <v>30</v>
      </c>
      <c r="B13" s="349" t="s">
        <v>462</v>
      </c>
      <c r="C13" s="348" t="s">
        <v>463</v>
      </c>
      <c r="D13" s="354"/>
      <c r="E13" s="354"/>
      <c r="F13" s="354">
        <f>SUM(D13:E13)</f>
        <v>0</v>
      </c>
      <c r="G13" s="1050"/>
      <c r="H13" s="1051"/>
    </row>
    <row r="14" spans="1:8" s="344" customFormat="1" ht="30" customHeight="1">
      <c r="A14" s="348" t="s">
        <v>33</v>
      </c>
      <c r="B14" s="349" t="s">
        <v>464</v>
      </c>
      <c r="C14" s="348" t="s">
        <v>465</v>
      </c>
      <c r="D14" s="354"/>
      <c r="E14" s="354"/>
      <c r="F14" s="354">
        <f>SUM(D13:E13)</f>
        <v>0</v>
      </c>
      <c r="G14" s="1050"/>
      <c r="H14" s="1051"/>
    </row>
    <row r="15" spans="1:8" s="344" customFormat="1" ht="21.75" customHeight="1">
      <c r="A15" s="352" t="s">
        <v>36</v>
      </c>
      <c r="B15" s="355" t="s">
        <v>435</v>
      </c>
      <c r="C15" s="356" t="s">
        <v>58</v>
      </c>
      <c r="D15" s="354">
        <f>SUM(D11:D14)</f>
        <v>0</v>
      </c>
      <c r="E15" s="354">
        <f>SUM(E11:E14)</f>
        <v>0</v>
      </c>
      <c r="F15" s="354">
        <f>SUM(F11:F14)</f>
        <v>0</v>
      </c>
      <c r="G15" s="1050"/>
      <c r="H15" s="1051"/>
    </row>
    <row r="16" spans="1:8" s="360" customFormat="1" ht="16.5" customHeight="1">
      <c r="A16" s="348" t="s">
        <v>38</v>
      </c>
      <c r="B16" s="357" t="s">
        <v>110</v>
      </c>
      <c r="C16" s="358" t="s">
        <v>111</v>
      </c>
      <c r="D16" s="359"/>
      <c r="E16" s="359"/>
      <c r="F16" s="359">
        <f>SUM(D16:E16)</f>
        <v>0</v>
      </c>
      <c r="G16" s="1052"/>
      <c r="H16" s="1053"/>
    </row>
    <row r="17" spans="1:8" s="360" customFormat="1" ht="16.5" customHeight="1">
      <c r="A17" s="348" t="s">
        <v>40</v>
      </c>
      <c r="B17" s="357" t="s">
        <v>113</v>
      </c>
      <c r="C17" s="358" t="s">
        <v>114</v>
      </c>
      <c r="D17" s="359"/>
      <c r="E17" s="359"/>
      <c r="F17" s="359">
        <f>SUM(D17:E17)</f>
        <v>0</v>
      </c>
      <c r="G17" s="1052"/>
      <c r="H17" s="1053"/>
    </row>
    <row r="18" spans="1:8" s="360" customFormat="1" ht="16.5" customHeight="1">
      <c r="A18" s="348" t="s">
        <v>42</v>
      </c>
      <c r="B18" s="357" t="s">
        <v>466</v>
      </c>
      <c r="C18" s="358" t="s">
        <v>117</v>
      </c>
      <c r="D18" s="359">
        <f>SUM(D19:D20)</f>
        <v>0</v>
      </c>
      <c r="E18" s="359">
        <f>SUM(E19:E20)</f>
        <v>0</v>
      </c>
      <c r="F18" s="359">
        <f>SUM(F19:F20)</f>
        <v>0</v>
      </c>
      <c r="G18" s="1052"/>
      <c r="H18" s="1053"/>
    </row>
    <row r="19" spans="1:8" s="360" customFormat="1" ht="16.5" customHeight="1">
      <c r="A19" s="348" t="s">
        <v>44</v>
      </c>
      <c r="B19" s="361" t="s">
        <v>467</v>
      </c>
      <c r="C19" s="362" t="s">
        <v>468</v>
      </c>
      <c r="D19" s="363"/>
      <c r="E19" s="363"/>
      <c r="F19" s="363">
        <f>SUM(D19:E19)</f>
        <v>0</v>
      </c>
      <c r="G19" s="1052"/>
      <c r="H19" s="1053"/>
    </row>
    <row r="20" spans="1:8" s="364" customFormat="1" ht="16.5" customHeight="1">
      <c r="A20" s="348" t="s">
        <v>46</v>
      </c>
      <c r="B20" s="361" t="s">
        <v>469</v>
      </c>
      <c r="C20" s="362" t="s">
        <v>470</v>
      </c>
      <c r="D20" s="363"/>
      <c r="E20" s="363"/>
      <c r="F20" s="363">
        <f>SUM(D20:E20)</f>
        <v>0</v>
      </c>
      <c r="G20" s="1054"/>
      <c r="H20" s="1055"/>
    </row>
    <row r="21" spans="1:8" s="364" customFormat="1" ht="16.5" customHeight="1">
      <c r="A21" s="348" t="s">
        <v>48</v>
      </c>
      <c r="B21" s="365" t="s">
        <v>119</v>
      </c>
      <c r="C21" s="358" t="s">
        <v>120</v>
      </c>
      <c r="D21" s="363"/>
      <c r="E21" s="363"/>
      <c r="F21" s="363">
        <f>SUM(D21:E21)</f>
        <v>0</v>
      </c>
      <c r="G21" s="1054"/>
      <c r="H21" s="1055"/>
    </row>
    <row r="22" spans="1:8" s="360" customFormat="1" ht="16.5" customHeight="1">
      <c r="A22" s="348" t="s">
        <v>50</v>
      </c>
      <c r="B22" s="357" t="s">
        <v>122</v>
      </c>
      <c r="C22" s="358" t="s">
        <v>123</v>
      </c>
      <c r="D22" s="359"/>
      <c r="E22" s="359"/>
      <c r="F22" s="363">
        <f t="shared" ref="F22:F28" si="0">SUM(D22:E22)</f>
        <v>0</v>
      </c>
      <c r="G22" s="1052"/>
      <c r="H22" s="1053"/>
    </row>
    <row r="23" spans="1:8" s="360" customFormat="1" ht="16.5" customHeight="1">
      <c r="A23" s="348" t="s">
        <v>53</v>
      </c>
      <c r="B23" s="357" t="s">
        <v>471</v>
      </c>
      <c r="C23" s="358" t="s">
        <v>126</v>
      </c>
      <c r="D23" s="359"/>
      <c r="E23" s="359"/>
      <c r="F23" s="363">
        <f t="shared" si="0"/>
        <v>0</v>
      </c>
      <c r="G23" s="1052"/>
      <c r="H23" s="1053"/>
    </row>
    <row r="24" spans="1:8" s="364" customFormat="1" ht="16.5" customHeight="1">
      <c r="A24" s="348" t="s">
        <v>56</v>
      </c>
      <c r="B24" s="357" t="s">
        <v>472</v>
      </c>
      <c r="C24" s="358" t="s">
        <v>129</v>
      </c>
      <c r="D24" s="359"/>
      <c r="E24" s="359"/>
      <c r="F24" s="363">
        <f t="shared" si="0"/>
        <v>0</v>
      </c>
      <c r="G24" s="1054"/>
      <c r="H24" s="1055"/>
    </row>
    <row r="25" spans="1:8" s="364" customFormat="1" ht="16.5" customHeight="1">
      <c r="A25" s="348" t="s">
        <v>59</v>
      </c>
      <c r="B25" s="366" t="s">
        <v>131</v>
      </c>
      <c r="C25" s="358" t="s">
        <v>132</v>
      </c>
      <c r="D25" s="359"/>
      <c r="E25" s="359"/>
      <c r="F25" s="363">
        <f t="shared" si="0"/>
        <v>0</v>
      </c>
      <c r="G25" s="1054">
        <v>1</v>
      </c>
      <c r="H25" s="1055">
        <v>1</v>
      </c>
    </row>
    <row r="26" spans="1:8" s="364" customFormat="1" ht="16.5" customHeight="1">
      <c r="A26" s="348" t="s">
        <v>61</v>
      </c>
      <c r="B26" s="357" t="s">
        <v>473</v>
      </c>
      <c r="C26" s="358" t="s">
        <v>135</v>
      </c>
      <c r="D26" s="359"/>
      <c r="E26" s="359"/>
      <c r="F26" s="363">
        <f t="shared" si="0"/>
        <v>0</v>
      </c>
      <c r="G26" s="1054"/>
      <c r="H26" s="1055"/>
    </row>
    <row r="27" spans="1:8" s="364" customFormat="1" ht="16.5" customHeight="1">
      <c r="A27" s="348" t="s">
        <v>63</v>
      </c>
      <c r="B27" s="357" t="s">
        <v>474</v>
      </c>
      <c r="C27" s="358" t="s">
        <v>138</v>
      </c>
      <c r="D27" s="359"/>
      <c r="E27" s="359"/>
      <c r="F27" s="363">
        <f t="shared" si="0"/>
        <v>0</v>
      </c>
      <c r="G27" s="1054"/>
      <c r="H27" s="1055"/>
    </row>
    <row r="28" spans="1:8" s="364" customFormat="1" ht="16.5" customHeight="1">
      <c r="A28" s="348" t="s">
        <v>65</v>
      </c>
      <c r="B28" s="357" t="s">
        <v>140</v>
      </c>
      <c r="C28" s="358" t="s">
        <v>141</v>
      </c>
      <c r="D28" s="367"/>
      <c r="E28" s="367"/>
      <c r="F28" s="363">
        <f t="shared" si="0"/>
        <v>0</v>
      </c>
      <c r="G28" s="1054">
        <v>18371</v>
      </c>
      <c r="H28" s="1055">
        <v>18371</v>
      </c>
    </row>
    <row r="29" spans="1:8" s="364" customFormat="1" ht="16.5" customHeight="1">
      <c r="A29" s="352" t="s">
        <v>67</v>
      </c>
      <c r="B29" s="368" t="s">
        <v>475</v>
      </c>
      <c r="C29" s="369" t="s">
        <v>144</v>
      </c>
      <c r="D29" s="370">
        <f>SUM(D16+D17+D18+D21+D22+D23+D24+D25+D26+D27+D28)</f>
        <v>0</v>
      </c>
      <c r="E29" s="370">
        <f>SUM(E16+E17+E18+E21+E22+E23+E24+E25+E26+E27+E28)</f>
        <v>0</v>
      </c>
      <c r="F29" s="370">
        <f>SUM(F16+F17+F18+F21+F22+F23+F24+F25+F26+F27+F28)</f>
        <v>0</v>
      </c>
      <c r="G29" s="1054">
        <v>18372</v>
      </c>
      <c r="H29" s="1055">
        <f>SUM(H25:H28)</f>
        <v>18372</v>
      </c>
    </row>
    <row r="30" spans="1:8" s="371" customFormat="1" ht="16.5" customHeight="1">
      <c r="A30" s="352" t="s">
        <v>69</v>
      </c>
      <c r="B30" s="368" t="s">
        <v>437</v>
      </c>
      <c r="C30" s="369" t="s">
        <v>162</v>
      </c>
      <c r="D30" s="370"/>
      <c r="E30" s="370"/>
      <c r="F30" s="370">
        <f>SUM(D30:E30)</f>
        <v>0</v>
      </c>
      <c r="G30" s="1056"/>
      <c r="H30" s="1057"/>
    </row>
    <row r="31" spans="1:8" s="364" customFormat="1" ht="16.5" customHeight="1">
      <c r="A31" s="352" t="s">
        <v>71</v>
      </c>
      <c r="B31" s="368" t="s">
        <v>405</v>
      </c>
      <c r="C31" s="369" t="s">
        <v>171</v>
      </c>
      <c r="D31" s="141"/>
      <c r="E31" s="141"/>
      <c r="F31" s="141">
        <f>SUM(D31:E31)</f>
        <v>0</v>
      </c>
      <c r="G31" s="1054"/>
      <c r="H31" s="1055"/>
    </row>
    <row r="32" spans="1:8" s="364" customFormat="1" ht="16.5" customHeight="1">
      <c r="A32" s="372" t="s">
        <v>74</v>
      </c>
      <c r="B32" s="373" t="s">
        <v>438</v>
      </c>
      <c r="C32" s="374" t="s">
        <v>180</v>
      </c>
      <c r="D32" s="375"/>
      <c r="E32" s="375"/>
      <c r="F32" s="375">
        <f>SUM(D32:E32)</f>
        <v>0</v>
      </c>
      <c r="G32" s="1060"/>
      <c r="H32" s="1061"/>
    </row>
    <row r="33" spans="1:8" s="364" customFormat="1" ht="16.5" customHeight="1">
      <c r="A33" s="376" t="s">
        <v>77</v>
      </c>
      <c r="B33" s="377" t="s">
        <v>476</v>
      </c>
      <c r="C33" s="378"/>
      <c r="D33" s="379">
        <f>D10+D15+D29+D30+D31+D32</f>
        <v>0</v>
      </c>
      <c r="E33" s="379">
        <f>E10+E15+E29+E30+E31+E32</f>
        <v>0</v>
      </c>
      <c r="F33" s="379">
        <f>F10+F15+F29+F30+F31+F32</f>
        <v>0</v>
      </c>
      <c r="G33" s="1064">
        <v>18372</v>
      </c>
      <c r="H33" s="1065">
        <f>SUM(H29)</f>
        <v>18372</v>
      </c>
    </row>
    <row r="34" spans="1:8" s="360" customFormat="1" ht="16.5" customHeight="1">
      <c r="A34" s="348" t="s">
        <v>80</v>
      </c>
      <c r="B34" s="380" t="s">
        <v>477</v>
      </c>
      <c r="C34" s="381" t="s">
        <v>189</v>
      </c>
      <c r="D34" s="382">
        <f>SUM(D35:D36)</f>
        <v>0</v>
      </c>
      <c r="E34" s="382">
        <f>SUM(E35:E36)</f>
        <v>0</v>
      </c>
      <c r="F34" s="382">
        <f>SUM(F35:F36)</f>
        <v>0</v>
      </c>
      <c r="G34" s="1062"/>
      <c r="H34" s="1063"/>
    </row>
    <row r="35" spans="1:8" s="360" customFormat="1" ht="16.5" customHeight="1">
      <c r="A35" s="348" t="s">
        <v>82</v>
      </c>
      <c r="B35" s="116" t="s">
        <v>191</v>
      </c>
      <c r="C35" s="381" t="s">
        <v>192</v>
      </c>
      <c r="D35" s="382"/>
      <c r="E35" s="382"/>
      <c r="F35" s="382">
        <f>SUM(D35:E35)</f>
        <v>0</v>
      </c>
      <c r="G35" s="1052"/>
      <c r="H35" s="1053"/>
    </row>
    <row r="36" spans="1:8" s="360" customFormat="1" ht="16.5" customHeight="1">
      <c r="A36" s="348" t="s">
        <v>84</v>
      </c>
      <c r="B36" s="116" t="s">
        <v>194</v>
      </c>
      <c r="C36" s="381" t="s">
        <v>195</v>
      </c>
      <c r="D36" s="382"/>
      <c r="E36" s="382"/>
      <c r="F36" s="382">
        <f>SUM(D36:E36)</f>
        <v>0</v>
      </c>
      <c r="G36" s="1052"/>
      <c r="H36" s="1053"/>
    </row>
    <row r="37" spans="1:8" s="360" customFormat="1" ht="16.5" customHeight="1">
      <c r="A37" s="348" t="s">
        <v>86</v>
      </c>
      <c r="B37" s="380" t="s">
        <v>478</v>
      </c>
      <c r="C37" s="383" t="s">
        <v>479</v>
      </c>
      <c r="D37" s="382">
        <f>SUM(D38:D39)</f>
        <v>17362023</v>
      </c>
      <c r="E37" s="382">
        <f t="shared" ref="E37" si="1">SUM(E38:E39)</f>
        <v>0</v>
      </c>
      <c r="F37" s="382">
        <f>SUM(D37:E37)</f>
        <v>17362023</v>
      </c>
      <c r="G37" s="1052">
        <f>H37-F37</f>
        <v>229604</v>
      </c>
      <c r="H37" s="1053">
        <v>17591627</v>
      </c>
    </row>
    <row r="38" spans="1:8" s="360" customFormat="1" ht="16.5" customHeight="1">
      <c r="A38" s="348"/>
      <c r="B38" s="602" t="s">
        <v>557</v>
      </c>
      <c r="C38" s="604" t="s">
        <v>479</v>
      </c>
      <c r="D38" s="382">
        <v>8918133</v>
      </c>
      <c r="E38" s="382"/>
      <c r="F38" s="382">
        <f t="shared" ref="F38:F39" si="2">SUM(D38:E38)</f>
        <v>8918133</v>
      </c>
      <c r="G38" s="1052"/>
      <c r="H38" s="1053">
        <v>8918133</v>
      </c>
    </row>
    <row r="39" spans="1:8" s="360" customFormat="1" ht="16.5" customHeight="1">
      <c r="A39" s="348"/>
      <c r="B39" s="603" t="s">
        <v>558</v>
      </c>
      <c r="C39" s="604" t="s">
        <v>479</v>
      </c>
      <c r="D39" s="382">
        <v>8443890</v>
      </c>
      <c r="E39" s="382"/>
      <c r="F39" s="382">
        <f t="shared" si="2"/>
        <v>8443890</v>
      </c>
      <c r="G39" s="1052">
        <f>H39-F39</f>
        <v>229604</v>
      </c>
      <c r="H39" s="1053">
        <f>H37-H38</f>
        <v>8673494</v>
      </c>
    </row>
    <row r="40" spans="1:8" s="360" customFormat="1" ht="16.5" customHeight="1">
      <c r="A40" s="348" t="s">
        <v>89</v>
      </c>
      <c r="B40" s="368" t="s">
        <v>480</v>
      </c>
      <c r="C40" s="384" t="s">
        <v>481</v>
      </c>
      <c r="D40" s="385">
        <f>SUM(D34+D37)</f>
        <v>17362023</v>
      </c>
      <c r="E40" s="385">
        <f>SUM(E34+E37)</f>
        <v>0</v>
      </c>
      <c r="F40" s="965">
        <f>SUM(F37)</f>
        <v>17362023</v>
      </c>
      <c r="G40" s="1066">
        <v>229604</v>
      </c>
      <c r="H40" s="1067">
        <f>SUM(H37)</f>
        <v>17591627</v>
      </c>
    </row>
    <row r="41" spans="1:8" s="360" customFormat="1" ht="16.5" customHeight="1">
      <c r="A41" s="376" t="s">
        <v>93</v>
      </c>
      <c r="B41" s="377" t="s">
        <v>482</v>
      </c>
      <c r="C41" s="386" t="s">
        <v>198</v>
      </c>
      <c r="D41" s="387">
        <f>D40</f>
        <v>17362023</v>
      </c>
      <c r="E41" s="387">
        <f t="shared" ref="E41" si="3">E40</f>
        <v>0</v>
      </c>
      <c r="F41" s="870">
        <f>SUM(D41:E41)</f>
        <v>17362023</v>
      </c>
      <c r="G41" s="1068"/>
      <c r="H41" s="1068">
        <f>SUM(H40)</f>
        <v>17591627</v>
      </c>
    </row>
    <row r="42" spans="1:8" s="360" customFormat="1" ht="23.25" customHeight="1">
      <c r="A42" s="376" t="s">
        <v>96</v>
      </c>
      <c r="B42" s="377" t="s">
        <v>483</v>
      </c>
      <c r="C42" s="388"/>
      <c r="D42" s="387">
        <f>D33+D41</f>
        <v>17362023</v>
      </c>
      <c r="E42" s="387">
        <f>E33+E41</f>
        <v>0</v>
      </c>
      <c r="F42" s="870">
        <f>SUM(D42:E42)</f>
        <v>17362023</v>
      </c>
      <c r="G42" s="1068">
        <f>SUM(G40,G33)</f>
        <v>247976</v>
      </c>
      <c r="H42" s="1068">
        <f>SUM(H37,H33)</f>
        <v>17609999</v>
      </c>
    </row>
    <row r="43" spans="1:8" s="360" customFormat="1" ht="15" customHeight="1">
      <c r="A43" s="1318" t="s">
        <v>484</v>
      </c>
      <c r="B43" s="1318"/>
      <c r="C43" s="1318"/>
      <c r="D43" s="1318"/>
      <c r="E43" s="1318"/>
      <c r="F43" s="389"/>
      <c r="G43" s="1047"/>
      <c r="H43" s="1047"/>
    </row>
    <row r="44" spans="1:8" s="360" customFormat="1" ht="17.25" customHeight="1">
      <c r="A44" s="390" t="s">
        <v>9</v>
      </c>
      <c r="B44" s="391" t="s">
        <v>203</v>
      </c>
      <c r="C44" s="392" t="s">
        <v>204</v>
      </c>
      <c r="D44" s="393">
        <v>11851065</v>
      </c>
      <c r="E44" s="393">
        <v>0</v>
      </c>
      <c r="F44" s="393">
        <f>SUM(D44:E44)</f>
        <v>11851065</v>
      </c>
      <c r="G44" s="1069">
        <f>H44-F44</f>
        <v>39368</v>
      </c>
      <c r="H44" s="1070">
        <v>11890433</v>
      </c>
    </row>
    <row r="45" spans="1:8" s="360" customFormat="1" ht="17.25" customHeight="1">
      <c r="A45" s="394" t="s">
        <v>12</v>
      </c>
      <c r="B45" s="395" t="s">
        <v>205</v>
      </c>
      <c r="C45" s="396" t="s">
        <v>206</v>
      </c>
      <c r="D45" s="397">
        <v>2310958</v>
      </c>
      <c r="E45" s="397">
        <v>0</v>
      </c>
      <c r="F45" s="393">
        <f t="shared" ref="F45:F46" si="4">SUM(D45:E45)</f>
        <v>2310958</v>
      </c>
      <c r="G45" s="1052">
        <f>H45-F45</f>
        <v>7181</v>
      </c>
      <c r="H45" s="1053">
        <v>2318139</v>
      </c>
    </row>
    <row r="46" spans="1:8" s="360" customFormat="1" ht="17.25" customHeight="1">
      <c r="A46" s="394" t="s">
        <v>15</v>
      </c>
      <c r="B46" s="395" t="s">
        <v>207</v>
      </c>
      <c r="C46" s="396" t="s">
        <v>208</v>
      </c>
      <c r="D46" s="397">
        <v>3200000</v>
      </c>
      <c r="E46" s="397">
        <v>0</v>
      </c>
      <c r="F46" s="393">
        <f t="shared" si="4"/>
        <v>3200000</v>
      </c>
      <c r="G46" s="1052">
        <f>H46-F46</f>
        <v>201427</v>
      </c>
      <c r="H46" s="1053">
        <v>3401427</v>
      </c>
    </row>
    <row r="47" spans="1:8" s="360" customFormat="1" ht="17.25" customHeight="1">
      <c r="A47" s="394" t="s">
        <v>18</v>
      </c>
      <c r="B47" s="395" t="s">
        <v>209</v>
      </c>
      <c r="C47" s="396" t="s">
        <v>210</v>
      </c>
      <c r="D47" s="397"/>
      <c r="E47" s="397"/>
      <c r="F47" s="393">
        <f>SUM(D47:E47)</f>
        <v>0</v>
      </c>
      <c r="G47" s="1052"/>
      <c r="H47" s="1053"/>
    </row>
    <row r="48" spans="1:8" s="360" customFormat="1" ht="17.25" customHeight="1">
      <c r="A48" s="394" t="s">
        <v>21</v>
      </c>
      <c r="B48" s="395" t="s">
        <v>211</v>
      </c>
      <c r="C48" s="396" t="s">
        <v>212</v>
      </c>
      <c r="D48" s="397"/>
      <c r="E48" s="397"/>
      <c r="F48" s="393">
        <f>SUM(D48:E48)</f>
        <v>0</v>
      </c>
      <c r="G48" s="1052"/>
      <c r="H48" s="1053"/>
    </row>
    <row r="49" spans="1:9" s="344" customFormat="1" ht="17.25" customHeight="1">
      <c r="A49" s="398" t="s">
        <v>24</v>
      </c>
      <c r="B49" s="399" t="s">
        <v>485</v>
      </c>
      <c r="C49" s="400" t="s">
        <v>229</v>
      </c>
      <c r="D49" s="401">
        <f>SUM(D44:D48)</f>
        <v>17362023</v>
      </c>
      <c r="E49" s="401">
        <f>SUM(E44:E48)</f>
        <v>0</v>
      </c>
      <c r="F49" s="401">
        <f>SUM(F44:F48)</f>
        <v>17362023</v>
      </c>
      <c r="G49" s="1050">
        <f>SUM(G44:G48)</f>
        <v>247976</v>
      </c>
      <c r="H49" s="1051">
        <f>SUM(H44:H48)</f>
        <v>17609999</v>
      </c>
      <c r="I49" s="402"/>
    </row>
    <row r="50" spans="1:9" s="404" customFormat="1" ht="17.25" customHeight="1">
      <c r="A50" s="394" t="s">
        <v>27</v>
      </c>
      <c r="B50" s="395" t="s">
        <v>486</v>
      </c>
      <c r="C50" s="396" t="s">
        <v>231</v>
      </c>
      <c r="D50" s="397"/>
      <c r="E50" s="397"/>
      <c r="F50" s="397">
        <f>SUM(D50:E50)</f>
        <v>0</v>
      </c>
      <c r="G50" s="1054"/>
      <c r="H50" s="1055"/>
      <c r="I50" s="403"/>
    </row>
    <row r="51" spans="1:9" ht="17.25" customHeight="1">
      <c r="A51" s="394" t="s">
        <v>30</v>
      </c>
      <c r="B51" s="395" t="s">
        <v>232</v>
      </c>
      <c r="C51" s="396" t="s">
        <v>233</v>
      </c>
      <c r="D51" s="397"/>
      <c r="E51" s="397"/>
      <c r="F51" s="397">
        <f>SUM(D51:E51)</f>
        <v>0</v>
      </c>
      <c r="G51" s="1052"/>
      <c r="H51" s="1053"/>
      <c r="I51" s="405"/>
    </row>
    <row r="52" spans="1:9" ht="17.25" customHeight="1">
      <c r="A52" s="394" t="s">
        <v>33</v>
      </c>
      <c r="B52" s="395" t="s">
        <v>487</v>
      </c>
      <c r="C52" s="396" t="s">
        <v>235</v>
      </c>
      <c r="D52" s="397"/>
      <c r="E52" s="397"/>
      <c r="F52" s="397">
        <f>SUM(D52:E52)</f>
        <v>0</v>
      </c>
      <c r="G52" s="1052"/>
      <c r="H52" s="1053"/>
      <c r="I52" s="405"/>
    </row>
    <row r="53" spans="1:9" ht="17.25" customHeight="1">
      <c r="A53" s="406" t="s">
        <v>36</v>
      </c>
      <c r="B53" s="407" t="s">
        <v>488</v>
      </c>
      <c r="C53" s="408" t="s">
        <v>247</v>
      </c>
      <c r="D53" s="409">
        <f>SUM(D50:D52)</f>
        <v>0</v>
      </c>
      <c r="E53" s="409">
        <f>SUM(E50:E52)</f>
        <v>0</v>
      </c>
      <c r="F53" s="401">
        <f>SUM(D53:E53)</f>
        <v>0</v>
      </c>
      <c r="G53" s="1071"/>
      <c r="H53" s="1072"/>
      <c r="I53" s="405"/>
    </row>
    <row r="54" spans="1:9" ht="17.25" customHeight="1">
      <c r="A54" s="410" t="s">
        <v>38</v>
      </c>
      <c r="B54" s="411" t="s">
        <v>489</v>
      </c>
      <c r="C54" s="388" t="s">
        <v>490</v>
      </c>
      <c r="D54" s="412">
        <f>D49+D53</f>
        <v>17362023</v>
      </c>
      <c r="E54" s="412">
        <f>E49+E53</f>
        <v>0</v>
      </c>
      <c r="F54" s="412">
        <f>F49+F53</f>
        <v>17362023</v>
      </c>
      <c r="G54" s="1068">
        <v>247976</v>
      </c>
      <c r="H54" s="1068">
        <v>17609999</v>
      </c>
      <c r="I54" s="405"/>
    </row>
    <row r="55" spans="1:9" ht="17.25" customHeight="1">
      <c r="A55" s="413" t="s">
        <v>40</v>
      </c>
      <c r="B55" s="414" t="s">
        <v>491</v>
      </c>
      <c r="C55" s="415" t="s">
        <v>492</v>
      </c>
      <c r="D55" s="416"/>
      <c r="E55" s="416"/>
      <c r="F55" s="416">
        <f>SUM(D55:E55)</f>
        <v>0</v>
      </c>
      <c r="G55" s="1068"/>
      <c r="H55" s="1068"/>
      <c r="I55" s="405"/>
    </row>
    <row r="56" spans="1:9" ht="27.75" customHeight="1">
      <c r="A56" s="388" t="s">
        <v>44</v>
      </c>
      <c r="B56" s="411" t="s">
        <v>559</v>
      </c>
      <c r="C56" s="388" t="s">
        <v>259</v>
      </c>
      <c r="D56" s="412">
        <f>SUM(D55:D55)</f>
        <v>0</v>
      </c>
      <c r="E56" s="412">
        <f>SUM(E55:E55)</f>
        <v>0</v>
      </c>
      <c r="F56" s="412">
        <f>SUM(F55:F55)</f>
        <v>0</v>
      </c>
      <c r="G56" s="1068"/>
      <c r="H56" s="1068"/>
      <c r="I56" s="405"/>
    </row>
    <row r="57" spans="1:9" ht="17.25" customHeight="1">
      <c r="A57" s="417" t="s">
        <v>46</v>
      </c>
      <c r="B57" s="418" t="s">
        <v>493</v>
      </c>
      <c r="C57" s="388" t="s">
        <v>261</v>
      </c>
      <c r="D57" s="419">
        <f>SUM(D54+D56)</f>
        <v>17362023</v>
      </c>
      <c r="E57" s="419">
        <f>SUM(E54+E56)</f>
        <v>0</v>
      </c>
      <c r="F57" s="419">
        <f>SUM(F54+F56)</f>
        <v>17362023</v>
      </c>
      <c r="G57" s="1068">
        <v>247976</v>
      </c>
      <c r="H57" s="1068">
        <v>17609999</v>
      </c>
      <c r="I57" s="405"/>
    </row>
    <row r="58" spans="1:9" ht="12" customHeight="1">
      <c r="A58" s="420"/>
      <c r="B58" s="421"/>
      <c r="C58" s="422"/>
      <c r="D58" s="422"/>
      <c r="E58" s="422"/>
      <c r="F58" s="422"/>
      <c r="G58" s="1048"/>
      <c r="H58" s="1048"/>
      <c r="I58" s="405"/>
    </row>
    <row r="59" spans="1:9" ht="12" customHeight="1">
      <c r="A59" s="420"/>
      <c r="B59" s="421"/>
      <c r="C59" s="422"/>
      <c r="D59" s="422"/>
      <c r="E59" s="422"/>
      <c r="F59" s="422"/>
      <c r="G59" s="1048"/>
      <c r="H59" s="1048"/>
      <c r="I59" s="405"/>
    </row>
    <row r="60" spans="1:9">
      <c r="A60" s="423"/>
      <c r="B60" s="424"/>
      <c r="C60" s="424"/>
    </row>
    <row r="61" spans="1:9">
      <c r="A61" s="423"/>
      <c r="B61" s="424"/>
      <c r="C61" s="424"/>
    </row>
    <row r="62" spans="1:9">
      <c r="A62" s="423"/>
      <c r="B62" s="424"/>
      <c r="C62" s="424"/>
    </row>
  </sheetData>
  <sheetProtection formatCells="0"/>
  <mergeCells count="4">
    <mergeCell ref="A43:E43"/>
    <mergeCell ref="A1:H1"/>
    <mergeCell ref="F2:H2"/>
    <mergeCell ref="A5:H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0" orientation="portrait" verticalDpi="300" r:id="rId1"/>
  <headerFooter alignWithMargins="0">
    <oddHeader>&amp;R&amp;"Times New Roman CE,Félkövér dőlt"&amp;11 10. melléklet az 2/2020.(III.19.)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H23"/>
  <sheetViews>
    <sheetView view="pageLayout" zoomScaleNormal="100" workbookViewId="0">
      <selection activeCell="A3" sqref="A3:G3"/>
    </sheetView>
  </sheetViews>
  <sheetFormatPr defaultRowHeight="12.75"/>
  <cols>
    <col min="1" max="1" width="6.6640625" style="334" customWidth="1"/>
    <col min="2" max="2" width="24.6640625" style="312" customWidth="1"/>
    <col min="3" max="3" width="13" style="312" customWidth="1"/>
    <col min="4" max="5" width="15.5" style="335" customWidth="1"/>
    <col min="6" max="6" width="14" style="1078" customWidth="1"/>
    <col min="7" max="7" width="16.6640625" style="1073" customWidth="1"/>
    <col min="8" max="8" width="14.6640625" style="312" customWidth="1"/>
    <col min="9" max="253" width="9.33203125" style="312"/>
    <col min="254" max="254" width="6.6640625" style="312" customWidth="1"/>
    <col min="255" max="255" width="24.6640625" style="312" customWidth="1"/>
    <col min="256" max="256" width="13" style="312" customWidth="1"/>
    <col min="257" max="258" width="15.5" style="312" customWidth="1"/>
    <col min="259" max="259" width="11.5" style="312" customWidth="1"/>
    <col min="260" max="260" width="13" style="312" customWidth="1"/>
    <col min="261" max="262" width="14" style="312" customWidth="1"/>
    <col min="263" max="263" width="13.33203125" style="312" customWidth="1"/>
    <col min="264" max="264" width="14.6640625" style="312" customWidth="1"/>
    <col min="265" max="509" width="9.33203125" style="312"/>
    <col min="510" max="510" width="6.6640625" style="312" customWidth="1"/>
    <col min="511" max="511" width="24.6640625" style="312" customWidth="1"/>
    <col min="512" max="512" width="13" style="312" customWidth="1"/>
    <col min="513" max="514" width="15.5" style="312" customWidth="1"/>
    <col min="515" max="515" width="11.5" style="312" customWidth="1"/>
    <col min="516" max="516" width="13" style="312" customWidth="1"/>
    <col min="517" max="518" width="14" style="312" customWidth="1"/>
    <col min="519" max="519" width="13.33203125" style="312" customWidth="1"/>
    <col min="520" max="520" width="14.6640625" style="312" customWidth="1"/>
    <col min="521" max="765" width="9.33203125" style="312"/>
    <col min="766" max="766" width="6.6640625" style="312" customWidth="1"/>
    <col min="767" max="767" width="24.6640625" style="312" customWidth="1"/>
    <col min="768" max="768" width="13" style="312" customWidth="1"/>
    <col min="769" max="770" width="15.5" style="312" customWidth="1"/>
    <col min="771" max="771" width="11.5" style="312" customWidth="1"/>
    <col min="772" max="772" width="13" style="312" customWidth="1"/>
    <col min="773" max="774" width="14" style="312" customWidth="1"/>
    <col min="775" max="775" width="13.33203125" style="312" customWidth="1"/>
    <col min="776" max="776" width="14.6640625" style="312" customWidth="1"/>
    <col min="777" max="1021" width="9.33203125" style="312"/>
    <col min="1022" max="1022" width="6.6640625" style="312" customWidth="1"/>
    <col min="1023" max="1023" width="24.6640625" style="312" customWidth="1"/>
    <col min="1024" max="1024" width="13" style="312" customWidth="1"/>
    <col min="1025" max="1026" width="15.5" style="312" customWidth="1"/>
    <col min="1027" max="1027" width="11.5" style="312" customWidth="1"/>
    <col min="1028" max="1028" width="13" style="312" customWidth="1"/>
    <col min="1029" max="1030" width="14" style="312" customWidth="1"/>
    <col min="1031" max="1031" width="13.33203125" style="312" customWidth="1"/>
    <col min="1032" max="1032" width="14.6640625" style="312" customWidth="1"/>
    <col min="1033" max="1277" width="9.33203125" style="312"/>
    <col min="1278" max="1278" width="6.6640625" style="312" customWidth="1"/>
    <col min="1279" max="1279" width="24.6640625" style="312" customWidth="1"/>
    <col min="1280" max="1280" width="13" style="312" customWidth="1"/>
    <col min="1281" max="1282" width="15.5" style="312" customWidth="1"/>
    <col min="1283" max="1283" width="11.5" style="312" customWidth="1"/>
    <col min="1284" max="1284" width="13" style="312" customWidth="1"/>
    <col min="1285" max="1286" width="14" style="312" customWidth="1"/>
    <col min="1287" max="1287" width="13.33203125" style="312" customWidth="1"/>
    <col min="1288" max="1288" width="14.6640625" style="312" customWidth="1"/>
    <col min="1289" max="1533" width="9.33203125" style="312"/>
    <col min="1534" max="1534" width="6.6640625" style="312" customWidth="1"/>
    <col min="1535" max="1535" width="24.6640625" style="312" customWidth="1"/>
    <col min="1536" max="1536" width="13" style="312" customWidth="1"/>
    <col min="1537" max="1538" width="15.5" style="312" customWidth="1"/>
    <col min="1539" max="1539" width="11.5" style="312" customWidth="1"/>
    <col min="1540" max="1540" width="13" style="312" customWidth="1"/>
    <col min="1541" max="1542" width="14" style="312" customWidth="1"/>
    <col min="1543" max="1543" width="13.33203125" style="312" customWidth="1"/>
    <col min="1544" max="1544" width="14.6640625" style="312" customWidth="1"/>
    <col min="1545" max="1789" width="9.33203125" style="312"/>
    <col min="1790" max="1790" width="6.6640625" style="312" customWidth="1"/>
    <col min="1791" max="1791" width="24.6640625" style="312" customWidth="1"/>
    <col min="1792" max="1792" width="13" style="312" customWidth="1"/>
    <col min="1793" max="1794" width="15.5" style="312" customWidth="1"/>
    <col min="1795" max="1795" width="11.5" style="312" customWidth="1"/>
    <col min="1796" max="1796" width="13" style="312" customWidth="1"/>
    <col min="1797" max="1798" width="14" style="312" customWidth="1"/>
    <col min="1799" max="1799" width="13.33203125" style="312" customWidth="1"/>
    <col min="1800" max="1800" width="14.6640625" style="312" customWidth="1"/>
    <col min="1801" max="2045" width="9.33203125" style="312"/>
    <col min="2046" max="2046" width="6.6640625" style="312" customWidth="1"/>
    <col min="2047" max="2047" width="24.6640625" style="312" customWidth="1"/>
    <col min="2048" max="2048" width="13" style="312" customWidth="1"/>
    <col min="2049" max="2050" width="15.5" style="312" customWidth="1"/>
    <col min="2051" max="2051" width="11.5" style="312" customWidth="1"/>
    <col min="2052" max="2052" width="13" style="312" customWidth="1"/>
    <col min="2053" max="2054" width="14" style="312" customWidth="1"/>
    <col min="2055" max="2055" width="13.33203125" style="312" customWidth="1"/>
    <col min="2056" max="2056" width="14.6640625" style="312" customWidth="1"/>
    <col min="2057" max="2301" width="9.33203125" style="312"/>
    <col min="2302" max="2302" width="6.6640625" style="312" customWidth="1"/>
    <col min="2303" max="2303" width="24.6640625" style="312" customWidth="1"/>
    <col min="2304" max="2304" width="13" style="312" customWidth="1"/>
    <col min="2305" max="2306" width="15.5" style="312" customWidth="1"/>
    <col min="2307" max="2307" width="11.5" style="312" customWidth="1"/>
    <col min="2308" max="2308" width="13" style="312" customWidth="1"/>
    <col min="2309" max="2310" width="14" style="312" customWidth="1"/>
    <col min="2311" max="2311" width="13.33203125" style="312" customWidth="1"/>
    <col min="2312" max="2312" width="14.6640625" style="312" customWidth="1"/>
    <col min="2313" max="2557" width="9.33203125" style="312"/>
    <col min="2558" max="2558" width="6.6640625" style="312" customWidth="1"/>
    <col min="2559" max="2559" width="24.6640625" style="312" customWidth="1"/>
    <col min="2560" max="2560" width="13" style="312" customWidth="1"/>
    <col min="2561" max="2562" width="15.5" style="312" customWidth="1"/>
    <col min="2563" max="2563" width="11.5" style="312" customWidth="1"/>
    <col min="2564" max="2564" width="13" style="312" customWidth="1"/>
    <col min="2565" max="2566" width="14" style="312" customWidth="1"/>
    <col min="2567" max="2567" width="13.33203125" style="312" customWidth="1"/>
    <col min="2568" max="2568" width="14.6640625" style="312" customWidth="1"/>
    <col min="2569" max="2813" width="9.33203125" style="312"/>
    <col min="2814" max="2814" width="6.6640625" style="312" customWidth="1"/>
    <col min="2815" max="2815" width="24.6640625" style="312" customWidth="1"/>
    <col min="2816" max="2816" width="13" style="312" customWidth="1"/>
    <col min="2817" max="2818" width="15.5" style="312" customWidth="1"/>
    <col min="2819" max="2819" width="11.5" style="312" customWidth="1"/>
    <col min="2820" max="2820" width="13" style="312" customWidth="1"/>
    <col min="2821" max="2822" width="14" style="312" customWidth="1"/>
    <col min="2823" max="2823" width="13.33203125" style="312" customWidth="1"/>
    <col min="2824" max="2824" width="14.6640625" style="312" customWidth="1"/>
    <col min="2825" max="3069" width="9.33203125" style="312"/>
    <col min="3070" max="3070" width="6.6640625" style="312" customWidth="1"/>
    <col min="3071" max="3071" width="24.6640625" style="312" customWidth="1"/>
    <col min="3072" max="3072" width="13" style="312" customWidth="1"/>
    <col min="3073" max="3074" width="15.5" style="312" customWidth="1"/>
    <col min="3075" max="3075" width="11.5" style="312" customWidth="1"/>
    <col min="3076" max="3076" width="13" style="312" customWidth="1"/>
    <col min="3077" max="3078" width="14" style="312" customWidth="1"/>
    <col min="3079" max="3079" width="13.33203125" style="312" customWidth="1"/>
    <col min="3080" max="3080" width="14.6640625" style="312" customWidth="1"/>
    <col min="3081" max="3325" width="9.33203125" style="312"/>
    <col min="3326" max="3326" width="6.6640625" style="312" customWidth="1"/>
    <col min="3327" max="3327" width="24.6640625" style="312" customWidth="1"/>
    <col min="3328" max="3328" width="13" style="312" customWidth="1"/>
    <col min="3329" max="3330" width="15.5" style="312" customWidth="1"/>
    <col min="3331" max="3331" width="11.5" style="312" customWidth="1"/>
    <col min="3332" max="3332" width="13" style="312" customWidth="1"/>
    <col min="3333" max="3334" width="14" style="312" customWidth="1"/>
    <col min="3335" max="3335" width="13.33203125" style="312" customWidth="1"/>
    <col min="3336" max="3336" width="14.6640625" style="312" customWidth="1"/>
    <col min="3337" max="3581" width="9.33203125" style="312"/>
    <col min="3582" max="3582" width="6.6640625" style="312" customWidth="1"/>
    <col min="3583" max="3583" width="24.6640625" style="312" customWidth="1"/>
    <col min="3584" max="3584" width="13" style="312" customWidth="1"/>
    <col min="3585" max="3586" width="15.5" style="312" customWidth="1"/>
    <col min="3587" max="3587" width="11.5" style="312" customWidth="1"/>
    <col min="3588" max="3588" width="13" style="312" customWidth="1"/>
    <col min="3589" max="3590" width="14" style="312" customWidth="1"/>
    <col min="3591" max="3591" width="13.33203125" style="312" customWidth="1"/>
    <col min="3592" max="3592" width="14.6640625" style="312" customWidth="1"/>
    <col min="3593" max="3837" width="9.33203125" style="312"/>
    <col min="3838" max="3838" width="6.6640625" style="312" customWidth="1"/>
    <col min="3839" max="3839" width="24.6640625" style="312" customWidth="1"/>
    <col min="3840" max="3840" width="13" style="312" customWidth="1"/>
    <col min="3841" max="3842" width="15.5" style="312" customWidth="1"/>
    <col min="3843" max="3843" width="11.5" style="312" customWidth="1"/>
    <col min="3844" max="3844" width="13" style="312" customWidth="1"/>
    <col min="3845" max="3846" width="14" style="312" customWidth="1"/>
    <col min="3847" max="3847" width="13.33203125" style="312" customWidth="1"/>
    <col min="3848" max="3848" width="14.6640625" style="312" customWidth="1"/>
    <col min="3849" max="4093" width="9.33203125" style="312"/>
    <col min="4094" max="4094" width="6.6640625" style="312" customWidth="1"/>
    <col min="4095" max="4095" width="24.6640625" style="312" customWidth="1"/>
    <col min="4096" max="4096" width="13" style="312" customWidth="1"/>
    <col min="4097" max="4098" width="15.5" style="312" customWidth="1"/>
    <col min="4099" max="4099" width="11.5" style="312" customWidth="1"/>
    <col min="4100" max="4100" width="13" style="312" customWidth="1"/>
    <col min="4101" max="4102" width="14" style="312" customWidth="1"/>
    <col min="4103" max="4103" width="13.33203125" style="312" customWidth="1"/>
    <col min="4104" max="4104" width="14.6640625" style="312" customWidth="1"/>
    <col min="4105" max="4349" width="9.33203125" style="312"/>
    <col min="4350" max="4350" width="6.6640625" style="312" customWidth="1"/>
    <col min="4351" max="4351" width="24.6640625" style="312" customWidth="1"/>
    <col min="4352" max="4352" width="13" style="312" customWidth="1"/>
    <col min="4353" max="4354" width="15.5" style="312" customWidth="1"/>
    <col min="4355" max="4355" width="11.5" style="312" customWidth="1"/>
    <col min="4356" max="4356" width="13" style="312" customWidth="1"/>
    <col min="4357" max="4358" width="14" style="312" customWidth="1"/>
    <col min="4359" max="4359" width="13.33203125" style="312" customWidth="1"/>
    <col min="4360" max="4360" width="14.6640625" style="312" customWidth="1"/>
    <col min="4361" max="4605" width="9.33203125" style="312"/>
    <col min="4606" max="4606" width="6.6640625" style="312" customWidth="1"/>
    <col min="4607" max="4607" width="24.6640625" style="312" customWidth="1"/>
    <col min="4608" max="4608" width="13" style="312" customWidth="1"/>
    <col min="4609" max="4610" width="15.5" style="312" customWidth="1"/>
    <col min="4611" max="4611" width="11.5" style="312" customWidth="1"/>
    <col min="4612" max="4612" width="13" style="312" customWidth="1"/>
    <col min="4613" max="4614" width="14" style="312" customWidth="1"/>
    <col min="4615" max="4615" width="13.33203125" style="312" customWidth="1"/>
    <col min="4616" max="4616" width="14.6640625" style="312" customWidth="1"/>
    <col min="4617" max="4861" width="9.33203125" style="312"/>
    <col min="4862" max="4862" width="6.6640625" style="312" customWidth="1"/>
    <col min="4863" max="4863" width="24.6640625" style="312" customWidth="1"/>
    <col min="4864" max="4864" width="13" style="312" customWidth="1"/>
    <col min="4865" max="4866" width="15.5" style="312" customWidth="1"/>
    <col min="4867" max="4867" width="11.5" style="312" customWidth="1"/>
    <col min="4868" max="4868" width="13" style="312" customWidth="1"/>
    <col min="4869" max="4870" width="14" style="312" customWidth="1"/>
    <col min="4871" max="4871" width="13.33203125" style="312" customWidth="1"/>
    <col min="4872" max="4872" width="14.6640625" style="312" customWidth="1"/>
    <col min="4873" max="5117" width="9.33203125" style="312"/>
    <col min="5118" max="5118" width="6.6640625" style="312" customWidth="1"/>
    <col min="5119" max="5119" width="24.6640625" style="312" customWidth="1"/>
    <col min="5120" max="5120" width="13" style="312" customWidth="1"/>
    <col min="5121" max="5122" width="15.5" style="312" customWidth="1"/>
    <col min="5123" max="5123" width="11.5" style="312" customWidth="1"/>
    <col min="5124" max="5124" width="13" style="312" customWidth="1"/>
    <col min="5125" max="5126" width="14" style="312" customWidth="1"/>
    <col min="5127" max="5127" width="13.33203125" style="312" customWidth="1"/>
    <col min="5128" max="5128" width="14.6640625" style="312" customWidth="1"/>
    <col min="5129" max="5373" width="9.33203125" style="312"/>
    <col min="5374" max="5374" width="6.6640625" style="312" customWidth="1"/>
    <col min="5375" max="5375" width="24.6640625" style="312" customWidth="1"/>
    <col min="5376" max="5376" width="13" style="312" customWidth="1"/>
    <col min="5377" max="5378" width="15.5" style="312" customWidth="1"/>
    <col min="5379" max="5379" width="11.5" style="312" customWidth="1"/>
    <col min="5380" max="5380" width="13" style="312" customWidth="1"/>
    <col min="5381" max="5382" width="14" style="312" customWidth="1"/>
    <col min="5383" max="5383" width="13.33203125" style="312" customWidth="1"/>
    <col min="5384" max="5384" width="14.6640625" style="312" customWidth="1"/>
    <col min="5385" max="5629" width="9.33203125" style="312"/>
    <col min="5630" max="5630" width="6.6640625" style="312" customWidth="1"/>
    <col min="5631" max="5631" width="24.6640625" style="312" customWidth="1"/>
    <col min="5632" max="5632" width="13" style="312" customWidth="1"/>
    <col min="5633" max="5634" width="15.5" style="312" customWidth="1"/>
    <col min="5635" max="5635" width="11.5" style="312" customWidth="1"/>
    <col min="5636" max="5636" width="13" style="312" customWidth="1"/>
    <col min="5637" max="5638" width="14" style="312" customWidth="1"/>
    <col min="5639" max="5639" width="13.33203125" style="312" customWidth="1"/>
    <col min="5640" max="5640" width="14.6640625" style="312" customWidth="1"/>
    <col min="5641" max="5885" width="9.33203125" style="312"/>
    <col min="5886" max="5886" width="6.6640625" style="312" customWidth="1"/>
    <col min="5887" max="5887" width="24.6640625" style="312" customWidth="1"/>
    <col min="5888" max="5888" width="13" style="312" customWidth="1"/>
    <col min="5889" max="5890" width="15.5" style="312" customWidth="1"/>
    <col min="5891" max="5891" width="11.5" style="312" customWidth="1"/>
    <col min="5892" max="5892" width="13" style="312" customWidth="1"/>
    <col min="5893" max="5894" width="14" style="312" customWidth="1"/>
    <col min="5895" max="5895" width="13.33203125" style="312" customWidth="1"/>
    <col min="5896" max="5896" width="14.6640625" style="312" customWidth="1"/>
    <col min="5897" max="6141" width="9.33203125" style="312"/>
    <col min="6142" max="6142" width="6.6640625" style="312" customWidth="1"/>
    <col min="6143" max="6143" width="24.6640625" style="312" customWidth="1"/>
    <col min="6144" max="6144" width="13" style="312" customWidth="1"/>
    <col min="6145" max="6146" width="15.5" style="312" customWidth="1"/>
    <col min="6147" max="6147" width="11.5" style="312" customWidth="1"/>
    <col min="6148" max="6148" width="13" style="312" customWidth="1"/>
    <col min="6149" max="6150" width="14" style="312" customWidth="1"/>
    <col min="6151" max="6151" width="13.33203125" style="312" customWidth="1"/>
    <col min="6152" max="6152" width="14.6640625" style="312" customWidth="1"/>
    <col min="6153" max="6397" width="9.33203125" style="312"/>
    <col min="6398" max="6398" width="6.6640625" style="312" customWidth="1"/>
    <col min="6399" max="6399" width="24.6640625" style="312" customWidth="1"/>
    <col min="6400" max="6400" width="13" style="312" customWidth="1"/>
    <col min="6401" max="6402" width="15.5" style="312" customWidth="1"/>
    <col min="6403" max="6403" width="11.5" style="312" customWidth="1"/>
    <col min="6404" max="6404" width="13" style="312" customWidth="1"/>
    <col min="6405" max="6406" width="14" style="312" customWidth="1"/>
    <col min="6407" max="6407" width="13.33203125" style="312" customWidth="1"/>
    <col min="6408" max="6408" width="14.6640625" style="312" customWidth="1"/>
    <col min="6409" max="6653" width="9.33203125" style="312"/>
    <col min="6654" max="6654" width="6.6640625" style="312" customWidth="1"/>
    <col min="6655" max="6655" width="24.6640625" style="312" customWidth="1"/>
    <col min="6656" max="6656" width="13" style="312" customWidth="1"/>
    <col min="6657" max="6658" width="15.5" style="312" customWidth="1"/>
    <col min="6659" max="6659" width="11.5" style="312" customWidth="1"/>
    <col min="6660" max="6660" width="13" style="312" customWidth="1"/>
    <col min="6661" max="6662" width="14" style="312" customWidth="1"/>
    <col min="6663" max="6663" width="13.33203125" style="312" customWidth="1"/>
    <col min="6664" max="6664" width="14.6640625" style="312" customWidth="1"/>
    <col min="6665" max="6909" width="9.33203125" style="312"/>
    <col min="6910" max="6910" width="6.6640625" style="312" customWidth="1"/>
    <col min="6911" max="6911" width="24.6640625" style="312" customWidth="1"/>
    <col min="6912" max="6912" width="13" style="312" customWidth="1"/>
    <col min="6913" max="6914" width="15.5" style="312" customWidth="1"/>
    <col min="6915" max="6915" width="11.5" style="312" customWidth="1"/>
    <col min="6916" max="6916" width="13" style="312" customWidth="1"/>
    <col min="6917" max="6918" width="14" style="312" customWidth="1"/>
    <col min="6919" max="6919" width="13.33203125" style="312" customWidth="1"/>
    <col min="6920" max="6920" width="14.6640625" style="312" customWidth="1"/>
    <col min="6921" max="7165" width="9.33203125" style="312"/>
    <col min="7166" max="7166" width="6.6640625" style="312" customWidth="1"/>
    <col min="7167" max="7167" width="24.6640625" style="312" customWidth="1"/>
    <col min="7168" max="7168" width="13" style="312" customWidth="1"/>
    <col min="7169" max="7170" width="15.5" style="312" customWidth="1"/>
    <col min="7171" max="7171" width="11.5" style="312" customWidth="1"/>
    <col min="7172" max="7172" width="13" style="312" customWidth="1"/>
    <col min="7173" max="7174" width="14" style="312" customWidth="1"/>
    <col min="7175" max="7175" width="13.33203125" style="312" customWidth="1"/>
    <col min="7176" max="7176" width="14.6640625" style="312" customWidth="1"/>
    <col min="7177" max="7421" width="9.33203125" style="312"/>
    <col min="7422" max="7422" width="6.6640625" style="312" customWidth="1"/>
    <col min="7423" max="7423" width="24.6640625" style="312" customWidth="1"/>
    <col min="7424" max="7424" width="13" style="312" customWidth="1"/>
    <col min="7425" max="7426" width="15.5" style="312" customWidth="1"/>
    <col min="7427" max="7427" width="11.5" style="312" customWidth="1"/>
    <col min="7428" max="7428" width="13" style="312" customWidth="1"/>
    <col min="7429" max="7430" width="14" style="312" customWidth="1"/>
    <col min="7431" max="7431" width="13.33203125" style="312" customWidth="1"/>
    <col min="7432" max="7432" width="14.6640625" style="312" customWidth="1"/>
    <col min="7433" max="7677" width="9.33203125" style="312"/>
    <col min="7678" max="7678" width="6.6640625" style="312" customWidth="1"/>
    <col min="7679" max="7679" width="24.6640625" style="312" customWidth="1"/>
    <col min="7680" max="7680" width="13" style="312" customWidth="1"/>
    <col min="7681" max="7682" width="15.5" style="312" customWidth="1"/>
    <col min="7683" max="7683" width="11.5" style="312" customWidth="1"/>
    <col min="7684" max="7684" width="13" style="312" customWidth="1"/>
    <col min="7685" max="7686" width="14" style="312" customWidth="1"/>
    <col min="7687" max="7687" width="13.33203125" style="312" customWidth="1"/>
    <col min="7688" max="7688" width="14.6640625" style="312" customWidth="1"/>
    <col min="7689" max="7933" width="9.33203125" style="312"/>
    <col min="7934" max="7934" width="6.6640625" style="312" customWidth="1"/>
    <col min="7935" max="7935" width="24.6640625" style="312" customWidth="1"/>
    <col min="7936" max="7936" width="13" style="312" customWidth="1"/>
    <col min="7937" max="7938" width="15.5" style="312" customWidth="1"/>
    <col min="7939" max="7939" width="11.5" style="312" customWidth="1"/>
    <col min="7940" max="7940" width="13" style="312" customWidth="1"/>
    <col min="7941" max="7942" width="14" style="312" customWidth="1"/>
    <col min="7943" max="7943" width="13.33203125" style="312" customWidth="1"/>
    <col min="7944" max="7944" width="14.6640625" style="312" customWidth="1"/>
    <col min="7945" max="8189" width="9.33203125" style="312"/>
    <col min="8190" max="8190" width="6.6640625" style="312" customWidth="1"/>
    <col min="8191" max="8191" width="24.6640625" style="312" customWidth="1"/>
    <col min="8192" max="8192" width="13" style="312" customWidth="1"/>
    <col min="8193" max="8194" width="15.5" style="312" customWidth="1"/>
    <col min="8195" max="8195" width="11.5" style="312" customWidth="1"/>
    <col min="8196" max="8196" width="13" style="312" customWidth="1"/>
    <col min="8197" max="8198" width="14" style="312" customWidth="1"/>
    <col min="8199" max="8199" width="13.33203125" style="312" customWidth="1"/>
    <col min="8200" max="8200" width="14.6640625" style="312" customWidth="1"/>
    <col min="8201" max="8445" width="9.33203125" style="312"/>
    <col min="8446" max="8446" width="6.6640625" style="312" customWidth="1"/>
    <col min="8447" max="8447" width="24.6640625" style="312" customWidth="1"/>
    <col min="8448" max="8448" width="13" style="312" customWidth="1"/>
    <col min="8449" max="8450" width="15.5" style="312" customWidth="1"/>
    <col min="8451" max="8451" width="11.5" style="312" customWidth="1"/>
    <col min="8452" max="8452" width="13" style="312" customWidth="1"/>
    <col min="8453" max="8454" width="14" style="312" customWidth="1"/>
    <col min="8455" max="8455" width="13.33203125" style="312" customWidth="1"/>
    <col min="8456" max="8456" width="14.6640625" style="312" customWidth="1"/>
    <col min="8457" max="8701" width="9.33203125" style="312"/>
    <col min="8702" max="8702" width="6.6640625" style="312" customWidth="1"/>
    <col min="8703" max="8703" width="24.6640625" style="312" customWidth="1"/>
    <col min="8704" max="8704" width="13" style="312" customWidth="1"/>
    <col min="8705" max="8706" width="15.5" style="312" customWidth="1"/>
    <col min="8707" max="8707" width="11.5" style="312" customWidth="1"/>
    <col min="8708" max="8708" width="13" style="312" customWidth="1"/>
    <col min="8709" max="8710" width="14" style="312" customWidth="1"/>
    <col min="8711" max="8711" width="13.33203125" style="312" customWidth="1"/>
    <col min="8712" max="8712" width="14.6640625" style="312" customWidth="1"/>
    <col min="8713" max="8957" width="9.33203125" style="312"/>
    <col min="8958" max="8958" width="6.6640625" style="312" customWidth="1"/>
    <col min="8959" max="8959" width="24.6640625" style="312" customWidth="1"/>
    <col min="8960" max="8960" width="13" style="312" customWidth="1"/>
    <col min="8961" max="8962" width="15.5" style="312" customWidth="1"/>
    <col min="8963" max="8963" width="11.5" style="312" customWidth="1"/>
    <col min="8964" max="8964" width="13" style="312" customWidth="1"/>
    <col min="8965" max="8966" width="14" style="312" customWidth="1"/>
    <col min="8967" max="8967" width="13.33203125" style="312" customWidth="1"/>
    <col min="8968" max="8968" width="14.6640625" style="312" customWidth="1"/>
    <col min="8969" max="9213" width="9.33203125" style="312"/>
    <col min="9214" max="9214" width="6.6640625" style="312" customWidth="1"/>
    <col min="9215" max="9215" width="24.6640625" style="312" customWidth="1"/>
    <col min="9216" max="9216" width="13" style="312" customWidth="1"/>
    <col min="9217" max="9218" width="15.5" style="312" customWidth="1"/>
    <col min="9219" max="9219" width="11.5" style="312" customWidth="1"/>
    <col min="9220" max="9220" width="13" style="312" customWidth="1"/>
    <col min="9221" max="9222" width="14" style="312" customWidth="1"/>
    <col min="9223" max="9223" width="13.33203125" style="312" customWidth="1"/>
    <col min="9224" max="9224" width="14.6640625" style="312" customWidth="1"/>
    <col min="9225" max="9469" width="9.33203125" style="312"/>
    <col min="9470" max="9470" width="6.6640625" style="312" customWidth="1"/>
    <col min="9471" max="9471" width="24.6640625" style="312" customWidth="1"/>
    <col min="9472" max="9472" width="13" style="312" customWidth="1"/>
    <col min="9473" max="9474" width="15.5" style="312" customWidth="1"/>
    <col min="9475" max="9475" width="11.5" style="312" customWidth="1"/>
    <col min="9476" max="9476" width="13" style="312" customWidth="1"/>
    <col min="9477" max="9478" width="14" style="312" customWidth="1"/>
    <col min="9479" max="9479" width="13.33203125" style="312" customWidth="1"/>
    <col min="9480" max="9480" width="14.6640625" style="312" customWidth="1"/>
    <col min="9481" max="9725" width="9.33203125" style="312"/>
    <col min="9726" max="9726" width="6.6640625" style="312" customWidth="1"/>
    <col min="9727" max="9727" width="24.6640625" style="312" customWidth="1"/>
    <col min="9728" max="9728" width="13" style="312" customWidth="1"/>
    <col min="9729" max="9730" width="15.5" style="312" customWidth="1"/>
    <col min="9731" max="9731" width="11.5" style="312" customWidth="1"/>
    <col min="9732" max="9732" width="13" style="312" customWidth="1"/>
    <col min="9733" max="9734" width="14" style="312" customWidth="1"/>
    <col min="9735" max="9735" width="13.33203125" style="312" customWidth="1"/>
    <col min="9736" max="9736" width="14.6640625" style="312" customWidth="1"/>
    <col min="9737" max="9981" width="9.33203125" style="312"/>
    <col min="9982" max="9982" width="6.6640625" style="312" customWidth="1"/>
    <col min="9983" max="9983" width="24.6640625" style="312" customWidth="1"/>
    <col min="9984" max="9984" width="13" style="312" customWidth="1"/>
    <col min="9985" max="9986" width="15.5" style="312" customWidth="1"/>
    <col min="9987" max="9987" width="11.5" style="312" customWidth="1"/>
    <col min="9988" max="9988" width="13" style="312" customWidth="1"/>
    <col min="9989" max="9990" width="14" style="312" customWidth="1"/>
    <col min="9991" max="9991" width="13.33203125" style="312" customWidth="1"/>
    <col min="9992" max="9992" width="14.6640625" style="312" customWidth="1"/>
    <col min="9993" max="10237" width="9.33203125" style="312"/>
    <col min="10238" max="10238" width="6.6640625" style="312" customWidth="1"/>
    <col min="10239" max="10239" width="24.6640625" style="312" customWidth="1"/>
    <col min="10240" max="10240" width="13" style="312" customWidth="1"/>
    <col min="10241" max="10242" width="15.5" style="312" customWidth="1"/>
    <col min="10243" max="10243" width="11.5" style="312" customWidth="1"/>
    <col min="10244" max="10244" width="13" style="312" customWidth="1"/>
    <col min="10245" max="10246" width="14" style="312" customWidth="1"/>
    <col min="10247" max="10247" width="13.33203125" style="312" customWidth="1"/>
    <col min="10248" max="10248" width="14.6640625" style="312" customWidth="1"/>
    <col min="10249" max="10493" width="9.33203125" style="312"/>
    <col min="10494" max="10494" width="6.6640625" style="312" customWidth="1"/>
    <col min="10495" max="10495" width="24.6640625" style="312" customWidth="1"/>
    <col min="10496" max="10496" width="13" style="312" customWidth="1"/>
    <col min="10497" max="10498" width="15.5" style="312" customWidth="1"/>
    <col min="10499" max="10499" width="11.5" style="312" customWidth="1"/>
    <col min="10500" max="10500" width="13" style="312" customWidth="1"/>
    <col min="10501" max="10502" width="14" style="312" customWidth="1"/>
    <col min="10503" max="10503" width="13.33203125" style="312" customWidth="1"/>
    <col min="10504" max="10504" width="14.6640625" style="312" customWidth="1"/>
    <col min="10505" max="10749" width="9.33203125" style="312"/>
    <col min="10750" max="10750" width="6.6640625" style="312" customWidth="1"/>
    <col min="10751" max="10751" width="24.6640625" style="312" customWidth="1"/>
    <col min="10752" max="10752" width="13" style="312" customWidth="1"/>
    <col min="10753" max="10754" width="15.5" style="312" customWidth="1"/>
    <col min="10755" max="10755" width="11.5" style="312" customWidth="1"/>
    <col min="10756" max="10756" width="13" style="312" customWidth="1"/>
    <col min="10757" max="10758" width="14" style="312" customWidth="1"/>
    <col min="10759" max="10759" width="13.33203125" style="312" customWidth="1"/>
    <col min="10760" max="10760" width="14.6640625" style="312" customWidth="1"/>
    <col min="10761" max="11005" width="9.33203125" style="312"/>
    <col min="11006" max="11006" width="6.6640625" style="312" customWidth="1"/>
    <col min="11007" max="11007" width="24.6640625" style="312" customWidth="1"/>
    <col min="11008" max="11008" width="13" style="312" customWidth="1"/>
    <col min="11009" max="11010" width="15.5" style="312" customWidth="1"/>
    <col min="11011" max="11011" width="11.5" style="312" customWidth="1"/>
    <col min="11012" max="11012" width="13" style="312" customWidth="1"/>
    <col min="11013" max="11014" width="14" style="312" customWidth="1"/>
    <col min="11015" max="11015" width="13.33203125" style="312" customWidth="1"/>
    <col min="11016" max="11016" width="14.6640625" style="312" customWidth="1"/>
    <col min="11017" max="11261" width="9.33203125" style="312"/>
    <col min="11262" max="11262" width="6.6640625" style="312" customWidth="1"/>
    <col min="11263" max="11263" width="24.6640625" style="312" customWidth="1"/>
    <col min="11264" max="11264" width="13" style="312" customWidth="1"/>
    <col min="11265" max="11266" width="15.5" style="312" customWidth="1"/>
    <col min="11267" max="11267" width="11.5" style="312" customWidth="1"/>
    <col min="11268" max="11268" width="13" style="312" customWidth="1"/>
    <col min="11269" max="11270" width="14" style="312" customWidth="1"/>
    <col min="11271" max="11271" width="13.33203125" style="312" customWidth="1"/>
    <col min="11272" max="11272" width="14.6640625" style="312" customWidth="1"/>
    <col min="11273" max="11517" width="9.33203125" style="312"/>
    <col min="11518" max="11518" width="6.6640625" style="312" customWidth="1"/>
    <col min="11519" max="11519" width="24.6640625" style="312" customWidth="1"/>
    <col min="11520" max="11520" width="13" style="312" customWidth="1"/>
    <col min="11521" max="11522" width="15.5" style="312" customWidth="1"/>
    <col min="11523" max="11523" width="11.5" style="312" customWidth="1"/>
    <col min="11524" max="11524" width="13" style="312" customWidth="1"/>
    <col min="11525" max="11526" width="14" style="312" customWidth="1"/>
    <col min="11527" max="11527" width="13.33203125" style="312" customWidth="1"/>
    <col min="11528" max="11528" width="14.6640625" style="312" customWidth="1"/>
    <col min="11529" max="11773" width="9.33203125" style="312"/>
    <col min="11774" max="11774" width="6.6640625" style="312" customWidth="1"/>
    <col min="11775" max="11775" width="24.6640625" style="312" customWidth="1"/>
    <col min="11776" max="11776" width="13" style="312" customWidth="1"/>
    <col min="11777" max="11778" width="15.5" style="312" customWidth="1"/>
    <col min="11779" max="11779" width="11.5" style="312" customWidth="1"/>
    <col min="11780" max="11780" width="13" style="312" customWidth="1"/>
    <col min="11781" max="11782" width="14" style="312" customWidth="1"/>
    <col min="11783" max="11783" width="13.33203125" style="312" customWidth="1"/>
    <col min="11784" max="11784" width="14.6640625" style="312" customWidth="1"/>
    <col min="11785" max="12029" width="9.33203125" style="312"/>
    <col min="12030" max="12030" width="6.6640625" style="312" customWidth="1"/>
    <col min="12031" max="12031" width="24.6640625" style="312" customWidth="1"/>
    <col min="12032" max="12032" width="13" style="312" customWidth="1"/>
    <col min="12033" max="12034" width="15.5" style="312" customWidth="1"/>
    <col min="12035" max="12035" width="11.5" style="312" customWidth="1"/>
    <col min="12036" max="12036" width="13" style="312" customWidth="1"/>
    <col min="12037" max="12038" width="14" style="312" customWidth="1"/>
    <col min="12039" max="12039" width="13.33203125" style="312" customWidth="1"/>
    <col min="12040" max="12040" width="14.6640625" style="312" customWidth="1"/>
    <col min="12041" max="12285" width="9.33203125" style="312"/>
    <col min="12286" max="12286" width="6.6640625" style="312" customWidth="1"/>
    <col min="12287" max="12287" width="24.6640625" style="312" customWidth="1"/>
    <col min="12288" max="12288" width="13" style="312" customWidth="1"/>
    <col min="12289" max="12290" width="15.5" style="312" customWidth="1"/>
    <col min="12291" max="12291" width="11.5" style="312" customWidth="1"/>
    <col min="12292" max="12292" width="13" style="312" customWidth="1"/>
    <col min="12293" max="12294" width="14" style="312" customWidth="1"/>
    <col min="12295" max="12295" width="13.33203125" style="312" customWidth="1"/>
    <col min="12296" max="12296" width="14.6640625" style="312" customWidth="1"/>
    <col min="12297" max="12541" width="9.33203125" style="312"/>
    <col min="12542" max="12542" width="6.6640625" style="312" customWidth="1"/>
    <col min="12543" max="12543" width="24.6640625" style="312" customWidth="1"/>
    <col min="12544" max="12544" width="13" style="312" customWidth="1"/>
    <col min="12545" max="12546" width="15.5" style="312" customWidth="1"/>
    <col min="12547" max="12547" width="11.5" style="312" customWidth="1"/>
    <col min="12548" max="12548" width="13" style="312" customWidth="1"/>
    <col min="12549" max="12550" width="14" style="312" customWidth="1"/>
    <col min="12551" max="12551" width="13.33203125" style="312" customWidth="1"/>
    <col min="12552" max="12552" width="14.6640625" style="312" customWidth="1"/>
    <col min="12553" max="12797" width="9.33203125" style="312"/>
    <col min="12798" max="12798" width="6.6640625" style="312" customWidth="1"/>
    <col min="12799" max="12799" width="24.6640625" style="312" customWidth="1"/>
    <col min="12800" max="12800" width="13" style="312" customWidth="1"/>
    <col min="12801" max="12802" width="15.5" style="312" customWidth="1"/>
    <col min="12803" max="12803" width="11.5" style="312" customWidth="1"/>
    <col min="12804" max="12804" width="13" style="312" customWidth="1"/>
    <col min="12805" max="12806" width="14" style="312" customWidth="1"/>
    <col min="12807" max="12807" width="13.33203125" style="312" customWidth="1"/>
    <col min="12808" max="12808" width="14.6640625" style="312" customWidth="1"/>
    <col min="12809" max="13053" width="9.33203125" style="312"/>
    <col min="13054" max="13054" width="6.6640625" style="312" customWidth="1"/>
    <col min="13055" max="13055" width="24.6640625" style="312" customWidth="1"/>
    <col min="13056" max="13056" width="13" style="312" customWidth="1"/>
    <col min="13057" max="13058" width="15.5" style="312" customWidth="1"/>
    <col min="13059" max="13059" width="11.5" style="312" customWidth="1"/>
    <col min="13060" max="13060" width="13" style="312" customWidth="1"/>
    <col min="13061" max="13062" width="14" style="312" customWidth="1"/>
    <col min="13063" max="13063" width="13.33203125" style="312" customWidth="1"/>
    <col min="13064" max="13064" width="14.6640625" style="312" customWidth="1"/>
    <col min="13065" max="13309" width="9.33203125" style="312"/>
    <col min="13310" max="13310" width="6.6640625" style="312" customWidth="1"/>
    <col min="13311" max="13311" width="24.6640625" style="312" customWidth="1"/>
    <col min="13312" max="13312" width="13" style="312" customWidth="1"/>
    <col min="13313" max="13314" width="15.5" style="312" customWidth="1"/>
    <col min="13315" max="13315" width="11.5" style="312" customWidth="1"/>
    <col min="13316" max="13316" width="13" style="312" customWidth="1"/>
    <col min="13317" max="13318" width="14" style="312" customWidth="1"/>
    <col min="13319" max="13319" width="13.33203125" style="312" customWidth="1"/>
    <col min="13320" max="13320" width="14.6640625" style="312" customWidth="1"/>
    <col min="13321" max="13565" width="9.33203125" style="312"/>
    <col min="13566" max="13566" width="6.6640625" style="312" customWidth="1"/>
    <col min="13567" max="13567" width="24.6640625" style="312" customWidth="1"/>
    <col min="13568" max="13568" width="13" style="312" customWidth="1"/>
    <col min="13569" max="13570" width="15.5" style="312" customWidth="1"/>
    <col min="13571" max="13571" width="11.5" style="312" customWidth="1"/>
    <col min="13572" max="13572" width="13" style="312" customWidth="1"/>
    <col min="13573" max="13574" width="14" style="312" customWidth="1"/>
    <col min="13575" max="13575" width="13.33203125" style="312" customWidth="1"/>
    <col min="13576" max="13576" width="14.6640625" style="312" customWidth="1"/>
    <col min="13577" max="13821" width="9.33203125" style="312"/>
    <col min="13822" max="13822" width="6.6640625" style="312" customWidth="1"/>
    <col min="13823" max="13823" width="24.6640625" style="312" customWidth="1"/>
    <col min="13824" max="13824" width="13" style="312" customWidth="1"/>
    <col min="13825" max="13826" width="15.5" style="312" customWidth="1"/>
    <col min="13827" max="13827" width="11.5" style="312" customWidth="1"/>
    <col min="13828" max="13828" width="13" style="312" customWidth="1"/>
    <col min="13829" max="13830" width="14" style="312" customWidth="1"/>
    <col min="13831" max="13831" width="13.33203125" style="312" customWidth="1"/>
    <col min="13832" max="13832" width="14.6640625" style="312" customWidth="1"/>
    <col min="13833" max="14077" width="9.33203125" style="312"/>
    <col min="14078" max="14078" width="6.6640625" style="312" customWidth="1"/>
    <col min="14079" max="14079" width="24.6640625" style="312" customWidth="1"/>
    <col min="14080" max="14080" width="13" style="312" customWidth="1"/>
    <col min="14081" max="14082" width="15.5" style="312" customWidth="1"/>
    <col min="14083" max="14083" width="11.5" style="312" customWidth="1"/>
    <col min="14084" max="14084" width="13" style="312" customWidth="1"/>
    <col min="14085" max="14086" width="14" style="312" customWidth="1"/>
    <col min="14087" max="14087" width="13.33203125" style="312" customWidth="1"/>
    <col min="14088" max="14088" width="14.6640625" style="312" customWidth="1"/>
    <col min="14089" max="14333" width="9.33203125" style="312"/>
    <col min="14334" max="14334" width="6.6640625" style="312" customWidth="1"/>
    <col min="14335" max="14335" width="24.6640625" style="312" customWidth="1"/>
    <col min="14336" max="14336" width="13" style="312" customWidth="1"/>
    <col min="14337" max="14338" width="15.5" style="312" customWidth="1"/>
    <col min="14339" max="14339" width="11.5" style="312" customWidth="1"/>
    <col min="14340" max="14340" width="13" style="312" customWidth="1"/>
    <col min="14341" max="14342" width="14" style="312" customWidth="1"/>
    <col min="14343" max="14343" width="13.33203125" style="312" customWidth="1"/>
    <col min="14344" max="14344" width="14.6640625" style="312" customWidth="1"/>
    <col min="14345" max="14589" width="9.33203125" style="312"/>
    <col min="14590" max="14590" width="6.6640625" style="312" customWidth="1"/>
    <col min="14591" max="14591" width="24.6640625" style="312" customWidth="1"/>
    <col min="14592" max="14592" width="13" style="312" customWidth="1"/>
    <col min="14593" max="14594" width="15.5" style="312" customWidth="1"/>
    <col min="14595" max="14595" width="11.5" style="312" customWidth="1"/>
    <col min="14596" max="14596" width="13" style="312" customWidth="1"/>
    <col min="14597" max="14598" width="14" style="312" customWidth="1"/>
    <col min="14599" max="14599" width="13.33203125" style="312" customWidth="1"/>
    <col min="14600" max="14600" width="14.6640625" style="312" customWidth="1"/>
    <col min="14601" max="14845" width="9.33203125" style="312"/>
    <col min="14846" max="14846" width="6.6640625" style="312" customWidth="1"/>
    <col min="14847" max="14847" width="24.6640625" style="312" customWidth="1"/>
    <col min="14848" max="14848" width="13" style="312" customWidth="1"/>
    <col min="14849" max="14850" width="15.5" style="312" customWidth="1"/>
    <col min="14851" max="14851" width="11.5" style="312" customWidth="1"/>
    <col min="14852" max="14852" width="13" style="312" customWidth="1"/>
    <col min="14853" max="14854" width="14" style="312" customWidth="1"/>
    <col min="14855" max="14855" width="13.33203125" style="312" customWidth="1"/>
    <col min="14856" max="14856" width="14.6640625" style="312" customWidth="1"/>
    <col min="14857" max="15101" width="9.33203125" style="312"/>
    <col min="15102" max="15102" width="6.6640625" style="312" customWidth="1"/>
    <col min="15103" max="15103" width="24.6640625" style="312" customWidth="1"/>
    <col min="15104" max="15104" width="13" style="312" customWidth="1"/>
    <col min="15105" max="15106" width="15.5" style="312" customWidth="1"/>
    <col min="15107" max="15107" width="11.5" style="312" customWidth="1"/>
    <col min="15108" max="15108" width="13" style="312" customWidth="1"/>
    <col min="15109" max="15110" width="14" style="312" customWidth="1"/>
    <col min="15111" max="15111" width="13.33203125" style="312" customWidth="1"/>
    <col min="15112" max="15112" width="14.6640625" style="312" customWidth="1"/>
    <col min="15113" max="15357" width="9.33203125" style="312"/>
    <col min="15358" max="15358" width="6.6640625" style="312" customWidth="1"/>
    <col min="15359" max="15359" width="24.6640625" style="312" customWidth="1"/>
    <col min="15360" max="15360" width="13" style="312" customWidth="1"/>
    <col min="15361" max="15362" width="15.5" style="312" customWidth="1"/>
    <col min="15363" max="15363" width="11.5" style="312" customWidth="1"/>
    <col min="15364" max="15364" width="13" style="312" customWidth="1"/>
    <col min="15365" max="15366" width="14" style="312" customWidth="1"/>
    <col min="15367" max="15367" width="13.33203125" style="312" customWidth="1"/>
    <col min="15368" max="15368" width="14.6640625" style="312" customWidth="1"/>
    <col min="15369" max="15613" width="9.33203125" style="312"/>
    <col min="15614" max="15614" width="6.6640625" style="312" customWidth="1"/>
    <col min="15615" max="15615" width="24.6640625" style="312" customWidth="1"/>
    <col min="15616" max="15616" width="13" style="312" customWidth="1"/>
    <col min="15617" max="15618" width="15.5" style="312" customWidth="1"/>
    <col min="15619" max="15619" width="11.5" style="312" customWidth="1"/>
    <col min="15620" max="15620" width="13" style="312" customWidth="1"/>
    <col min="15621" max="15622" width="14" style="312" customWidth="1"/>
    <col min="15623" max="15623" width="13.33203125" style="312" customWidth="1"/>
    <col min="15624" max="15624" width="14.6640625" style="312" customWidth="1"/>
    <col min="15625" max="15869" width="9.33203125" style="312"/>
    <col min="15870" max="15870" width="6.6640625" style="312" customWidth="1"/>
    <col min="15871" max="15871" width="24.6640625" style="312" customWidth="1"/>
    <col min="15872" max="15872" width="13" style="312" customWidth="1"/>
    <col min="15873" max="15874" width="15.5" style="312" customWidth="1"/>
    <col min="15875" max="15875" width="11.5" style="312" customWidth="1"/>
    <col min="15876" max="15876" width="13" style="312" customWidth="1"/>
    <col min="15877" max="15878" width="14" style="312" customWidth="1"/>
    <col min="15879" max="15879" width="13.33203125" style="312" customWidth="1"/>
    <col min="15880" max="15880" width="14.6640625" style="312" customWidth="1"/>
    <col min="15881" max="16125" width="9.33203125" style="312"/>
    <col min="16126" max="16126" width="6.6640625" style="312" customWidth="1"/>
    <col min="16127" max="16127" width="24.6640625" style="312" customWidth="1"/>
    <col min="16128" max="16128" width="13" style="312" customWidth="1"/>
    <col min="16129" max="16130" width="15.5" style="312" customWidth="1"/>
    <col min="16131" max="16131" width="11.5" style="312" customWidth="1"/>
    <col min="16132" max="16132" width="13" style="312" customWidth="1"/>
    <col min="16133" max="16134" width="14" style="312" customWidth="1"/>
    <col min="16135" max="16135" width="13.33203125" style="312" customWidth="1"/>
    <col min="16136" max="16136" width="14.6640625" style="312" customWidth="1"/>
    <col min="16137" max="16384" width="9.33203125" style="312"/>
  </cols>
  <sheetData>
    <row r="1" spans="1:8" ht="44.25" customHeight="1">
      <c r="A1" s="1306" t="s">
        <v>682</v>
      </c>
      <c r="B1" s="1306"/>
      <c r="C1" s="1306"/>
      <c r="D1" s="1306"/>
      <c r="E1" s="1306"/>
      <c r="F1" s="1306"/>
      <c r="G1" s="1306"/>
      <c r="H1" s="967"/>
    </row>
    <row r="2" spans="1:8" ht="15">
      <c r="A2" s="313"/>
      <c r="B2" s="314"/>
      <c r="C2" s="314"/>
      <c r="D2" s="315"/>
      <c r="E2" s="316"/>
      <c r="F2" s="1084"/>
    </row>
    <row r="3" spans="1:8" ht="21" customHeight="1">
      <c r="A3" s="1324" t="s">
        <v>1</v>
      </c>
      <c r="B3" s="1324"/>
      <c r="C3" s="1324"/>
      <c r="D3" s="1324"/>
      <c r="E3" s="1324"/>
      <c r="F3" s="1324"/>
      <c r="G3" s="1324"/>
    </row>
    <row r="4" spans="1:8" ht="42" customHeight="1">
      <c r="A4" s="1310" t="s">
        <v>433</v>
      </c>
      <c r="B4" s="1311"/>
      <c r="C4" s="1314" t="s">
        <v>434</v>
      </c>
      <c r="D4" s="1315"/>
      <c r="E4" s="1316" t="s">
        <v>530</v>
      </c>
      <c r="F4" s="1325" t="s">
        <v>727</v>
      </c>
      <c r="G4" s="1305" t="s">
        <v>728</v>
      </c>
    </row>
    <row r="5" spans="1:8" ht="42" customHeight="1">
      <c r="A5" s="1312"/>
      <c r="B5" s="1313"/>
      <c r="C5" s="1314"/>
      <c r="D5" s="1315"/>
      <c r="E5" s="1317"/>
      <c r="F5" s="1325"/>
      <c r="G5" s="1305"/>
    </row>
    <row r="6" spans="1:8" ht="15">
      <c r="A6" s="1296" t="s">
        <v>674</v>
      </c>
      <c r="B6" s="1307"/>
      <c r="C6" s="1302" t="s">
        <v>645</v>
      </c>
      <c r="D6" s="953" t="s">
        <v>679</v>
      </c>
      <c r="E6" s="984">
        <f>E7-E8</f>
        <v>17362023</v>
      </c>
      <c r="F6" s="1085">
        <f>G6-E6</f>
        <v>229604</v>
      </c>
      <c r="G6" s="1079">
        <v>17591627</v>
      </c>
    </row>
    <row r="7" spans="1:8" s="333" customFormat="1" ht="15">
      <c r="A7" s="1298"/>
      <c r="B7" s="1308"/>
      <c r="C7" s="1303"/>
      <c r="D7" s="954" t="s">
        <v>680</v>
      </c>
      <c r="E7" s="985">
        <v>17362023</v>
      </c>
      <c r="F7" s="1086">
        <v>229604</v>
      </c>
      <c r="G7" s="1080">
        <v>17591627</v>
      </c>
    </row>
    <row r="8" spans="1:8">
      <c r="A8" s="1300"/>
      <c r="B8" s="1309"/>
      <c r="C8" s="1304"/>
      <c r="D8" s="955" t="s">
        <v>681</v>
      </c>
      <c r="E8" s="986">
        <v>0</v>
      </c>
      <c r="F8" s="1074">
        <v>0</v>
      </c>
      <c r="G8" s="1081">
        <v>0</v>
      </c>
    </row>
    <row r="9" spans="1:8" ht="15">
      <c r="A9" s="1296" t="s">
        <v>683</v>
      </c>
      <c r="B9" s="1297"/>
      <c r="C9" s="1284" t="s">
        <v>662</v>
      </c>
      <c r="D9" s="953" t="s">
        <v>679</v>
      </c>
      <c r="E9" s="984">
        <f>E10-E11</f>
        <v>-12671338</v>
      </c>
      <c r="F9" s="1075">
        <v>-229604</v>
      </c>
      <c r="G9" s="1079">
        <f>G10-G11</f>
        <v>-12900942</v>
      </c>
    </row>
    <row r="10" spans="1:8" ht="15">
      <c r="A10" s="1298"/>
      <c r="B10" s="1299"/>
      <c r="C10" s="1285"/>
      <c r="D10" s="954" t="s">
        <v>680</v>
      </c>
      <c r="E10" s="985">
        <v>0</v>
      </c>
      <c r="F10" s="1076">
        <v>18372</v>
      </c>
      <c r="G10" s="1082">
        <v>18372</v>
      </c>
    </row>
    <row r="11" spans="1:8">
      <c r="A11" s="1300"/>
      <c r="B11" s="1301"/>
      <c r="C11" s="1286"/>
      <c r="D11" s="955" t="s">
        <v>681</v>
      </c>
      <c r="E11" s="986">
        <v>12671338</v>
      </c>
      <c r="F11" s="1074">
        <f>G11-E11</f>
        <v>247976</v>
      </c>
      <c r="G11" s="1081">
        <v>12919314</v>
      </c>
    </row>
    <row r="12" spans="1:8" ht="15">
      <c r="A12" s="1296" t="s">
        <v>684</v>
      </c>
      <c r="B12" s="1297"/>
      <c r="C12" s="1284" t="s">
        <v>663</v>
      </c>
      <c r="D12" s="953" t="s">
        <v>679</v>
      </c>
      <c r="E12" s="984">
        <f>E13-E14</f>
        <v>-200000</v>
      </c>
      <c r="F12" s="1075"/>
      <c r="G12" s="1079">
        <v>-200000</v>
      </c>
    </row>
    <row r="13" spans="1:8" ht="15">
      <c r="A13" s="1298"/>
      <c r="B13" s="1299"/>
      <c r="C13" s="1285"/>
      <c r="D13" s="954" t="s">
        <v>680</v>
      </c>
      <c r="E13" s="985">
        <v>0</v>
      </c>
      <c r="F13" s="1076"/>
      <c r="G13" s="1082">
        <v>0</v>
      </c>
    </row>
    <row r="14" spans="1:8">
      <c r="A14" s="1300"/>
      <c r="B14" s="1301"/>
      <c r="C14" s="1286"/>
      <c r="D14" s="955" t="s">
        <v>681</v>
      </c>
      <c r="E14" s="986">
        <v>200000</v>
      </c>
      <c r="F14" s="1074"/>
      <c r="G14" s="1081">
        <v>200000</v>
      </c>
    </row>
    <row r="15" spans="1:8" ht="15">
      <c r="A15" s="1296" t="s">
        <v>685</v>
      </c>
      <c r="B15" s="1297"/>
      <c r="C15" s="1284" t="s">
        <v>664</v>
      </c>
      <c r="D15" s="953" t="s">
        <v>679</v>
      </c>
      <c r="E15" s="984">
        <f>E16-E17</f>
        <v>-1460500</v>
      </c>
      <c r="F15" s="1075"/>
      <c r="G15" s="1079">
        <v>-1460500</v>
      </c>
    </row>
    <row r="16" spans="1:8" ht="15">
      <c r="A16" s="1298"/>
      <c r="B16" s="1299"/>
      <c r="C16" s="1285"/>
      <c r="D16" s="954" t="s">
        <v>680</v>
      </c>
      <c r="E16" s="985">
        <v>0</v>
      </c>
      <c r="F16" s="1076"/>
      <c r="G16" s="1082">
        <v>0</v>
      </c>
    </row>
    <row r="17" spans="1:7">
      <c r="A17" s="1300"/>
      <c r="B17" s="1301"/>
      <c r="C17" s="1286"/>
      <c r="D17" s="955" t="s">
        <v>681</v>
      </c>
      <c r="E17" s="986">
        <v>1460500</v>
      </c>
      <c r="F17" s="1074"/>
      <c r="G17" s="1081">
        <v>1460500</v>
      </c>
    </row>
    <row r="18" spans="1:7" ht="15">
      <c r="A18" s="1296" t="s">
        <v>686</v>
      </c>
      <c r="B18" s="1297"/>
      <c r="C18" s="1284" t="s">
        <v>665</v>
      </c>
      <c r="D18" s="953" t="s">
        <v>679</v>
      </c>
      <c r="E18" s="984">
        <f>E19-E20</f>
        <v>-3030185</v>
      </c>
      <c r="F18" s="1075"/>
      <c r="G18" s="1079">
        <v>-3030185</v>
      </c>
    </row>
    <row r="19" spans="1:7" ht="15">
      <c r="A19" s="1298"/>
      <c r="B19" s="1299"/>
      <c r="C19" s="1285"/>
      <c r="D19" s="954" t="s">
        <v>680</v>
      </c>
      <c r="E19" s="985">
        <v>0</v>
      </c>
      <c r="F19" s="1076"/>
      <c r="G19" s="1082">
        <v>0</v>
      </c>
    </row>
    <row r="20" spans="1:7">
      <c r="A20" s="1300"/>
      <c r="B20" s="1301"/>
      <c r="C20" s="1286"/>
      <c r="D20" s="955" t="s">
        <v>681</v>
      </c>
      <c r="E20" s="986">
        <v>3030185</v>
      </c>
      <c r="F20" s="1074"/>
      <c r="G20" s="1081">
        <v>3030185</v>
      </c>
    </row>
    <row r="21" spans="1:7" ht="15">
      <c r="A21" s="1292" t="s">
        <v>397</v>
      </c>
      <c r="B21" s="1293"/>
      <c r="C21" s="1285"/>
      <c r="D21" s="956" t="s">
        <v>679</v>
      </c>
      <c r="E21" s="987">
        <f>E22-E23</f>
        <v>0</v>
      </c>
      <c r="F21" s="1077"/>
      <c r="G21" s="1083">
        <v>0</v>
      </c>
    </row>
    <row r="22" spans="1:7" ht="15">
      <c r="A22" s="1292"/>
      <c r="B22" s="1293"/>
      <c r="C22" s="1285"/>
      <c r="D22" s="954" t="s">
        <v>680</v>
      </c>
      <c r="E22" s="985">
        <f>E7+E10+E13+E16+E19</f>
        <v>17362023</v>
      </c>
      <c r="F22" s="1076">
        <v>247976</v>
      </c>
      <c r="G22" s="1082">
        <f>SUM(E22:F22)</f>
        <v>17609999</v>
      </c>
    </row>
    <row r="23" spans="1:7">
      <c r="A23" s="1294"/>
      <c r="B23" s="1295"/>
      <c r="C23" s="1286"/>
      <c r="D23" s="955" t="s">
        <v>681</v>
      </c>
      <c r="E23" s="986">
        <f>E8+E11+E14+E17+E20</f>
        <v>17362023</v>
      </c>
      <c r="F23" s="1074">
        <v>247976</v>
      </c>
      <c r="G23" s="1081">
        <f>SUM(E23:F23)</f>
        <v>17609999</v>
      </c>
    </row>
  </sheetData>
  <mergeCells count="20">
    <mergeCell ref="A1:G1"/>
    <mergeCell ref="A3:G3"/>
    <mergeCell ref="F4:F5"/>
    <mergeCell ref="G4:G5"/>
    <mergeCell ref="D4:D5"/>
    <mergeCell ref="E4:E5"/>
    <mergeCell ref="A4:B5"/>
    <mergeCell ref="C4:C5"/>
    <mergeCell ref="A12:B14"/>
    <mergeCell ref="C12:C14"/>
    <mergeCell ref="A6:B8"/>
    <mergeCell ref="C6:C8"/>
    <mergeCell ref="A9:B11"/>
    <mergeCell ref="C9:C11"/>
    <mergeCell ref="A21:B23"/>
    <mergeCell ref="C21:C23"/>
    <mergeCell ref="A15:B17"/>
    <mergeCell ref="C15:C17"/>
    <mergeCell ref="A18:B20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2/2020.(III.19.)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view="pageLayout" zoomScaleNormal="100" workbookViewId="0">
      <selection activeCell="L3" sqref="L3:M3"/>
    </sheetView>
  </sheetViews>
  <sheetFormatPr defaultRowHeight="15.75"/>
  <cols>
    <col min="1" max="1" width="5.5" style="429" customWidth="1"/>
    <col min="2" max="2" width="28.83203125" style="428" customWidth="1"/>
    <col min="3" max="14" width="11.33203125" style="428" customWidth="1"/>
    <col min="15" max="15" width="11.33203125" style="429" customWidth="1"/>
    <col min="16" max="256" width="9.33203125" style="428"/>
    <col min="257" max="257" width="5.5" style="428" customWidth="1"/>
    <col min="258" max="258" width="28.83203125" style="428" customWidth="1"/>
    <col min="259" max="271" width="11.33203125" style="428" customWidth="1"/>
    <col min="272" max="512" width="9.33203125" style="428"/>
    <col min="513" max="513" width="5.5" style="428" customWidth="1"/>
    <col min="514" max="514" width="28.83203125" style="428" customWidth="1"/>
    <col min="515" max="527" width="11.33203125" style="428" customWidth="1"/>
    <col min="528" max="768" width="9.33203125" style="428"/>
    <col min="769" max="769" width="5.5" style="428" customWidth="1"/>
    <col min="770" max="770" width="28.83203125" style="428" customWidth="1"/>
    <col min="771" max="783" width="11.33203125" style="428" customWidth="1"/>
    <col min="784" max="1024" width="9.33203125" style="428"/>
    <col min="1025" max="1025" width="5.5" style="428" customWidth="1"/>
    <col min="1026" max="1026" width="28.83203125" style="428" customWidth="1"/>
    <col min="1027" max="1039" width="11.33203125" style="428" customWidth="1"/>
    <col min="1040" max="1280" width="9.33203125" style="428"/>
    <col min="1281" max="1281" width="5.5" style="428" customWidth="1"/>
    <col min="1282" max="1282" width="28.83203125" style="428" customWidth="1"/>
    <col min="1283" max="1295" width="11.33203125" style="428" customWidth="1"/>
    <col min="1296" max="1536" width="9.33203125" style="428"/>
    <col min="1537" max="1537" width="5.5" style="428" customWidth="1"/>
    <col min="1538" max="1538" width="28.83203125" style="428" customWidth="1"/>
    <col min="1539" max="1551" width="11.33203125" style="428" customWidth="1"/>
    <col min="1552" max="1792" width="9.33203125" style="428"/>
    <col min="1793" max="1793" width="5.5" style="428" customWidth="1"/>
    <col min="1794" max="1794" width="28.83203125" style="428" customWidth="1"/>
    <col min="1795" max="1807" width="11.33203125" style="428" customWidth="1"/>
    <col min="1808" max="2048" width="9.33203125" style="428"/>
    <col min="2049" max="2049" width="5.5" style="428" customWidth="1"/>
    <col min="2050" max="2050" width="28.83203125" style="428" customWidth="1"/>
    <col min="2051" max="2063" width="11.33203125" style="428" customWidth="1"/>
    <col min="2064" max="2304" width="9.33203125" style="428"/>
    <col min="2305" max="2305" width="5.5" style="428" customWidth="1"/>
    <col min="2306" max="2306" width="28.83203125" style="428" customWidth="1"/>
    <col min="2307" max="2319" width="11.33203125" style="428" customWidth="1"/>
    <col min="2320" max="2560" width="9.33203125" style="428"/>
    <col min="2561" max="2561" width="5.5" style="428" customWidth="1"/>
    <col min="2562" max="2562" width="28.83203125" style="428" customWidth="1"/>
    <col min="2563" max="2575" width="11.33203125" style="428" customWidth="1"/>
    <col min="2576" max="2816" width="9.33203125" style="428"/>
    <col min="2817" max="2817" width="5.5" style="428" customWidth="1"/>
    <col min="2818" max="2818" width="28.83203125" style="428" customWidth="1"/>
    <col min="2819" max="2831" width="11.33203125" style="428" customWidth="1"/>
    <col min="2832" max="3072" width="9.33203125" style="428"/>
    <col min="3073" max="3073" width="5.5" style="428" customWidth="1"/>
    <col min="3074" max="3074" width="28.83203125" style="428" customWidth="1"/>
    <col min="3075" max="3087" width="11.33203125" style="428" customWidth="1"/>
    <col min="3088" max="3328" width="9.33203125" style="428"/>
    <col min="3329" max="3329" width="5.5" style="428" customWidth="1"/>
    <col min="3330" max="3330" width="28.83203125" style="428" customWidth="1"/>
    <col min="3331" max="3343" width="11.33203125" style="428" customWidth="1"/>
    <col min="3344" max="3584" width="9.33203125" style="428"/>
    <col min="3585" max="3585" width="5.5" style="428" customWidth="1"/>
    <col min="3586" max="3586" width="28.83203125" style="428" customWidth="1"/>
    <col min="3587" max="3599" width="11.33203125" style="428" customWidth="1"/>
    <col min="3600" max="3840" width="9.33203125" style="428"/>
    <col min="3841" max="3841" width="5.5" style="428" customWidth="1"/>
    <col min="3842" max="3842" width="28.83203125" style="428" customWidth="1"/>
    <col min="3843" max="3855" width="11.33203125" style="428" customWidth="1"/>
    <col min="3856" max="4096" width="9.33203125" style="428"/>
    <col min="4097" max="4097" width="5.5" style="428" customWidth="1"/>
    <col min="4098" max="4098" width="28.83203125" style="428" customWidth="1"/>
    <col min="4099" max="4111" width="11.33203125" style="428" customWidth="1"/>
    <col min="4112" max="4352" width="9.33203125" style="428"/>
    <col min="4353" max="4353" width="5.5" style="428" customWidth="1"/>
    <col min="4354" max="4354" width="28.83203125" style="428" customWidth="1"/>
    <col min="4355" max="4367" width="11.33203125" style="428" customWidth="1"/>
    <col min="4368" max="4608" width="9.33203125" style="428"/>
    <col min="4609" max="4609" width="5.5" style="428" customWidth="1"/>
    <col min="4610" max="4610" width="28.83203125" style="428" customWidth="1"/>
    <col min="4611" max="4623" width="11.33203125" style="428" customWidth="1"/>
    <col min="4624" max="4864" width="9.33203125" style="428"/>
    <col min="4865" max="4865" width="5.5" style="428" customWidth="1"/>
    <col min="4866" max="4866" width="28.83203125" style="428" customWidth="1"/>
    <col min="4867" max="4879" width="11.33203125" style="428" customWidth="1"/>
    <col min="4880" max="5120" width="9.33203125" style="428"/>
    <col min="5121" max="5121" width="5.5" style="428" customWidth="1"/>
    <col min="5122" max="5122" width="28.83203125" style="428" customWidth="1"/>
    <col min="5123" max="5135" width="11.33203125" style="428" customWidth="1"/>
    <col min="5136" max="5376" width="9.33203125" style="428"/>
    <col min="5377" max="5377" width="5.5" style="428" customWidth="1"/>
    <col min="5378" max="5378" width="28.83203125" style="428" customWidth="1"/>
    <col min="5379" max="5391" width="11.33203125" style="428" customWidth="1"/>
    <col min="5392" max="5632" width="9.33203125" style="428"/>
    <col min="5633" max="5633" width="5.5" style="428" customWidth="1"/>
    <col min="5634" max="5634" width="28.83203125" style="428" customWidth="1"/>
    <col min="5635" max="5647" width="11.33203125" style="428" customWidth="1"/>
    <col min="5648" max="5888" width="9.33203125" style="428"/>
    <col min="5889" max="5889" width="5.5" style="428" customWidth="1"/>
    <col min="5890" max="5890" width="28.83203125" style="428" customWidth="1"/>
    <col min="5891" max="5903" width="11.33203125" style="428" customWidth="1"/>
    <col min="5904" max="6144" width="9.33203125" style="428"/>
    <col min="6145" max="6145" width="5.5" style="428" customWidth="1"/>
    <col min="6146" max="6146" width="28.83203125" style="428" customWidth="1"/>
    <col min="6147" max="6159" width="11.33203125" style="428" customWidth="1"/>
    <col min="6160" max="6400" width="9.33203125" style="428"/>
    <col min="6401" max="6401" width="5.5" style="428" customWidth="1"/>
    <col min="6402" max="6402" width="28.83203125" style="428" customWidth="1"/>
    <col min="6403" max="6415" width="11.33203125" style="428" customWidth="1"/>
    <col min="6416" max="6656" width="9.33203125" style="428"/>
    <col min="6657" max="6657" width="5.5" style="428" customWidth="1"/>
    <col min="6658" max="6658" width="28.83203125" style="428" customWidth="1"/>
    <col min="6659" max="6671" width="11.33203125" style="428" customWidth="1"/>
    <col min="6672" max="6912" width="9.33203125" style="428"/>
    <col min="6913" max="6913" width="5.5" style="428" customWidth="1"/>
    <col min="6914" max="6914" width="28.83203125" style="428" customWidth="1"/>
    <col min="6915" max="6927" width="11.33203125" style="428" customWidth="1"/>
    <col min="6928" max="7168" width="9.33203125" style="428"/>
    <col min="7169" max="7169" width="5.5" style="428" customWidth="1"/>
    <col min="7170" max="7170" width="28.83203125" style="428" customWidth="1"/>
    <col min="7171" max="7183" width="11.33203125" style="428" customWidth="1"/>
    <col min="7184" max="7424" width="9.33203125" style="428"/>
    <col min="7425" max="7425" width="5.5" style="428" customWidth="1"/>
    <col min="7426" max="7426" width="28.83203125" style="428" customWidth="1"/>
    <col min="7427" max="7439" width="11.33203125" style="428" customWidth="1"/>
    <col min="7440" max="7680" width="9.33203125" style="428"/>
    <col min="7681" max="7681" width="5.5" style="428" customWidth="1"/>
    <col min="7682" max="7682" width="28.83203125" style="428" customWidth="1"/>
    <col min="7683" max="7695" width="11.33203125" style="428" customWidth="1"/>
    <col min="7696" max="7936" width="9.33203125" style="428"/>
    <col min="7937" max="7937" width="5.5" style="428" customWidth="1"/>
    <col min="7938" max="7938" width="28.83203125" style="428" customWidth="1"/>
    <col min="7939" max="7951" width="11.33203125" style="428" customWidth="1"/>
    <col min="7952" max="8192" width="9.33203125" style="428"/>
    <col min="8193" max="8193" width="5.5" style="428" customWidth="1"/>
    <col min="8194" max="8194" width="28.83203125" style="428" customWidth="1"/>
    <col min="8195" max="8207" width="11.33203125" style="428" customWidth="1"/>
    <col min="8208" max="8448" width="9.33203125" style="428"/>
    <col min="8449" max="8449" width="5.5" style="428" customWidth="1"/>
    <col min="8450" max="8450" width="28.83203125" style="428" customWidth="1"/>
    <col min="8451" max="8463" width="11.33203125" style="428" customWidth="1"/>
    <col min="8464" max="8704" width="9.33203125" style="428"/>
    <col min="8705" max="8705" width="5.5" style="428" customWidth="1"/>
    <col min="8706" max="8706" width="28.83203125" style="428" customWidth="1"/>
    <col min="8707" max="8719" width="11.33203125" style="428" customWidth="1"/>
    <col min="8720" max="8960" width="9.33203125" style="428"/>
    <col min="8961" max="8961" width="5.5" style="428" customWidth="1"/>
    <col min="8962" max="8962" width="28.83203125" style="428" customWidth="1"/>
    <col min="8963" max="8975" width="11.33203125" style="428" customWidth="1"/>
    <col min="8976" max="9216" width="9.33203125" style="428"/>
    <col min="9217" max="9217" width="5.5" style="428" customWidth="1"/>
    <col min="9218" max="9218" width="28.83203125" style="428" customWidth="1"/>
    <col min="9219" max="9231" width="11.33203125" style="428" customWidth="1"/>
    <col min="9232" max="9472" width="9.33203125" style="428"/>
    <col min="9473" max="9473" width="5.5" style="428" customWidth="1"/>
    <col min="9474" max="9474" width="28.83203125" style="428" customWidth="1"/>
    <col min="9475" max="9487" width="11.33203125" style="428" customWidth="1"/>
    <col min="9488" max="9728" width="9.33203125" style="428"/>
    <col min="9729" max="9729" width="5.5" style="428" customWidth="1"/>
    <col min="9730" max="9730" width="28.83203125" style="428" customWidth="1"/>
    <col min="9731" max="9743" width="11.33203125" style="428" customWidth="1"/>
    <col min="9744" max="9984" width="9.33203125" style="428"/>
    <col min="9985" max="9985" width="5.5" style="428" customWidth="1"/>
    <col min="9986" max="9986" width="28.83203125" style="428" customWidth="1"/>
    <col min="9987" max="9999" width="11.33203125" style="428" customWidth="1"/>
    <col min="10000" max="10240" width="9.33203125" style="428"/>
    <col min="10241" max="10241" width="5.5" style="428" customWidth="1"/>
    <col min="10242" max="10242" width="28.83203125" style="428" customWidth="1"/>
    <col min="10243" max="10255" width="11.33203125" style="428" customWidth="1"/>
    <col min="10256" max="10496" width="9.33203125" style="428"/>
    <col min="10497" max="10497" width="5.5" style="428" customWidth="1"/>
    <col min="10498" max="10498" width="28.83203125" style="428" customWidth="1"/>
    <col min="10499" max="10511" width="11.33203125" style="428" customWidth="1"/>
    <col min="10512" max="10752" width="9.33203125" style="428"/>
    <col min="10753" max="10753" width="5.5" style="428" customWidth="1"/>
    <col min="10754" max="10754" width="28.83203125" style="428" customWidth="1"/>
    <col min="10755" max="10767" width="11.33203125" style="428" customWidth="1"/>
    <col min="10768" max="11008" width="9.33203125" style="428"/>
    <col min="11009" max="11009" width="5.5" style="428" customWidth="1"/>
    <col min="11010" max="11010" width="28.83203125" style="428" customWidth="1"/>
    <col min="11011" max="11023" width="11.33203125" style="428" customWidth="1"/>
    <col min="11024" max="11264" width="9.33203125" style="428"/>
    <col min="11265" max="11265" width="5.5" style="428" customWidth="1"/>
    <col min="11266" max="11266" width="28.83203125" style="428" customWidth="1"/>
    <col min="11267" max="11279" width="11.33203125" style="428" customWidth="1"/>
    <col min="11280" max="11520" width="9.33203125" style="428"/>
    <col min="11521" max="11521" width="5.5" style="428" customWidth="1"/>
    <col min="11522" max="11522" width="28.83203125" style="428" customWidth="1"/>
    <col min="11523" max="11535" width="11.33203125" style="428" customWidth="1"/>
    <col min="11536" max="11776" width="9.33203125" style="428"/>
    <col min="11777" max="11777" width="5.5" style="428" customWidth="1"/>
    <col min="11778" max="11778" width="28.83203125" style="428" customWidth="1"/>
    <col min="11779" max="11791" width="11.33203125" style="428" customWidth="1"/>
    <col min="11792" max="12032" width="9.33203125" style="428"/>
    <col min="12033" max="12033" width="5.5" style="428" customWidth="1"/>
    <col min="12034" max="12034" width="28.83203125" style="428" customWidth="1"/>
    <col min="12035" max="12047" width="11.33203125" style="428" customWidth="1"/>
    <col min="12048" max="12288" width="9.33203125" style="428"/>
    <col min="12289" max="12289" width="5.5" style="428" customWidth="1"/>
    <col min="12290" max="12290" width="28.83203125" style="428" customWidth="1"/>
    <col min="12291" max="12303" width="11.33203125" style="428" customWidth="1"/>
    <col min="12304" max="12544" width="9.33203125" style="428"/>
    <col min="12545" max="12545" width="5.5" style="428" customWidth="1"/>
    <col min="12546" max="12546" width="28.83203125" style="428" customWidth="1"/>
    <col min="12547" max="12559" width="11.33203125" style="428" customWidth="1"/>
    <col min="12560" max="12800" width="9.33203125" style="428"/>
    <col min="12801" max="12801" width="5.5" style="428" customWidth="1"/>
    <col min="12802" max="12802" width="28.83203125" style="428" customWidth="1"/>
    <col min="12803" max="12815" width="11.33203125" style="428" customWidth="1"/>
    <col min="12816" max="13056" width="9.33203125" style="428"/>
    <col min="13057" max="13057" width="5.5" style="428" customWidth="1"/>
    <col min="13058" max="13058" width="28.83203125" style="428" customWidth="1"/>
    <col min="13059" max="13071" width="11.33203125" style="428" customWidth="1"/>
    <col min="13072" max="13312" width="9.33203125" style="428"/>
    <col min="13313" max="13313" width="5.5" style="428" customWidth="1"/>
    <col min="13314" max="13314" width="28.83203125" style="428" customWidth="1"/>
    <col min="13315" max="13327" width="11.33203125" style="428" customWidth="1"/>
    <col min="13328" max="13568" width="9.33203125" style="428"/>
    <col min="13569" max="13569" width="5.5" style="428" customWidth="1"/>
    <col min="13570" max="13570" width="28.83203125" style="428" customWidth="1"/>
    <col min="13571" max="13583" width="11.33203125" style="428" customWidth="1"/>
    <col min="13584" max="13824" width="9.33203125" style="428"/>
    <col min="13825" max="13825" width="5.5" style="428" customWidth="1"/>
    <col min="13826" max="13826" width="28.83203125" style="428" customWidth="1"/>
    <col min="13827" max="13839" width="11.33203125" style="428" customWidth="1"/>
    <col min="13840" max="14080" width="9.33203125" style="428"/>
    <col min="14081" max="14081" width="5.5" style="428" customWidth="1"/>
    <col min="14082" max="14082" width="28.83203125" style="428" customWidth="1"/>
    <col min="14083" max="14095" width="11.33203125" style="428" customWidth="1"/>
    <col min="14096" max="14336" width="9.33203125" style="428"/>
    <col min="14337" max="14337" width="5.5" style="428" customWidth="1"/>
    <col min="14338" max="14338" width="28.83203125" style="428" customWidth="1"/>
    <col min="14339" max="14351" width="11.33203125" style="428" customWidth="1"/>
    <col min="14352" max="14592" width="9.33203125" style="428"/>
    <col min="14593" max="14593" width="5.5" style="428" customWidth="1"/>
    <col min="14594" max="14594" width="28.83203125" style="428" customWidth="1"/>
    <col min="14595" max="14607" width="11.33203125" style="428" customWidth="1"/>
    <col min="14608" max="14848" width="9.33203125" style="428"/>
    <col min="14849" max="14849" width="5.5" style="428" customWidth="1"/>
    <col min="14850" max="14850" width="28.83203125" style="428" customWidth="1"/>
    <col min="14851" max="14863" width="11.33203125" style="428" customWidth="1"/>
    <col min="14864" max="15104" width="9.33203125" style="428"/>
    <col min="15105" max="15105" width="5.5" style="428" customWidth="1"/>
    <col min="15106" max="15106" width="28.83203125" style="428" customWidth="1"/>
    <col min="15107" max="15119" width="11.33203125" style="428" customWidth="1"/>
    <col min="15120" max="15360" width="9.33203125" style="428"/>
    <col min="15361" max="15361" width="5.5" style="428" customWidth="1"/>
    <col min="15362" max="15362" width="28.83203125" style="428" customWidth="1"/>
    <col min="15363" max="15375" width="11.33203125" style="428" customWidth="1"/>
    <col min="15376" max="15616" width="9.33203125" style="428"/>
    <col min="15617" max="15617" width="5.5" style="428" customWidth="1"/>
    <col min="15618" max="15618" width="28.83203125" style="428" customWidth="1"/>
    <col min="15619" max="15631" width="11.33203125" style="428" customWidth="1"/>
    <col min="15632" max="15872" width="9.33203125" style="428"/>
    <col min="15873" max="15873" width="5.5" style="428" customWidth="1"/>
    <col min="15874" max="15874" width="28.83203125" style="428" customWidth="1"/>
    <col min="15875" max="15887" width="11.33203125" style="428" customWidth="1"/>
    <col min="15888" max="16128" width="9.33203125" style="428"/>
    <col min="16129" max="16129" width="5.5" style="428" customWidth="1"/>
    <col min="16130" max="16130" width="28.83203125" style="428" customWidth="1"/>
    <col min="16131" max="16143" width="11.33203125" style="428" customWidth="1"/>
    <col min="16144" max="16384" width="9.33203125" style="428"/>
  </cols>
  <sheetData>
    <row r="1" spans="1:15" ht="45.75" customHeight="1">
      <c r="A1" s="1326" t="s">
        <v>709</v>
      </c>
      <c r="B1" s="1327"/>
      <c r="C1" s="1327"/>
      <c r="D1" s="1327"/>
      <c r="E1" s="1327"/>
      <c r="F1" s="1327"/>
      <c r="G1" s="1327"/>
      <c r="H1" s="1327"/>
      <c r="I1" s="1327"/>
      <c r="J1" s="1327"/>
      <c r="K1" s="1327"/>
      <c r="L1" s="1327"/>
      <c r="M1" s="1327"/>
      <c r="N1" s="1327"/>
      <c r="O1" s="1327"/>
    </row>
    <row r="2" spans="1:15" ht="12" customHeight="1">
      <c r="N2" s="430"/>
      <c r="O2" s="431" t="s">
        <v>661</v>
      </c>
    </row>
    <row r="3" spans="1:15" s="429" customFormat="1" ht="31.5" customHeight="1">
      <c r="A3" s="432" t="s">
        <v>396</v>
      </c>
      <c r="B3" s="433" t="s">
        <v>267</v>
      </c>
      <c r="C3" s="433" t="s">
        <v>494</v>
      </c>
      <c r="D3" s="433" t="s">
        <v>495</v>
      </c>
      <c r="E3" s="433" t="s">
        <v>496</v>
      </c>
      <c r="F3" s="433" t="s">
        <v>497</v>
      </c>
      <c r="G3" s="433" t="s">
        <v>498</v>
      </c>
      <c r="H3" s="433" t="s">
        <v>499</v>
      </c>
      <c r="I3" s="433" t="s">
        <v>500</v>
      </c>
      <c r="J3" s="433" t="s">
        <v>501</v>
      </c>
      <c r="K3" s="433" t="s">
        <v>502</v>
      </c>
      <c r="L3" s="433" t="s">
        <v>503</v>
      </c>
      <c r="M3" s="433" t="s">
        <v>504</v>
      </c>
      <c r="N3" s="433" t="s">
        <v>505</v>
      </c>
      <c r="O3" s="434" t="s">
        <v>506</v>
      </c>
    </row>
    <row r="4" spans="1:15" s="436" customFormat="1" ht="21" customHeight="1">
      <c r="A4" s="435" t="s">
        <v>9</v>
      </c>
      <c r="B4" s="1328" t="s">
        <v>265</v>
      </c>
      <c r="C4" s="1328"/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9"/>
    </row>
    <row r="5" spans="1:15" s="441" customFormat="1" ht="21" customHeight="1">
      <c r="A5" s="437" t="s">
        <v>12</v>
      </c>
      <c r="B5" s="438" t="s">
        <v>507</v>
      </c>
      <c r="C5" s="439">
        <v>2274031</v>
      </c>
      <c r="D5" s="439">
        <v>2274031</v>
      </c>
      <c r="E5" s="439">
        <v>2274031</v>
      </c>
      <c r="F5" s="439">
        <v>2274031</v>
      </c>
      <c r="G5" s="439">
        <v>2274032</v>
      </c>
      <c r="H5" s="439">
        <v>2274031</v>
      </c>
      <c r="I5" s="439">
        <v>2274031</v>
      </c>
      <c r="J5" s="439">
        <v>2274031</v>
      </c>
      <c r="K5" s="439">
        <v>2274031</v>
      </c>
      <c r="L5" s="439">
        <v>2274031</v>
      </c>
      <c r="M5" s="439">
        <v>2274031</v>
      </c>
      <c r="N5" s="439">
        <v>2274031</v>
      </c>
      <c r="O5" s="440">
        <f t="shared" ref="O5:O12" si="0">SUM(C5:N5)</f>
        <v>27288373</v>
      </c>
    </row>
    <row r="6" spans="1:15" s="441" customFormat="1" ht="21" customHeight="1">
      <c r="A6" s="442" t="s">
        <v>15</v>
      </c>
      <c r="B6" s="443" t="s">
        <v>508</v>
      </c>
      <c r="C6" s="444">
        <v>0</v>
      </c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5">
        <f t="shared" si="0"/>
        <v>0</v>
      </c>
    </row>
    <row r="7" spans="1:15" s="441" customFormat="1" ht="21" customHeight="1">
      <c r="A7" s="442" t="s">
        <v>18</v>
      </c>
      <c r="B7" s="446" t="s">
        <v>436</v>
      </c>
      <c r="C7" s="444">
        <v>4067500</v>
      </c>
      <c r="D7" s="444">
        <v>4067500</v>
      </c>
      <c r="E7" s="444">
        <v>4067500</v>
      </c>
      <c r="F7" s="444">
        <v>4067500</v>
      </c>
      <c r="G7" s="444">
        <v>4067500</v>
      </c>
      <c r="H7" s="444">
        <v>4067500</v>
      </c>
      <c r="I7" s="444">
        <v>4067500</v>
      </c>
      <c r="J7" s="444">
        <v>4067500</v>
      </c>
      <c r="K7" s="444">
        <v>4067500</v>
      </c>
      <c r="L7" s="444">
        <v>4067500</v>
      </c>
      <c r="M7" s="444">
        <v>4067500</v>
      </c>
      <c r="N7" s="444">
        <v>4067500</v>
      </c>
      <c r="O7" s="445">
        <f t="shared" si="0"/>
        <v>48810000</v>
      </c>
    </row>
    <row r="8" spans="1:15" s="441" customFormat="1" ht="21" customHeight="1">
      <c r="A8" s="442" t="s">
        <v>21</v>
      </c>
      <c r="B8" s="446" t="s">
        <v>437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>
        <f t="shared" si="0"/>
        <v>0</v>
      </c>
    </row>
    <row r="9" spans="1:15" s="441" customFormat="1" ht="21" customHeight="1">
      <c r="A9" s="442" t="s">
        <v>24</v>
      </c>
      <c r="B9" s="446" t="s">
        <v>509</v>
      </c>
      <c r="C9" s="444">
        <v>125000</v>
      </c>
      <c r="D9" s="444">
        <v>125000</v>
      </c>
      <c r="E9" s="444">
        <v>125000</v>
      </c>
      <c r="F9" s="444">
        <v>125000</v>
      </c>
      <c r="G9" s="444">
        <v>125000</v>
      </c>
      <c r="H9" s="444">
        <v>125000</v>
      </c>
      <c r="I9" s="444">
        <v>125000</v>
      </c>
      <c r="J9" s="444">
        <v>125000</v>
      </c>
      <c r="K9" s="444">
        <v>125000</v>
      </c>
      <c r="L9" s="444">
        <v>125000</v>
      </c>
      <c r="M9" s="444">
        <v>125000</v>
      </c>
      <c r="N9" s="444">
        <v>125000</v>
      </c>
      <c r="O9" s="445">
        <f t="shared" si="0"/>
        <v>1500000</v>
      </c>
    </row>
    <row r="10" spans="1:15" s="441" customFormat="1" ht="21" customHeight="1">
      <c r="A10" s="442" t="s">
        <v>27</v>
      </c>
      <c r="B10" s="446" t="s">
        <v>510</v>
      </c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445">
        <f t="shared" si="0"/>
        <v>0</v>
      </c>
    </row>
    <row r="11" spans="1:15" s="441" customFormat="1" ht="21" customHeight="1">
      <c r="A11" s="447" t="s">
        <v>30</v>
      </c>
      <c r="B11" s="448" t="s">
        <v>511</v>
      </c>
      <c r="C11" s="449">
        <v>71492514</v>
      </c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50">
        <f t="shared" si="0"/>
        <v>71492514</v>
      </c>
    </row>
    <row r="12" spans="1:15" s="436" customFormat="1" ht="21" customHeight="1">
      <c r="A12" s="451" t="s">
        <v>33</v>
      </c>
      <c r="B12" s="452" t="s">
        <v>512</v>
      </c>
      <c r="C12" s="453">
        <f t="shared" ref="C12:N12" si="1">SUM(C5:C11)</f>
        <v>77959045</v>
      </c>
      <c r="D12" s="453">
        <f t="shared" si="1"/>
        <v>6466531</v>
      </c>
      <c r="E12" s="453">
        <f t="shared" si="1"/>
        <v>6466531</v>
      </c>
      <c r="F12" s="453">
        <f t="shared" si="1"/>
        <v>6466531</v>
      </c>
      <c r="G12" s="453">
        <f t="shared" si="1"/>
        <v>6466532</v>
      </c>
      <c r="H12" s="453">
        <f t="shared" si="1"/>
        <v>6466531</v>
      </c>
      <c r="I12" s="453">
        <f t="shared" si="1"/>
        <v>6466531</v>
      </c>
      <c r="J12" s="453">
        <f t="shared" si="1"/>
        <v>6466531</v>
      </c>
      <c r="K12" s="453">
        <f t="shared" si="1"/>
        <v>6466531</v>
      </c>
      <c r="L12" s="453">
        <f t="shared" si="1"/>
        <v>6466531</v>
      </c>
      <c r="M12" s="453">
        <f t="shared" si="1"/>
        <v>6466531</v>
      </c>
      <c r="N12" s="453">
        <f t="shared" si="1"/>
        <v>6466531</v>
      </c>
      <c r="O12" s="454">
        <f t="shared" si="0"/>
        <v>149090887</v>
      </c>
    </row>
    <row r="13" spans="1:15" s="436" customFormat="1" ht="21" customHeight="1">
      <c r="A13" s="435" t="s">
        <v>36</v>
      </c>
      <c r="B13" s="1328" t="s">
        <v>266</v>
      </c>
      <c r="C13" s="1328"/>
      <c r="D13" s="1328"/>
      <c r="E13" s="1328"/>
      <c r="F13" s="1328"/>
      <c r="G13" s="1328"/>
      <c r="H13" s="1328"/>
      <c r="I13" s="1328"/>
      <c r="J13" s="1328"/>
      <c r="K13" s="1328"/>
      <c r="L13" s="1328"/>
      <c r="M13" s="1328"/>
      <c r="N13" s="1328"/>
      <c r="O13" s="1329"/>
    </row>
    <row r="14" spans="1:15" s="441" customFormat="1" ht="21" customHeight="1">
      <c r="A14" s="437" t="s">
        <v>38</v>
      </c>
      <c r="B14" s="438" t="s">
        <v>439</v>
      </c>
      <c r="C14" s="439">
        <v>2255331</v>
      </c>
      <c r="D14" s="439">
        <v>2255332</v>
      </c>
      <c r="E14" s="439">
        <v>2255331</v>
      </c>
      <c r="F14" s="439">
        <v>2255332</v>
      </c>
      <c r="G14" s="439">
        <v>2255332</v>
      </c>
      <c r="H14" s="439">
        <v>2255332</v>
      </c>
      <c r="I14" s="439">
        <v>2255331</v>
      </c>
      <c r="J14" s="439">
        <v>2255332</v>
      </c>
      <c r="K14" s="439">
        <v>2255331</v>
      </c>
      <c r="L14" s="439">
        <v>2255332</v>
      </c>
      <c r="M14" s="439">
        <v>2255331</v>
      </c>
      <c r="N14" s="439">
        <v>2255332</v>
      </c>
      <c r="O14" s="440">
        <f t="shared" ref="O14:O23" si="2">SUM(C14:N14)</f>
        <v>27063979</v>
      </c>
    </row>
    <row r="15" spans="1:15" s="441" customFormat="1" ht="21" customHeight="1">
      <c r="A15" s="442" t="s">
        <v>40</v>
      </c>
      <c r="B15" s="443" t="s">
        <v>205</v>
      </c>
      <c r="C15" s="444">
        <v>439789</v>
      </c>
      <c r="D15" s="444">
        <v>439790</v>
      </c>
      <c r="E15" s="444">
        <v>439790</v>
      </c>
      <c r="F15" s="444">
        <v>439789</v>
      </c>
      <c r="G15" s="444">
        <v>439790</v>
      </c>
      <c r="H15" s="444">
        <v>439790</v>
      </c>
      <c r="I15" s="444">
        <v>439790</v>
      </c>
      <c r="J15" s="444">
        <v>439789</v>
      </c>
      <c r="K15" s="444">
        <v>439790</v>
      </c>
      <c r="L15" s="444">
        <v>439789</v>
      </c>
      <c r="M15" s="444">
        <v>439790</v>
      </c>
      <c r="N15" s="444">
        <v>439790</v>
      </c>
      <c r="O15" s="445">
        <f t="shared" si="2"/>
        <v>5277476</v>
      </c>
    </row>
    <row r="16" spans="1:15" s="441" customFormat="1" ht="21" customHeight="1">
      <c r="A16" s="442" t="s">
        <v>42</v>
      </c>
      <c r="B16" s="446" t="s">
        <v>207</v>
      </c>
      <c r="C16" s="444">
        <v>3000000</v>
      </c>
      <c r="D16" s="444">
        <v>3000000</v>
      </c>
      <c r="E16" s="444">
        <v>3000000</v>
      </c>
      <c r="F16" s="444">
        <v>3000000</v>
      </c>
      <c r="G16" s="444">
        <v>3000000</v>
      </c>
      <c r="H16" s="444">
        <v>3000000</v>
      </c>
      <c r="I16" s="444">
        <v>3000000</v>
      </c>
      <c r="J16" s="444">
        <v>3000000</v>
      </c>
      <c r="K16" s="444">
        <v>3000000</v>
      </c>
      <c r="L16" s="444">
        <v>3000000</v>
      </c>
      <c r="M16" s="444">
        <v>3000000</v>
      </c>
      <c r="N16" s="444">
        <v>3000000</v>
      </c>
      <c r="O16" s="445">
        <f t="shared" si="2"/>
        <v>36000000</v>
      </c>
    </row>
    <row r="17" spans="1:15" s="441" customFormat="1" ht="21" customHeight="1">
      <c r="A17" s="442" t="s">
        <v>44</v>
      </c>
      <c r="B17" s="446" t="s">
        <v>209</v>
      </c>
      <c r="C17" s="444">
        <v>116667</v>
      </c>
      <c r="D17" s="444">
        <v>116667</v>
      </c>
      <c r="E17" s="444">
        <v>116667</v>
      </c>
      <c r="F17" s="444">
        <v>116667</v>
      </c>
      <c r="G17" s="444">
        <v>116667</v>
      </c>
      <c r="H17" s="444">
        <v>116667</v>
      </c>
      <c r="I17" s="444">
        <v>116667</v>
      </c>
      <c r="J17" s="444">
        <v>116667</v>
      </c>
      <c r="K17" s="444">
        <v>116667</v>
      </c>
      <c r="L17" s="444">
        <v>116667</v>
      </c>
      <c r="M17" s="444">
        <v>116667</v>
      </c>
      <c r="N17" s="444">
        <v>116663</v>
      </c>
      <c r="O17" s="445">
        <f t="shared" si="2"/>
        <v>1400000</v>
      </c>
    </row>
    <row r="18" spans="1:15" s="441" customFormat="1" ht="21" customHeight="1">
      <c r="A18" s="442" t="s">
        <v>46</v>
      </c>
      <c r="B18" s="446" t="s">
        <v>211</v>
      </c>
      <c r="C18" s="444">
        <v>6151511</v>
      </c>
      <c r="D18" s="444">
        <v>6151513</v>
      </c>
      <c r="E18" s="444">
        <v>6151511</v>
      </c>
      <c r="F18" s="444">
        <v>6151511</v>
      </c>
      <c r="G18" s="444">
        <v>6151513</v>
      </c>
      <c r="H18" s="444">
        <v>6151511</v>
      </c>
      <c r="I18" s="444">
        <v>6151511</v>
      </c>
      <c r="J18" s="444">
        <v>6151512</v>
      </c>
      <c r="K18" s="444">
        <v>6151511</v>
      </c>
      <c r="L18" s="444">
        <v>6151512</v>
      </c>
      <c r="M18" s="444">
        <v>6151511</v>
      </c>
      <c r="N18" s="444">
        <v>6151511</v>
      </c>
      <c r="O18" s="445">
        <f t="shared" si="2"/>
        <v>73818138</v>
      </c>
    </row>
    <row r="19" spans="1:15" s="441" customFormat="1" ht="21" customHeight="1">
      <c r="A19" s="442" t="s">
        <v>48</v>
      </c>
      <c r="B19" s="446" t="s">
        <v>230</v>
      </c>
      <c r="C19" s="444"/>
      <c r="D19" s="444"/>
      <c r="E19" s="444"/>
      <c r="F19" s="444"/>
      <c r="G19" s="444"/>
      <c r="H19" s="444">
        <v>5000000</v>
      </c>
      <c r="I19" s="444"/>
      <c r="J19" s="444"/>
      <c r="K19" s="444"/>
      <c r="L19" s="444"/>
      <c r="M19" s="444"/>
      <c r="N19" s="444"/>
      <c r="O19" s="445">
        <f t="shared" si="2"/>
        <v>5000000</v>
      </c>
    </row>
    <row r="20" spans="1:15" s="441" customFormat="1" ht="21" customHeight="1">
      <c r="A20" s="442" t="s">
        <v>50</v>
      </c>
      <c r="B20" s="443" t="s">
        <v>232</v>
      </c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5">
        <f t="shared" si="2"/>
        <v>0</v>
      </c>
    </row>
    <row r="21" spans="1:15" s="441" customFormat="1" ht="21" customHeight="1">
      <c r="A21" s="442" t="s">
        <v>53</v>
      </c>
      <c r="B21" s="446" t="s">
        <v>234</v>
      </c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5">
        <f t="shared" si="2"/>
        <v>0</v>
      </c>
    </row>
    <row r="22" spans="1:15" s="441" customFormat="1" ht="21" customHeight="1">
      <c r="A22" s="455" t="s">
        <v>63</v>
      </c>
      <c r="B22" s="456" t="s">
        <v>440</v>
      </c>
      <c r="C22" s="457">
        <v>531294</v>
      </c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458">
        <f t="shared" si="2"/>
        <v>531294</v>
      </c>
    </row>
    <row r="23" spans="1:15" s="436" customFormat="1" ht="21" customHeight="1">
      <c r="A23" s="459" t="s">
        <v>65</v>
      </c>
      <c r="B23" s="452" t="s">
        <v>424</v>
      </c>
      <c r="C23" s="453">
        <f t="shared" ref="C23:N23" si="3">SUM(C14:C22)</f>
        <v>12494592</v>
      </c>
      <c r="D23" s="453">
        <f t="shared" si="3"/>
        <v>11963302</v>
      </c>
      <c r="E23" s="453">
        <f t="shared" si="3"/>
        <v>11963299</v>
      </c>
      <c r="F23" s="453">
        <f t="shared" si="3"/>
        <v>11963299</v>
      </c>
      <c r="G23" s="453">
        <f t="shared" si="3"/>
        <v>11963302</v>
      </c>
      <c r="H23" s="453">
        <f t="shared" si="3"/>
        <v>16963300</v>
      </c>
      <c r="I23" s="453">
        <f t="shared" si="3"/>
        <v>11963299</v>
      </c>
      <c r="J23" s="453">
        <f t="shared" si="3"/>
        <v>11963300</v>
      </c>
      <c r="K23" s="453">
        <f t="shared" si="3"/>
        <v>11963299</v>
      </c>
      <c r="L23" s="453">
        <f t="shared" si="3"/>
        <v>11963300</v>
      </c>
      <c r="M23" s="453">
        <f t="shared" si="3"/>
        <v>11963299</v>
      </c>
      <c r="N23" s="453">
        <f t="shared" si="3"/>
        <v>11963296</v>
      </c>
      <c r="O23" s="454">
        <f t="shared" si="2"/>
        <v>149090887</v>
      </c>
    </row>
    <row r="24" spans="1:15" ht="21" customHeight="1">
      <c r="A24" s="460" t="s">
        <v>67</v>
      </c>
      <c r="B24" s="461" t="s">
        <v>513</v>
      </c>
      <c r="C24" s="462">
        <f t="shared" ref="C24:O24" si="4">C12-C23</f>
        <v>65464453</v>
      </c>
      <c r="D24" s="462">
        <f t="shared" si="4"/>
        <v>-5496771</v>
      </c>
      <c r="E24" s="462">
        <f t="shared" si="4"/>
        <v>-5496768</v>
      </c>
      <c r="F24" s="462">
        <f t="shared" si="4"/>
        <v>-5496768</v>
      </c>
      <c r="G24" s="462">
        <f t="shared" si="4"/>
        <v>-5496770</v>
      </c>
      <c r="H24" s="462">
        <f t="shared" si="4"/>
        <v>-10496769</v>
      </c>
      <c r="I24" s="462">
        <f t="shared" si="4"/>
        <v>-5496768</v>
      </c>
      <c r="J24" s="462">
        <f t="shared" si="4"/>
        <v>-5496769</v>
      </c>
      <c r="K24" s="462">
        <f t="shared" si="4"/>
        <v>-5496768</v>
      </c>
      <c r="L24" s="462">
        <f t="shared" si="4"/>
        <v>-5496769</v>
      </c>
      <c r="M24" s="462">
        <f t="shared" si="4"/>
        <v>-5496768</v>
      </c>
      <c r="N24" s="462">
        <f t="shared" si="4"/>
        <v>-5496765</v>
      </c>
      <c r="O24" s="463">
        <f t="shared" si="4"/>
        <v>0</v>
      </c>
    </row>
    <row r="25" spans="1:15">
      <c r="A25" s="464"/>
    </row>
    <row r="26" spans="1:15">
      <c r="B26" s="465"/>
      <c r="C26" s="466"/>
      <c r="D26" s="466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2/2020.(III.19.) 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view="pageLayout" zoomScaleNormal="100" workbookViewId="0">
      <selection activeCell="C9" sqref="C9"/>
    </sheetView>
  </sheetViews>
  <sheetFormatPr defaultRowHeight="12.75"/>
  <cols>
    <col min="1" max="1" width="5.83203125" style="553" customWidth="1"/>
    <col min="2" max="2" width="54.83203125" style="342" customWidth="1"/>
    <col min="3" max="4" width="17.6640625" style="342" customWidth="1"/>
    <col min="5" max="256" width="9.33203125" style="342"/>
    <col min="257" max="257" width="5.83203125" style="342" customWidth="1"/>
    <col min="258" max="258" width="54.83203125" style="342" customWidth="1"/>
    <col min="259" max="260" width="17.6640625" style="342" customWidth="1"/>
    <col min="261" max="512" width="9.33203125" style="342"/>
    <col min="513" max="513" width="5.83203125" style="342" customWidth="1"/>
    <col min="514" max="514" width="54.83203125" style="342" customWidth="1"/>
    <col min="515" max="516" width="17.6640625" style="342" customWidth="1"/>
    <col min="517" max="768" width="9.33203125" style="342"/>
    <col min="769" max="769" width="5.83203125" style="342" customWidth="1"/>
    <col min="770" max="770" width="54.83203125" style="342" customWidth="1"/>
    <col min="771" max="772" width="17.6640625" style="342" customWidth="1"/>
    <col min="773" max="1024" width="9.33203125" style="342"/>
    <col min="1025" max="1025" width="5.83203125" style="342" customWidth="1"/>
    <col min="1026" max="1026" width="54.83203125" style="342" customWidth="1"/>
    <col min="1027" max="1028" width="17.6640625" style="342" customWidth="1"/>
    <col min="1029" max="1280" width="9.33203125" style="342"/>
    <col min="1281" max="1281" width="5.83203125" style="342" customWidth="1"/>
    <col min="1282" max="1282" width="54.83203125" style="342" customWidth="1"/>
    <col min="1283" max="1284" width="17.6640625" style="342" customWidth="1"/>
    <col min="1285" max="1536" width="9.33203125" style="342"/>
    <col min="1537" max="1537" width="5.83203125" style="342" customWidth="1"/>
    <col min="1538" max="1538" width="54.83203125" style="342" customWidth="1"/>
    <col min="1539" max="1540" width="17.6640625" style="342" customWidth="1"/>
    <col min="1541" max="1792" width="9.33203125" style="342"/>
    <col min="1793" max="1793" width="5.83203125" style="342" customWidth="1"/>
    <col min="1794" max="1794" width="54.83203125" style="342" customWidth="1"/>
    <col min="1795" max="1796" width="17.6640625" style="342" customWidth="1"/>
    <col min="1797" max="2048" width="9.33203125" style="342"/>
    <col min="2049" max="2049" width="5.83203125" style="342" customWidth="1"/>
    <col min="2050" max="2050" width="54.83203125" style="342" customWidth="1"/>
    <col min="2051" max="2052" width="17.6640625" style="342" customWidth="1"/>
    <col min="2053" max="2304" width="9.33203125" style="342"/>
    <col min="2305" max="2305" width="5.83203125" style="342" customWidth="1"/>
    <col min="2306" max="2306" width="54.83203125" style="342" customWidth="1"/>
    <col min="2307" max="2308" width="17.6640625" style="342" customWidth="1"/>
    <col min="2309" max="2560" width="9.33203125" style="342"/>
    <col min="2561" max="2561" width="5.83203125" style="342" customWidth="1"/>
    <col min="2562" max="2562" width="54.83203125" style="342" customWidth="1"/>
    <col min="2563" max="2564" width="17.6640625" style="342" customWidth="1"/>
    <col min="2565" max="2816" width="9.33203125" style="342"/>
    <col min="2817" max="2817" width="5.83203125" style="342" customWidth="1"/>
    <col min="2818" max="2818" width="54.83203125" style="342" customWidth="1"/>
    <col min="2819" max="2820" width="17.6640625" style="342" customWidth="1"/>
    <col min="2821" max="3072" width="9.33203125" style="342"/>
    <col min="3073" max="3073" width="5.83203125" style="342" customWidth="1"/>
    <col min="3074" max="3074" width="54.83203125" style="342" customWidth="1"/>
    <col min="3075" max="3076" width="17.6640625" style="342" customWidth="1"/>
    <col min="3077" max="3328" width="9.33203125" style="342"/>
    <col min="3329" max="3329" width="5.83203125" style="342" customWidth="1"/>
    <col min="3330" max="3330" width="54.83203125" style="342" customWidth="1"/>
    <col min="3331" max="3332" width="17.6640625" style="342" customWidth="1"/>
    <col min="3333" max="3584" width="9.33203125" style="342"/>
    <col min="3585" max="3585" width="5.83203125" style="342" customWidth="1"/>
    <col min="3586" max="3586" width="54.83203125" style="342" customWidth="1"/>
    <col min="3587" max="3588" width="17.6640625" style="342" customWidth="1"/>
    <col min="3589" max="3840" width="9.33203125" style="342"/>
    <col min="3841" max="3841" width="5.83203125" style="342" customWidth="1"/>
    <col min="3842" max="3842" width="54.83203125" style="342" customWidth="1"/>
    <col min="3843" max="3844" width="17.6640625" style="342" customWidth="1"/>
    <col min="3845" max="4096" width="9.33203125" style="342"/>
    <col min="4097" max="4097" width="5.83203125" style="342" customWidth="1"/>
    <col min="4098" max="4098" width="54.83203125" style="342" customWidth="1"/>
    <col min="4099" max="4100" width="17.6640625" style="342" customWidth="1"/>
    <col min="4101" max="4352" width="9.33203125" style="342"/>
    <col min="4353" max="4353" width="5.83203125" style="342" customWidth="1"/>
    <col min="4354" max="4354" width="54.83203125" style="342" customWidth="1"/>
    <col min="4355" max="4356" width="17.6640625" style="342" customWidth="1"/>
    <col min="4357" max="4608" width="9.33203125" style="342"/>
    <col min="4609" max="4609" width="5.83203125" style="342" customWidth="1"/>
    <col min="4610" max="4610" width="54.83203125" style="342" customWidth="1"/>
    <col min="4611" max="4612" width="17.6640625" style="342" customWidth="1"/>
    <col min="4613" max="4864" width="9.33203125" style="342"/>
    <col min="4865" max="4865" width="5.83203125" style="342" customWidth="1"/>
    <col min="4866" max="4866" width="54.83203125" style="342" customWidth="1"/>
    <col min="4867" max="4868" width="17.6640625" style="342" customWidth="1"/>
    <col min="4869" max="5120" width="9.33203125" style="342"/>
    <col min="5121" max="5121" width="5.83203125" style="342" customWidth="1"/>
    <col min="5122" max="5122" width="54.83203125" style="342" customWidth="1"/>
    <col min="5123" max="5124" width="17.6640625" style="342" customWidth="1"/>
    <col min="5125" max="5376" width="9.33203125" style="342"/>
    <col min="5377" max="5377" width="5.83203125" style="342" customWidth="1"/>
    <col min="5378" max="5378" width="54.83203125" style="342" customWidth="1"/>
    <col min="5379" max="5380" width="17.6640625" style="342" customWidth="1"/>
    <col min="5381" max="5632" width="9.33203125" style="342"/>
    <col min="5633" max="5633" width="5.83203125" style="342" customWidth="1"/>
    <col min="5634" max="5634" width="54.83203125" style="342" customWidth="1"/>
    <col min="5635" max="5636" width="17.6640625" style="342" customWidth="1"/>
    <col min="5637" max="5888" width="9.33203125" style="342"/>
    <col min="5889" max="5889" width="5.83203125" style="342" customWidth="1"/>
    <col min="5890" max="5890" width="54.83203125" style="342" customWidth="1"/>
    <col min="5891" max="5892" width="17.6640625" style="342" customWidth="1"/>
    <col min="5893" max="6144" width="9.33203125" style="342"/>
    <col min="6145" max="6145" width="5.83203125" style="342" customWidth="1"/>
    <col min="6146" max="6146" width="54.83203125" style="342" customWidth="1"/>
    <col min="6147" max="6148" width="17.6640625" style="342" customWidth="1"/>
    <col min="6149" max="6400" width="9.33203125" style="342"/>
    <col min="6401" max="6401" width="5.83203125" style="342" customWidth="1"/>
    <col min="6402" max="6402" width="54.83203125" style="342" customWidth="1"/>
    <col min="6403" max="6404" width="17.6640625" style="342" customWidth="1"/>
    <col min="6405" max="6656" width="9.33203125" style="342"/>
    <col min="6657" max="6657" width="5.83203125" style="342" customWidth="1"/>
    <col min="6658" max="6658" width="54.83203125" style="342" customWidth="1"/>
    <col min="6659" max="6660" width="17.6640625" style="342" customWidth="1"/>
    <col min="6661" max="6912" width="9.33203125" style="342"/>
    <col min="6913" max="6913" width="5.83203125" style="342" customWidth="1"/>
    <col min="6914" max="6914" width="54.83203125" style="342" customWidth="1"/>
    <col min="6915" max="6916" width="17.6640625" style="342" customWidth="1"/>
    <col min="6917" max="7168" width="9.33203125" style="342"/>
    <col min="7169" max="7169" width="5.83203125" style="342" customWidth="1"/>
    <col min="7170" max="7170" width="54.83203125" style="342" customWidth="1"/>
    <col min="7171" max="7172" width="17.6640625" style="342" customWidth="1"/>
    <col min="7173" max="7424" width="9.33203125" style="342"/>
    <col min="7425" max="7425" width="5.83203125" style="342" customWidth="1"/>
    <col min="7426" max="7426" width="54.83203125" style="342" customWidth="1"/>
    <col min="7427" max="7428" width="17.6640625" style="342" customWidth="1"/>
    <col min="7429" max="7680" width="9.33203125" style="342"/>
    <col min="7681" max="7681" width="5.83203125" style="342" customWidth="1"/>
    <col min="7682" max="7682" width="54.83203125" style="342" customWidth="1"/>
    <col min="7683" max="7684" width="17.6640625" style="342" customWidth="1"/>
    <col min="7685" max="7936" width="9.33203125" style="342"/>
    <col min="7937" max="7937" width="5.83203125" style="342" customWidth="1"/>
    <col min="7938" max="7938" width="54.83203125" style="342" customWidth="1"/>
    <col min="7939" max="7940" width="17.6640625" style="342" customWidth="1"/>
    <col min="7941" max="8192" width="9.33203125" style="342"/>
    <col min="8193" max="8193" width="5.83203125" style="342" customWidth="1"/>
    <col min="8194" max="8194" width="54.83203125" style="342" customWidth="1"/>
    <col min="8195" max="8196" width="17.6640625" style="342" customWidth="1"/>
    <col min="8197" max="8448" width="9.33203125" style="342"/>
    <col min="8449" max="8449" width="5.83203125" style="342" customWidth="1"/>
    <col min="8450" max="8450" width="54.83203125" style="342" customWidth="1"/>
    <col min="8451" max="8452" width="17.6640625" style="342" customWidth="1"/>
    <col min="8453" max="8704" width="9.33203125" style="342"/>
    <col min="8705" max="8705" width="5.83203125" style="342" customWidth="1"/>
    <col min="8706" max="8706" width="54.83203125" style="342" customWidth="1"/>
    <col min="8707" max="8708" width="17.6640625" style="342" customWidth="1"/>
    <col min="8709" max="8960" width="9.33203125" style="342"/>
    <col min="8961" max="8961" width="5.83203125" style="342" customWidth="1"/>
    <col min="8962" max="8962" width="54.83203125" style="342" customWidth="1"/>
    <col min="8963" max="8964" width="17.6640625" style="342" customWidth="1"/>
    <col min="8965" max="9216" width="9.33203125" style="342"/>
    <col min="9217" max="9217" width="5.83203125" style="342" customWidth="1"/>
    <col min="9218" max="9218" width="54.83203125" style="342" customWidth="1"/>
    <col min="9219" max="9220" width="17.6640625" style="342" customWidth="1"/>
    <col min="9221" max="9472" width="9.33203125" style="342"/>
    <col min="9473" max="9473" width="5.83203125" style="342" customWidth="1"/>
    <col min="9474" max="9474" width="54.83203125" style="342" customWidth="1"/>
    <col min="9475" max="9476" width="17.6640625" style="342" customWidth="1"/>
    <col min="9477" max="9728" width="9.33203125" style="342"/>
    <col min="9729" max="9729" width="5.83203125" style="342" customWidth="1"/>
    <col min="9730" max="9730" width="54.83203125" style="342" customWidth="1"/>
    <col min="9731" max="9732" width="17.6640625" style="342" customWidth="1"/>
    <col min="9733" max="9984" width="9.33203125" style="342"/>
    <col min="9985" max="9985" width="5.83203125" style="342" customWidth="1"/>
    <col min="9986" max="9986" width="54.83203125" style="342" customWidth="1"/>
    <col min="9987" max="9988" width="17.6640625" style="342" customWidth="1"/>
    <col min="9989" max="10240" width="9.33203125" style="342"/>
    <col min="10241" max="10241" width="5.83203125" style="342" customWidth="1"/>
    <col min="10242" max="10242" width="54.83203125" style="342" customWidth="1"/>
    <col min="10243" max="10244" width="17.6640625" style="342" customWidth="1"/>
    <col min="10245" max="10496" width="9.33203125" style="342"/>
    <col min="10497" max="10497" width="5.83203125" style="342" customWidth="1"/>
    <col min="10498" max="10498" width="54.83203125" style="342" customWidth="1"/>
    <col min="10499" max="10500" width="17.6640625" style="342" customWidth="1"/>
    <col min="10501" max="10752" width="9.33203125" style="342"/>
    <col min="10753" max="10753" width="5.83203125" style="342" customWidth="1"/>
    <col min="10754" max="10754" width="54.83203125" style="342" customWidth="1"/>
    <col min="10755" max="10756" width="17.6640625" style="342" customWidth="1"/>
    <col min="10757" max="11008" width="9.33203125" style="342"/>
    <col min="11009" max="11009" width="5.83203125" style="342" customWidth="1"/>
    <col min="11010" max="11010" width="54.83203125" style="342" customWidth="1"/>
    <col min="11011" max="11012" width="17.6640625" style="342" customWidth="1"/>
    <col min="11013" max="11264" width="9.33203125" style="342"/>
    <col min="11265" max="11265" width="5.83203125" style="342" customWidth="1"/>
    <col min="11266" max="11266" width="54.83203125" style="342" customWidth="1"/>
    <col min="11267" max="11268" width="17.6640625" style="342" customWidth="1"/>
    <col min="11269" max="11520" width="9.33203125" style="342"/>
    <col min="11521" max="11521" width="5.83203125" style="342" customWidth="1"/>
    <col min="11522" max="11522" width="54.83203125" style="342" customWidth="1"/>
    <col min="11523" max="11524" width="17.6640625" style="342" customWidth="1"/>
    <col min="11525" max="11776" width="9.33203125" style="342"/>
    <col min="11777" max="11777" width="5.83203125" style="342" customWidth="1"/>
    <col min="11778" max="11778" width="54.83203125" style="342" customWidth="1"/>
    <col min="11779" max="11780" width="17.6640625" style="342" customWidth="1"/>
    <col min="11781" max="12032" width="9.33203125" style="342"/>
    <col min="12033" max="12033" width="5.83203125" style="342" customWidth="1"/>
    <col min="12034" max="12034" width="54.83203125" style="342" customWidth="1"/>
    <col min="12035" max="12036" width="17.6640625" style="342" customWidth="1"/>
    <col min="12037" max="12288" width="9.33203125" style="342"/>
    <col min="12289" max="12289" width="5.83203125" style="342" customWidth="1"/>
    <col min="12290" max="12290" width="54.83203125" style="342" customWidth="1"/>
    <col min="12291" max="12292" width="17.6640625" style="342" customWidth="1"/>
    <col min="12293" max="12544" width="9.33203125" style="342"/>
    <col min="12545" max="12545" width="5.83203125" style="342" customWidth="1"/>
    <col min="12546" max="12546" width="54.83203125" style="342" customWidth="1"/>
    <col min="12547" max="12548" width="17.6640625" style="342" customWidth="1"/>
    <col min="12549" max="12800" width="9.33203125" style="342"/>
    <col min="12801" max="12801" width="5.83203125" style="342" customWidth="1"/>
    <col min="12802" max="12802" width="54.83203125" style="342" customWidth="1"/>
    <col min="12803" max="12804" width="17.6640625" style="342" customWidth="1"/>
    <col min="12805" max="13056" width="9.33203125" style="342"/>
    <col min="13057" max="13057" width="5.83203125" style="342" customWidth="1"/>
    <col min="13058" max="13058" width="54.83203125" style="342" customWidth="1"/>
    <col min="13059" max="13060" width="17.6640625" style="342" customWidth="1"/>
    <col min="13061" max="13312" width="9.33203125" style="342"/>
    <col min="13313" max="13313" width="5.83203125" style="342" customWidth="1"/>
    <col min="13314" max="13314" width="54.83203125" style="342" customWidth="1"/>
    <col min="13315" max="13316" width="17.6640625" style="342" customWidth="1"/>
    <col min="13317" max="13568" width="9.33203125" style="342"/>
    <col min="13569" max="13569" width="5.83203125" style="342" customWidth="1"/>
    <col min="13570" max="13570" width="54.83203125" style="342" customWidth="1"/>
    <col min="13571" max="13572" width="17.6640625" style="342" customWidth="1"/>
    <col min="13573" max="13824" width="9.33203125" style="342"/>
    <col min="13825" max="13825" width="5.83203125" style="342" customWidth="1"/>
    <col min="13826" max="13826" width="54.83203125" style="342" customWidth="1"/>
    <col min="13827" max="13828" width="17.6640625" style="342" customWidth="1"/>
    <col min="13829" max="14080" width="9.33203125" style="342"/>
    <col min="14081" max="14081" width="5.83203125" style="342" customWidth="1"/>
    <col min="14082" max="14082" width="54.83203125" style="342" customWidth="1"/>
    <col min="14083" max="14084" width="17.6640625" style="342" customWidth="1"/>
    <col min="14085" max="14336" width="9.33203125" style="342"/>
    <col min="14337" max="14337" width="5.83203125" style="342" customWidth="1"/>
    <col min="14338" max="14338" width="54.83203125" style="342" customWidth="1"/>
    <col min="14339" max="14340" width="17.6640625" style="342" customWidth="1"/>
    <col min="14341" max="14592" width="9.33203125" style="342"/>
    <col min="14593" max="14593" width="5.83203125" style="342" customWidth="1"/>
    <col min="14594" max="14594" width="54.83203125" style="342" customWidth="1"/>
    <col min="14595" max="14596" width="17.6640625" style="342" customWidth="1"/>
    <col min="14597" max="14848" width="9.33203125" style="342"/>
    <col min="14849" max="14849" width="5.83203125" style="342" customWidth="1"/>
    <col min="14850" max="14850" width="54.83203125" style="342" customWidth="1"/>
    <col min="14851" max="14852" width="17.6640625" style="342" customWidth="1"/>
    <col min="14853" max="15104" width="9.33203125" style="342"/>
    <col min="15105" max="15105" width="5.83203125" style="342" customWidth="1"/>
    <col min="15106" max="15106" width="54.83203125" style="342" customWidth="1"/>
    <col min="15107" max="15108" width="17.6640625" style="342" customWidth="1"/>
    <col min="15109" max="15360" width="9.33203125" style="342"/>
    <col min="15361" max="15361" width="5.83203125" style="342" customWidth="1"/>
    <col min="15362" max="15362" width="54.83203125" style="342" customWidth="1"/>
    <col min="15363" max="15364" width="17.6640625" style="342" customWidth="1"/>
    <col min="15365" max="15616" width="9.33203125" style="342"/>
    <col min="15617" max="15617" width="5.83203125" style="342" customWidth="1"/>
    <col min="15618" max="15618" width="54.83203125" style="342" customWidth="1"/>
    <col min="15619" max="15620" width="17.6640625" style="342" customWidth="1"/>
    <col min="15621" max="15872" width="9.33203125" style="342"/>
    <col min="15873" max="15873" width="5.83203125" style="342" customWidth="1"/>
    <col min="15874" max="15874" width="54.83203125" style="342" customWidth="1"/>
    <col min="15875" max="15876" width="17.6640625" style="342" customWidth="1"/>
    <col min="15877" max="16128" width="9.33203125" style="342"/>
    <col min="16129" max="16129" width="5.83203125" style="342" customWidth="1"/>
    <col min="16130" max="16130" width="54.83203125" style="342" customWidth="1"/>
    <col min="16131" max="16132" width="17.6640625" style="342" customWidth="1"/>
    <col min="16133" max="16384" width="9.33203125" style="342"/>
  </cols>
  <sheetData>
    <row r="1" spans="1:4" ht="44.25" customHeight="1">
      <c r="A1" s="1330" t="s">
        <v>710</v>
      </c>
      <c r="B1" s="1330"/>
      <c r="C1" s="1330"/>
      <c r="D1" s="1330"/>
    </row>
    <row r="2" spans="1:4" ht="20.25" customHeight="1">
      <c r="A2" s="1331"/>
      <c r="B2" s="1331"/>
      <c r="C2" s="1331"/>
      <c r="D2" s="1331"/>
    </row>
    <row r="3" spans="1:4" ht="20.25" customHeight="1">
      <c r="A3" s="1331"/>
      <c r="B3" s="1331"/>
      <c r="C3" s="1331"/>
      <c r="D3" s="1331"/>
    </row>
    <row r="4" spans="1:4" s="528" customFormat="1" ht="15.75" thickBot="1">
      <c r="A4" s="527"/>
      <c r="D4" s="529" t="s">
        <v>661</v>
      </c>
    </row>
    <row r="5" spans="1:4" s="533" customFormat="1" ht="48" customHeight="1" thickBot="1">
      <c r="A5" s="530" t="s">
        <v>396</v>
      </c>
      <c r="B5" s="531" t="s">
        <v>3</v>
      </c>
      <c r="C5" s="531" t="s">
        <v>528</v>
      </c>
      <c r="D5" s="532" t="s">
        <v>529</v>
      </c>
    </row>
    <row r="6" spans="1:4" s="533" customFormat="1" ht="14.1" customHeight="1" thickBot="1">
      <c r="A6" s="534">
        <v>1</v>
      </c>
      <c r="B6" s="535">
        <v>2</v>
      </c>
      <c r="C6" s="536">
        <v>3</v>
      </c>
      <c r="D6" s="537">
        <v>4</v>
      </c>
    </row>
    <row r="7" spans="1:4" ht="18" customHeight="1">
      <c r="A7" s="538" t="s">
        <v>9</v>
      </c>
      <c r="B7" s="539" t="s">
        <v>85</v>
      </c>
      <c r="C7" s="540">
        <v>1312500</v>
      </c>
      <c r="D7" s="541">
        <v>312500</v>
      </c>
    </row>
    <row r="8" spans="1:4" ht="18" customHeight="1">
      <c r="A8" s="542" t="s">
        <v>12</v>
      </c>
      <c r="B8" s="543" t="s">
        <v>690</v>
      </c>
      <c r="C8" s="544">
        <v>1277759</v>
      </c>
      <c r="D8" s="545">
        <v>277759</v>
      </c>
    </row>
    <row r="9" spans="1:4" ht="18" customHeight="1">
      <c r="A9" s="542" t="s">
        <v>15</v>
      </c>
      <c r="B9" s="543"/>
      <c r="C9" s="544"/>
      <c r="D9" s="545"/>
    </row>
    <row r="10" spans="1:4" ht="18" customHeight="1">
      <c r="A10" s="542" t="s">
        <v>18</v>
      </c>
      <c r="B10" s="543"/>
      <c r="C10" s="544"/>
      <c r="D10" s="545"/>
    </row>
    <row r="11" spans="1:4" ht="18" customHeight="1">
      <c r="A11" s="542" t="s">
        <v>21</v>
      </c>
      <c r="B11" s="543"/>
      <c r="C11" s="544"/>
      <c r="D11" s="545"/>
    </row>
    <row r="12" spans="1:4" ht="18" customHeight="1">
      <c r="A12" s="542" t="s">
        <v>24</v>
      </c>
      <c r="B12" s="543"/>
      <c r="C12" s="544"/>
      <c r="D12" s="545"/>
    </row>
    <row r="13" spans="1:4" ht="18" customHeight="1">
      <c r="A13" s="546" t="s">
        <v>27</v>
      </c>
      <c r="B13" s="543"/>
      <c r="C13" s="547"/>
      <c r="D13" s="545"/>
    </row>
    <row r="14" spans="1:4" ht="18" customHeight="1">
      <c r="A14" s="546" t="s">
        <v>30</v>
      </c>
      <c r="B14" s="543"/>
      <c r="C14" s="547"/>
      <c r="D14" s="545"/>
    </row>
    <row r="15" spans="1:4" ht="18" customHeight="1">
      <c r="A15" s="546" t="s">
        <v>33</v>
      </c>
      <c r="B15" s="543"/>
      <c r="C15" s="547"/>
      <c r="D15" s="545"/>
    </row>
    <row r="16" spans="1:4" ht="18" customHeight="1">
      <c r="A16" s="546" t="s">
        <v>36</v>
      </c>
      <c r="B16" s="543"/>
      <c r="C16" s="547"/>
      <c r="D16" s="545"/>
    </row>
    <row r="17" spans="1:4" ht="18" customHeight="1" thickBot="1">
      <c r="A17" s="548" t="s">
        <v>38</v>
      </c>
      <c r="B17" s="549" t="s">
        <v>506</v>
      </c>
      <c r="C17" s="550">
        <f>SUM(C7:C16)</f>
        <v>2590259</v>
      </c>
      <c r="D17" s="551">
        <f>SUM(D7:D16)</f>
        <v>590259</v>
      </c>
    </row>
    <row r="18" spans="1:4" ht="25.5" customHeight="1">
      <c r="A18" s="552"/>
      <c r="B18" s="1332"/>
      <c r="C18" s="1332"/>
      <c r="D18" s="1332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2/2020.(III.19.)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view="pageLayout" zoomScaleNormal="100" workbookViewId="0">
      <selection activeCell="D5" sqref="D5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333" t="s">
        <v>711</v>
      </c>
      <c r="B1" s="1334"/>
      <c r="C1" s="1334"/>
      <c r="D1" s="1334"/>
      <c r="E1" s="1334"/>
      <c r="F1" s="1334"/>
      <c r="G1" s="1334"/>
      <c r="H1" s="1334"/>
    </row>
    <row r="2" spans="1:8" ht="12.75" customHeight="1">
      <c r="A2" s="596"/>
      <c r="B2" s="597"/>
      <c r="C2" s="597"/>
      <c r="D2" s="597"/>
      <c r="E2" s="597"/>
      <c r="F2" s="597"/>
      <c r="G2" s="597"/>
      <c r="H2" s="598" t="s">
        <v>550</v>
      </c>
    </row>
    <row r="3" spans="1:8" ht="38.25">
      <c r="A3" s="599" t="s">
        <v>396</v>
      </c>
      <c r="B3" s="600" t="s">
        <v>551</v>
      </c>
      <c r="C3" s="600" t="s">
        <v>555</v>
      </c>
      <c r="D3" s="600" t="s">
        <v>552</v>
      </c>
      <c r="E3" s="600" t="s">
        <v>553</v>
      </c>
      <c r="F3" s="600" t="s">
        <v>554</v>
      </c>
      <c r="G3" s="600" t="s">
        <v>556</v>
      </c>
      <c r="H3" s="601" t="s">
        <v>397</v>
      </c>
    </row>
    <row r="4" spans="1:8" ht="48" customHeight="1">
      <c r="A4" s="957" t="s">
        <v>9</v>
      </c>
      <c r="B4" s="958" t="s">
        <v>670</v>
      </c>
      <c r="C4" s="958"/>
      <c r="D4" s="959">
        <v>4</v>
      </c>
      <c r="E4" s="959">
        <v>2</v>
      </c>
      <c r="F4" s="959"/>
      <c r="G4" s="959"/>
      <c r="H4" s="959">
        <f>SUM(C4:G4)</f>
        <v>6</v>
      </c>
    </row>
    <row r="5" spans="1:8" ht="33" customHeight="1">
      <c r="A5" s="957" t="s">
        <v>12</v>
      </c>
      <c r="B5" s="958" t="s">
        <v>626</v>
      </c>
      <c r="C5" s="958"/>
      <c r="D5" s="959">
        <v>2</v>
      </c>
      <c r="E5" s="959"/>
      <c r="F5" s="959"/>
      <c r="G5" s="959"/>
      <c r="H5" s="959">
        <f t="shared" ref="H5" si="0">SUM(C5:G5)</f>
        <v>2</v>
      </c>
    </row>
    <row r="6" spans="1:8" ht="35.25" customHeight="1">
      <c r="A6" s="960"/>
      <c r="B6" s="961" t="s">
        <v>397</v>
      </c>
      <c r="C6" s="961">
        <f>C4+C5</f>
        <v>0</v>
      </c>
      <c r="D6" s="961">
        <f t="shared" ref="D6:H6" si="1">D4+D5</f>
        <v>6</v>
      </c>
      <c r="E6" s="961">
        <f t="shared" si="1"/>
        <v>2</v>
      </c>
      <c r="F6" s="961">
        <f t="shared" si="1"/>
        <v>0</v>
      </c>
      <c r="G6" s="966">
        <f t="shared" si="1"/>
        <v>0</v>
      </c>
      <c r="H6" s="966">
        <f t="shared" si="1"/>
        <v>8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2/2020.(III.19.)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19"/>
  <sheetViews>
    <sheetView view="pageLayout" zoomScaleNormal="100" workbookViewId="0">
      <selection activeCell="A3" sqref="A3:E3"/>
    </sheetView>
  </sheetViews>
  <sheetFormatPr defaultColWidth="9.33203125" defaultRowHeight="15"/>
  <cols>
    <col min="1" max="1" width="11.5" style="490" customWidth="1"/>
    <col min="2" max="2" width="59.5" style="489" customWidth="1"/>
    <col min="3" max="3" width="23.6640625" style="526" customWidth="1"/>
    <col min="4" max="4" width="17.83203125" style="1087" customWidth="1"/>
    <col min="5" max="5" width="19" style="1087" customWidth="1"/>
    <col min="6" max="6" width="19" style="489" customWidth="1"/>
    <col min="7" max="16384" width="9.33203125" style="489"/>
  </cols>
  <sheetData>
    <row r="1" spans="1:5" ht="42" customHeight="1">
      <c r="A1" s="1336" t="s">
        <v>712</v>
      </c>
      <c r="B1" s="1336"/>
      <c r="C1" s="1336"/>
      <c r="D1" s="1336"/>
      <c r="E1" s="1336"/>
    </row>
    <row r="2" spans="1:5" ht="15" customHeight="1">
      <c r="C2" s="491"/>
    </row>
    <row r="3" spans="1:5" s="492" customFormat="1" ht="25.5" customHeight="1">
      <c r="A3" s="1335" t="s">
        <v>520</v>
      </c>
      <c r="B3" s="1335"/>
      <c r="C3" s="1335"/>
      <c r="D3" s="1335"/>
      <c r="E3" s="1335"/>
    </row>
    <row r="4" spans="1:5">
      <c r="A4" s="493"/>
      <c r="B4" s="494"/>
      <c r="C4" s="495" t="s">
        <v>1</v>
      </c>
    </row>
    <row r="5" spans="1:5" s="499" customFormat="1" ht="27.75" customHeight="1">
      <c r="A5" s="496" t="s">
        <v>521</v>
      </c>
      <c r="B5" s="497" t="s">
        <v>522</v>
      </c>
      <c r="C5" s="498" t="s">
        <v>530</v>
      </c>
      <c r="D5" s="1089" t="s">
        <v>727</v>
      </c>
      <c r="E5" s="1089" t="s">
        <v>728</v>
      </c>
    </row>
    <row r="6" spans="1:5" ht="34.5" customHeight="1">
      <c r="A6" s="500" t="s">
        <v>9</v>
      </c>
      <c r="B6" s="501" t="s">
        <v>523</v>
      </c>
      <c r="C6" s="502"/>
      <c r="D6" s="1090"/>
      <c r="E6" s="1091"/>
    </row>
    <row r="7" spans="1:5" ht="25.5" customHeight="1">
      <c r="A7" s="503" t="s">
        <v>12</v>
      </c>
      <c r="B7" s="504" t="s">
        <v>524</v>
      </c>
      <c r="C7" s="505">
        <v>71303136</v>
      </c>
      <c r="D7" s="1092">
        <f>E7-C7</f>
        <v>37067185</v>
      </c>
      <c r="E7" s="1093">
        <v>108370321</v>
      </c>
    </row>
    <row r="8" spans="1:5" s="509" customFormat="1" ht="25.5" customHeight="1">
      <c r="A8" s="506" t="s">
        <v>15</v>
      </c>
      <c r="B8" s="507" t="s">
        <v>397</v>
      </c>
      <c r="C8" s="508">
        <f>SUM(C6:C7)</f>
        <v>71303136</v>
      </c>
      <c r="D8" s="1094">
        <v>37067185</v>
      </c>
      <c r="E8" s="1095">
        <v>108370321</v>
      </c>
    </row>
    <row r="10" spans="1:5" s="492" customFormat="1" ht="25.5" customHeight="1">
      <c r="A10" s="1335" t="s">
        <v>525</v>
      </c>
      <c r="B10" s="1335"/>
      <c r="C10" s="1335"/>
      <c r="D10" s="1088"/>
      <c r="E10" s="1088"/>
    </row>
    <row r="11" spans="1:5">
      <c r="A11" s="493"/>
      <c r="B11" s="494"/>
      <c r="C11" s="510"/>
    </row>
    <row r="12" spans="1:5" s="499" customFormat="1" ht="28.5">
      <c r="A12" s="496" t="s">
        <v>521</v>
      </c>
      <c r="B12" s="497" t="s">
        <v>522</v>
      </c>
      <c r="C12" s="498" t="s">
        <v>530</v>
      </c>
      <c r="D12" s="1089" t="s">
        <v>727</v>
      </c>
      <c r="E12" s="1089" t="s">
        <v>728</v>
      </c>
    </row>
    <row r="13" spans="1:5" ht="25.5" customHeight="1">
      <c r="A13" s="500" t="s">
        <v>9</v>
      </c>
      <c r="B13" s="501" t="s">
        <v>526</v>
      </c>
      <c r="C13" s="511"/>
      <c r="D13" s="1097"/>
      <c r="E13" s="1098"/>
    </row>
    <row r="14" spans="1:5" ht="25.5" customHeight="1">
      <c r="A14" s="512" t="s">
        <v>12</v>
      </c>
      <c r="B14" s="513"/>
      <c r="C14" s="514"/>
      <c r="D14" s="1099"/>
      <c r="E14" s="1100"/>
    </row>
    <row r="15" spans="1:5" ht="25.5" customHeight="1">
      <c r="A15" s="500" t="s">
        <v>15</v>
      </c>
      <c r="B15" s="515"/>
      <c r="C15" s="516"/>
      <c r="D15" s="1099"/>
      <c r="E15" s="1100"/>
    </row>
    <row r="16" spans="1:5" ht="25.5" customHeight="1">
      <c r="A16" s="517" t="s">
        <v>18</v>
      </c>
      <c r="B16" s="515"/>
      <c r="C16" s="516"/>
      <c r="D16" s="1101"/>
      <c r="E16" s="1102"/>
    </row>
    <row r="17" spans="1:5" ht="25.5" customHeight="1">
      <c r="A17" s="518" t="s">
        <v>21</v>
      </c>
      <c r="B17" s="519" t="s">
        <v>397</v>
      </c>
      <c r="C17" s="520">
        <f>SUM(C13:C16)</f>
        <v>0</v>
      </c>
      <c r="D17" s="1096"/>
      <c r="E17" s="1096"/>
    </row>
    <row r="18" spans="1:5" ht="25.5" customHeight="1">
      <c r="A18" s="521" t="s">
        <v>24</v>
      </c>
      <c r="B18" s="522" t="s">
        <v>527</v>
      </c>
      <c r="C18" s="523">
        <f>SUM(C8+C17)</f>
        <v>71303136</v>
      </c>
      <c r="D18" s="1103">
        <v>37067185</v>
      </c>
      <c r="E18" s="1103">
        <v>108370321</v>
      </c>
    </row>
    <row r="19" spans="1:5" ht="18.75">
      <c r="A19" s="524"/>
      <c r="B19" s="525"/>
      <c r="C19" s="525"/>
    </row>
  </sheetData>
  <mergeCells count="3">
    <mergeCell ref="A10:C10"/>
    <mergeCell ref="A1:E1"/>
    <mergeCell ref="A3:E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horizontalDpi="4294967293" verticalDpi="4294967293" r:id="rId1"/>
  <headerFooter scaleWithDoc="0">
    <oddHeader>&amp;R&amp;"Times New Roman,Félkövér dőlt"&amp;11 14.  melléklet a 2/2020.(III.19.)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view="pageLayout" zoomScaleNormal="100" workbookViewId="0">
      <selection activeCell="B8" sqref="B8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337" t="s">
        <v>671</v>
      </c>
      <c r="B1" s="1338"/>
      <c r="C1" s="1338"/>
      <c r="D1" s="1338"/>
      <c r="E1" s="1338"/>
      <c r="F1" s="1338"/>
    </row>
    <row r="3" spans="1:6" ht="15.95" customHeight="1">
      <c r="A3" s="1203" t="s">
        <v>531</v>
      </c>
      <c r="B3" s="1203"/>
      <c r="C3" s="1203"/>
      <c r="D3" s="1203"/>
      <c r="E3" s="1203"/>
      <c r="F3" s="1203"/>
    </row>
    <row r="4" spans="1:6" ht="15.95" customHeight="1">
      <c r="A4" s="1205"/>
      <c r="B4" s="1205"/>
      <c r="D4" s="427"/>
      <c r="E4" s="427"/>
      <c r="F4" s="3" t="s">
        <v>661</v>
      </c>
    </row>
    <row r="5" spans="1:6" ht="31.5" customHeight="1">
      <c r="A5" s="219" t="s">
        <v>2</v>
      </c>
      <c r="B5" s="31" t="s">
        <v>3</v>
      </c>
      <c r="C5" s="31" t="s">
        <v>532</v>
      </c>
      <c r="D5" s="31" t="s">
        <v>533</v>
      </c>
      <c r="E5" s="31" t="s">
        <v>689</v>
      </c>
      <c r="F5" s="220" t="s">
        <v>713</v>
      </c>
    </row>
    <row r="6" spans="1:6" s="7" customFormat="1" ht="12" customHeight="1">
      <c r="A6" s="554" t="s">
        <v>5</v>
      </c>
      <c r="B6" s="555" t="s">
        <v>6</v>
      </c>
      <c r="C6" s="555" t="s">
        <v>7</v>
      </c>
      <c r="D6" s="555" t="s">
        <v>8</v>
      </c>
      <c r="E6" s="556" t="s">
        <v>268</v>
      </c>
      <c r="F6" s="557" t="s">
        <v>448</v>
      </c>
    </row>
    <row r="7" spans="1:6" s="11" customFormat="1" ht="17.25" customHeight="1">
      <c r="A7" s="558" t="s">
        <v>9</v>
      </c>
      <c r="B7" s="559" t="s">
        <v>534</v>
      </c>
      <c r="C7" s="560">
        <v>27288373</v>
      </c>
      <c r="D7" s="560">
        <v>27350000</v>
      </c>
      <c r="E7" s="561">
        <v>27500000</v>
      </c>
      <c r="F7" s="562">
        <v>27600000</v>
      </c>
    </row>
    <row r="8" spans="1:6" s="11" customFormat="1" ht="17.25" customHeight="1">
      <c r="A8" s="563" t="s">
        <v>12</v>
      </c>
      <c r="B8" s="564" t="s">
        <v>535</v>
      </c>
      <c r="C8" s="565"/>
      <c r="D8" s="565"/>
      <c r="E8" s="566"/>
      <c r="F8" s="567"/>
    </row>
    <row r="9" spans="1:6" s="11" customFormat="1" ht="17.25" customHeight="1">
      <c r="A9" s="563" t="s">
        <v>15</v>
      </c>
      <c r="B9" s="564" t="s">
        <v>536</v>
      </c>
      <c r="C9" s="565">
        <v>48810000</v>
      </c>
      <c r="D9" s="565">
        <v>52700000</v>
      </c>
      <c r="E9" s="566">
        <v>52900000</v>
      </c>
      <c r="F9" s="567">
        <v>52900000</v>
      </c>
    </row>
    <row r="10" spans="1:6" s="11" customFormat="1" ht="17.25" customHeight="1">
      <c r="A10" s="563" t="s">
        <v>18</v>
      </c>
      <c r="B10" s="564" t="s">
        <v>437</v>
      </c>
      <c r="C10" s="565"/>
      <c r="D10" s="565"/>
      <c r="E10" s="566"/>
      <c r="F10" s="567"/>
    </row>
    <row r="11" spans="1:6" s="11" customFormat="1" ht="17.25" customHeight="1">
      <c r="A11" s="563" t="s">
        <v>21</v>
      </c>
      <c r="B11" s="564" t="s">
        <v>537</v>
      </c>
      <c r="C11" s="565">
        <v>1500000</v>
      </c>
      <c r="D11" s="565">
        <v>1500000</v>
      </c>
      <c r="E11" s="566">
        <v>1200000</v>
      </c>
      <c r="F11" s="567">
        <v>1200000</v>
      </c>
    </row>
    <row r="12" spans="1:6" s="11" customFormat="1" ht="17.25" customHeight="1">
      <c r="A12" s="563" t="s">
        <v>24</v>
      </c>
      <c r="B12" s="568" t="s">
        <v>538</v>
      </c>
      <c r="C12" s="565"/>
      <c r="D12" s="565"/>
      <c r="E12" s="566"/>
      <c r="F12" s="567"/>
    </row>
    <row r="13" spans="1:6" s="11" customFormat="1" ht="17.25" customHeight="1">
      <c r="A13" s="563" t="s">
        <v>27</v>
      </c>
      <c r="B13" s="564" t="s">
        <v>539</v>
      </c>
      <c r="C13" s="569">
        <f>SUM(C7:C12)</f>
        <v>77598373</v>
      </c>
      <c r="D13" s="569">
        <f>SUM(D7:D12)</f>
        <v>81550000</v>
      </c>
      <c r="E13" s="569">
        <v>81600000</v>
      </c>
      <c r="F13" s="570">
        <f>SUM(F7:F12)</f>
        <v>81700000</v>
      </c>
    </row>
    <row r="14" spans="1:6" s="11" customFormat="1" ht="17.25" customHeight="1">
      <c r="A14" s="571" t="s">
        <v>30</v>
      </c>
      <c r="B14" s="572" t="s">
        <v>540</v>
      </c>
      <c r="C14" s="573">
        <v>71492514</v>
      </c>
      <c r="D14" s="573">
        <v>2000000</v>
      </c>
      <c r="E14" s="574">
        <v>1000000</v>
      </c>
      <c r="F14" s="575">
        <v>1000000</v>
      </c>
    </row>
    <row r="15" spans="1:6" s="11" customFormat="1" ht="27" customHeight="1">
      <c r="A15" s="219" t="s">
        <v>33</v>
      </c>
      <c r="B15" s="86" t="s">
        <v>541</v>
      </c>
      <c r="C15" s="576">
        <f>+C13+C14</f>
        <v>149090887</v>
      </c>
      <c r="D15" s="576">
        <f>+D13+D14</f>
        <v>83550000</v>
      </c>
      <c r="E15" s="576">
        <f>+E13+E14</f>
        <v>82600000</v>
      </c>
      <c r="F15" s="578">
        <f>+F13+F14</f>
        <v>82700000</v>
      </c>
    </row>
    <row r="16" spans="1:6" s="11" customFormat="1" ht="12" customHeight="1">
      <c r="A16" s="579"/>
      <c r="B16" s="580"/>
      <c r="C16" s="581"/>
      <c r="D16" s="582"/>
      <c r="E16" s="582"/>
      <c r="F16" s="583"/>
    </row>
    <row r="17" spans="1:7" s="11" customFormat="1" ht="12" customHeight="1">
      <c r="A17" s="1203" t="s">
        <v>484</v>
      </c>
      <c r="B17" s="1203"/>
      <c r="C17" s="1203"/>
      <c r="D17" s="1203"/>
      <c r="E17" s="1203"/>
      <c r="F17" s="1203"/>
    </row>
    <row r="18" spans="1:7" s="11" customFormat="1" ht="12" customHeight="1">
      <c r="A18" s="1339"/>
      <c r="B18" s="1339"/>
      <c r="C18" s="92"/>
      <c r="D18" s="427"/>
      <c r="E18" s="427"/>
      <c r="F18" s="3" t="s">
        <v>661</v>
      </c>
    </row>
    <row r="19" spans="1:7" s="11" customFormat="1" ht="31.5" customHeight="1">
      <c r="A19" s="219" t="s">
        <v>2</v>
      </c>
      <c r="B19" s="31" t="s">
        <v>3</v>
      </c>
      <c r="C19" s="31" t="s">
        <v>532</v>
      </c>
      <c r="D19" s="31" t="s">
        <v>533</v>
      </c>
      <c r="E19" s="31" t="s">
        <v>689</v>
      </c>
      <c r="F19" s="220" t="s">
        <v>713</v>
      </c>
      <c r="G19" s="584"/>
    </row>
    <row r="20" spans="1:7" s="11" customFormat="1" ht="12" customHeight="1">
      <c r="A20" s="554" t="s">
        <v>5</v>
      </c>
      <c r="B20" s="555" t="s">
        <v>6</v>
      </c>
      <c r="C20" s="555" t="s">
        <v>7</v>
      </c>
      <c r="D20" s="555" t="s">
        <v>8</v>
      </c>
      <c r="E20" s="556" t="s">
        <v>268</v>
      </c>
      <c r="F20" s="557" t="s">
        <v>448</v>
      </c>
      <c r="G20" s="584"/>
    </row>
    <row r="21" spans="1:7" s="11" customFormat="1" ht="17.25" customHeight="1">
      <c r="A21" s="84" t="s">
        <v>9</v>
      </c>
      <c r="B21" s="585" t="s">
        <v>542</v>
      </c>
      <c r="C21" s="565">
        <v>143559673</v>
      </c>
      <c r="D21" s="565">
        <v>75650000</v>
      </c>
      <c r="E21" s="565">
        <v>75800000</v>
      </c>
      <c r="F21" s="567">
        <v>75800000</v>
      </c>
      <c r="G21" s="584"/>
    </row>
    <row r="22" spans="1:7" ht="17.25" customHeight="1">
      <c r="A22" s="84" t="s">
        <v>12</v>
      </c>
      <c r="B22" s="586" t="s">
        <v>543</v>
      </c>
      <c r="C22" s="569">
        <f>+C23+C24+C25</f>
        <v>5000000</v>
      </c>
      <c r="D22" s="569">
        <f>+D23+D24+D25</f>
        <v>7300000</v>
      </c>
      <c r="E22" s="569">
        <f t="shared" ref="E22:F22" si="0">+E23+E24+E25</f>
        <v>6100000</v>
      </c>
      <c r="F22" s="569">
        <f t="shared" si="0"/>
        <v>6200000</v>
      </c>
    </row>
    <row r="23" spans="1:7" ht="17.25" customHeight="1">
      <c r="A23" s="52" t="s">
        <v>544</v>
      </c>
      <c r="B23" s="564" t="s">
        <v>230</v>
      </c>
      <c r="C23" s="565">
        <v>5000000</v>
      </c>
      <c r="D23" s="565">
        <v>7300000</v>
      </c>
      <c r="E23" s="565"/>
      <c r="F23" s="567"/>
    </row>
    <row r="24" spans="1:7" ht="17.25" customHeight="1">
      <c r="A24" s="52" t="s">
        <v>545</v>
      </c>
      <c r="B24" s="564" t="s">
        <v>232</v>
      </c>
      <c r="C24" s="565"/>
      <c r="D24" s="565"/>
      <c r="E24" s="565">
        <v>6100000</v>
      </c>
      <c r="F24" s="567">
        <v>6200000</v>
      </c>
    </row>
    <row r="25" spans="1:7" ht="17.25" customHeight="1">
      <c r="A25" s="52" t="s">
        <v>546</v>
      </c>
      <c r="B25" s="568" t="s">
        <v>234</v>
      </c>
      <c r="C25" s="565"/>
      <c r="D25" s="565"/>
      <c r="E25" s="565"/>
      <c r="F25" s="567"/>
    </row>
    <row r="26" spans="1:7" ht="17.25" customHeight="1">
      <c r="A26" s="84" t="s">
        <v>15</v>
      </c>
      <c r="B26" s="587" t="s">
        <v>547</v>
      </c>
      <c r="C26" s="588">
        <f>+C21+C22</f>
        <v>148559673</v>
      </c>
      <c r="D26" s="588">
        <f>+D21+D22</f>
        <v>82950000</v>
      </c>
      <c r="E26" s="588">
        <f t="shared" ref="E26:F26" si="1">+E21+E22</f>
        <v>81900000</v>
      </c>
      <c r="F26" s="588">
        <f t="shared" si="1"/>
        <v>82000000</v>
      </c>
    </row>
    <row r="27" spans="1:7" ht="17.25" customHeight="1">
      <c r="A27" s="589" t="s">
        <v>18</v>
      </c>
      <c r="B27" s="590" t="s">
        <v>548</v>
      </c>
      <c r="C27" s="591">
        <v>531214</v>
      </c>
      <c r="D27" s="591">
        <v>600000</v>
      </c>
      <c r="E27" s="591">
        <v>700000</v>
      </c>
      <c r="F27" s="592">
        <v>700000</v>
      </c>
      <c r="G27" s="88"/>
    </row>
    <row r="28" spans="1:7" s="11" customFormat="1" ht="17.25" customHeight="1">
      <c r="A28" s="593" t="s">
        <v>21</v>
      </c>
      <c r="B28" s="90" t="s">
        <v>549</v>
      </c>
      <c r="C28" s="594">
        <f>+C26+C27</f>
        <v>149090887</v>
      </c>
      <c r="D28" s="594">
        <f>+D26+D27</f>
        <v>83550000</v>
      </c>
      <c r="E28" s="594">
        <f>+E26+E27</f>
        <v>82600000</v>
      </c>
      <c r="F28" s="595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2/2020.(III.19.)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19"/>
  <sheetViews>
    <sheetView view="pageLayout" zoomScaleNormal="100" zoomScaleSheetLayoutView="100" workbookViewId="0">
      <selection activeCell="H118" sqref="H118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5" width="14" style="1015" customWidth="1"/>
    <col min="6" max="6" width="14.33203125" style="1015" customWidth="1"/>
    <col min="7" max="11" width="9.33203125" style="1"/>
    <col min="12" max="12" width="11.1640625" style="1" bestFit="1" customWidth="1"/>
    <col min="13" max="16384" width="9.33203125" style="1"/>
  </cols>
  <sheetData>
    <row r="1" spans="1:6" ht="60" customHeight="1">
      <c r="A1" s="1201" t="s">
        <v>694</v>
      </c>
      <c r="B1" s="1202"/>
      <c r="C1" s="1202"/>
      <c r="D1" s="1202"/>
      <c r="E1" s="1202"/>
      <c r="F1" s="1202"/>
    </row>
    <row r="2" spans="1:6" ht="15.95" customHeight="1">
      <c r="A2" s="1203" t="s">
        <v>0</v>
      </c>
      <c r="B2" s="1203"/>
      <c r="C2" s="1203"/>
      <c r="D2" s="1203"/>
      <c r="E2" s="1203"/>
      <c r="F2" s="1203"/>
    </row>
    <row r="3" spans="1:6" ht="15.95" customHeight="1">
      <c r="A3" s="1204" t="s">
        <v>1</v>
      </c>
      <c r="B3" s="1204"/>
      <c r="C3" s="1204"/>
      <c r="D3" s="1204"/>
      <c r="E3" s="1204"/>
      <c r="F3" s="1204"/>
    </row>
    <row r="4" spans="1:6" ht="38.1" customHeight="1">
      <c r="A4" s="341" t="s">
        <v>2</v>
      </c>
      <c r="B4" s="341" t="s">
        <v>3</v>
      </c>
      <c r="C4" s="341" t="s">
        <v>4</v>
      </c>
      <c r="D4" s="341" t="s">
        <v>695</v>
      </c>
      <c r="E4" s="992" t="s">
        <v>727</v>
      </c>
      <c r="F4" s="992" t="s">
        <v>728</v>
      </c>
    </row>
    <row r="5" spans="1:6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1009" t="s">
        <v>268</v>
      </c>
      <c r="F5" s="1009" t="s">
        <v>448</v>
      </c>
    </row>
    <row r="6" spans="1:6" s="11" customFormat="1" ht="15.75" customHeight="1">
      <c r="A6" s="8" t="s">
        <v>9</v>
      </c>
      <c r="B6" s="9" t="s">
        <v>10</v>
      </c>
      <c r="C6" s="10" t="s">
        <v>11</v>
      </c>
      <c r="D6" s="562">
        <v>0</v>
      </c>
      <c r="E6" s="1010">
        <f>F6-D6</f>
        <v>191165</v>
      </c>
      <c r="F6" s="1017">
        <v>191165</v>
      </c>
    </row>
    <row r="7" spans="1:6" s="11" customFormat="1" ht="15.75" customHeight="1">
      <c r="A7" s="12" t="s">
        <v>12</v>
      </c>
      <c r="B7" s="13" t="s">
        <v>13</v>
      </c>
      <c r="C7" s="14" t="s">
        <v>14</v>
      </c>
      <c r="D7" s="562">
        <v>8918133</v>
      </c>
      <c r="E7" s="1011">
        <f t="shared" ref="E7:E70" si="0">F7-D7</f>
        <v>1507217</v>
      </c>
      <c r="F7" s="1018">
        <v>10425350</v>
      </c>
    </row>
    <row r="8" spans="1:6" s="11" customFormat="1" ht="24" customHeight="1">
      <c r="A8" s="12" t="s">
        <v>15</v>
      </c>
      <c r="B8" s="13" t="s">
        <v>16</v>
      </c>
      <c r="C8" s="14" t="s">
        <v>17</v>
      </c>
      <c r="D8" s="562">
        <v>4570240</v>
      </c>
      <c r="E8" s="1011">
        <f t="shared" si="0"/>
        <v>1449057</v>
      </c>
      <c r="F8" s="1018">
        <v>6019297</v>
      </c>
    </row>
    <row r="9" spans="1:6" s="11" customFormat="1" ht="15.75" customHeight="1">
      <c r="A9" s="12" t="s">
        <v>18</v>
      </c>
      <c r="B9" s="13" t="s">
        <v>19</v>
      </c>
      <c r="C9" s="14" t="s">
        <v>20</v>
      </c>
      <c r="D9" s="562">
        <v>1800000</v>
      </c>
      <c r="E9" s="1011">
        <f t="shared" si="0"/>
        <v>0</v>
      </c>
      <c r="F9" s="1018">
        <v>1800000</v>
      </c>
    </row>
    <row r="10" spans="1:6" s="11" customFormat="1" ht="15.75" customHeight="1">
      <c r="A10" s="8" t="s">
        <v>21</v>
      </c>
      <c r="B10" s="13" t="s">
        <v>22</v>
      </c>
      <c r="C10" s="14" t="s">
        <v>23</v>
      </c>
      <c r="D10" s="562"/>
      <c r="E10" s="1011">
        <f t="shared" si="0"/>
        <v>358775</v>
      </c>
      <c r="F10" s="1018">
        <v>358775</v>
      </c>
    </row>
    <row r="11" spans="1:6" s="11" customFormat="1" ht="15.75" customHeight="1">
      <c r="A11" s="12" t="s">
        <v>24</v>
      </c>
      <c r="B11" s="13" t="s">
        <v>25</v>
      </c>
      <c r="C11" s="14" t="s">
        <v>26</v>
      </c>
      <c r="D11" s="562"/>
      <c r="E11" s="1011">
        <f t="shared" si="0"/>
        <v>0</v>
      </c>
      <c r="F11" s="1018"/>
    </row>
    <row r="12" spans="1:6" s="11" customFormat="1" ht="15.75" customHeight="1">
      <c r="A12" s="15" t="s">
        <v>27</v>
      </c>
      <c r="B12" s="16" t="s">
        <v>28</v>
      </c>
      <c r="C12" s="17" t="s">
        <v>29</v>
      </c>
      <c r="D12" s="988">
        <f>SUM(D6:D11)</f>
        <v>15288373</v>
      </c>
      <c r="E12" s="1003">
        <f t="shared" si="0"/>
        <v>3506214</v>
      </c>
      <c r="F12" s="1001">
        <f>SUM(F6:F10)</f>
        <v>18794587</v>
      </c>
    </row>
    <row r="13" spans="1:6" s="11" customFormat="1" ht="15.75" customHeight="1">
      <c r="A13" s="12" t="s">
        <v>30</v>
      </c>
      <c r="B13" s="13" t="s">
        <v>31</v>
      </c>
      <c r="C13" s="14" t="s">
        <v>32</v>
      </c>
      <c r="D13" s="562"/>
      <c r="E13" s="1011">
        <f t="shared" si="0"/>
        <v>0</v>
      </c>
      <c r="F13" s="1018"/>
    </row>
    <row r="14" spans="1:6" s="11" customFormat="1" ht="15.75" customHeight="1">
      <c r="A14" s="8" t="s">
        <v>33</v>
      </c>
      <c r="B14" s="13" t="s">
        <v>34</v>
      </c>
      <c r="C14" s="14" t="s">
        <v>35</v>
      </c>
      <c r="D14" s="562">
        <f>D18+D19+D20</f>
        <v>12000000</v>
      </c>
      <c r="E14" s="1011">
        <f t="shared" si="0"/>
        <v>20241876</v>
      </c>
      <c r="F14" s="1018">
        <f>SUM(F16:F20)</f>
        <v>32241876</v>
      </c>
    </row>
    <row r="15" spans="1:6" s="11" customFormat="1" ht="24" customHeight="1">
      <c r="A15" s="12" t="s">
        <v>36</v>
      </c>
      <c r="B15" s="18" t="s">
        <v>37</v>
      </c>
      <c r="C15" s="14" t="s">
        <v>35</v>
      </c>
      <c r="D15" s="562"/>
      <c r="E15" s="1011">
        <f t="shared" si="0"/>
        <v>0</v>
      </c>
      <c r="F15" s="1018"/>
    </row>
    <row r="16" spans="1:6" s="11" customFormat="1" ht="18.75" customHeight="1">
      <c r="A16" s="12" t="s">
        <v>38</v>
      </c>
      <c r="B16" s="19" t="s">
        <v>39</v>
      </c>
      <c r="C16" s="14" t="s">
        <v>35</v>
      </c>
      <c r="D16" s="562"/>
      <c r="E16" s="1011">
        <f t="shared" si="0"/>
        <v>635116</v>
      </c>
      <c r="F16" s="1018">
        <v>635116</v>
      </c>
    </row>
    <row r="17" spans="1:12" s="11" customFormat="1" ht="15.75" customHeight="1">
      <c r="A17" s="8" t="s">
        <v>40</v>
      </c>
      <c r="B17" s="19" t="s">
        <v>41</v>
      </c>
      <c r="C17" s="14" t="s">
        <v>35</v>
      </c>
      <c r="D17" s="562"/>
      <c r="E17" s="1011">
        <f t="shared" si="0"/>
        <v>17388020</v>
      </c>
      <c r="F17" s="1018">
        <v>17388020</v>
      </c>
    </row>
    <row r="18" spans="1:12" s="11" customFormat="1" ht="19.5" customHeight="1">
      <c r="A18" s="12" t="s">
        <v>42</v>
      </c>
      <c r="B18" s="19" t="s">
        <v>43</v>
      </c>
      <c r="C18" s="14" t="s">
        <v>35</v>
      </c>
      <c r="D18" s="562">
        <v>2000000</v>
      </c>
      <c r="E18" s="1011">
        <f t="shared" si="0"/>
        <v>-1175236</v>
      </c>
      <c r="F18" s="1018">
        <v>824764</v>
      </c>
    </row>
    <row r="19" spans="1:12" s="11" customFormat="1" ht="19.5" customHeight="1">
      <c r="A19" s="12" t="s">
        <v>44</v>
      </c>
      <c r="B19" s="19" t="s">
        <v>45</v>
      </c>
      <c r="C19" s="14" t="s">
        <v>35</v>
      </c>
      <c r="D19" s="562">
        <v>10000000</v>
      </c>
      <c r="E19" s="1011">
        <f t="shared" si="0"/>
        <v>1732200</v>
      </c>
      <c r="F19" s="1018">
        <v>11732200</v>
      </c>
    </row>
    <row r="20" spans="1:12" s="11" customFormat="1" ht="24" customHeight="1">
      <c r="A20" s="8" t="s">
        <v>46</v>
      </c>
      <c r="B20" s="19" t="s">
        <v>47</v>
      </c>
      <c r="C20" s="14" t="s">
        <v>35</v>
      </c>
      <c r="D20" s="562"/>
      <c r="E20" s="1011">
        <f t="shared" si="0"/>
        <v>1661776</v>
      </c>
      <c r="F20" s="1018">
        <v>1661776</v>
      </c>
    </row>
    <row r="21" spans="1:12" s="11" customFormat="1" ht="24.75" customHeight="1">
      <c r="A21" s="20" t="s">
        <v>48</v>
      </c>
      <c r="B21" s="19" t="s">
        <v>49</v>
      </c>
      <c r="C21" s="21" t="s">
        <v>35</v>
      </c>
      <c r="D21" s="562"/>
      <c r="E21" s="1012">
        <f t="shared" si="0"/>
        <v>0</v>
      </c>
      <c r="F21" s="1019"/>
    </row>
    <row r="22" spans="1:12" s="11" customFormat="1" ht="18" customHeight="1">
      <c r="A22" s="22" t="s">
        <v>50</v>
      </c>
      <c r="B22" s="23" t="s">
        <v>51</v>
      </c>
      <c r="C22" s="24" t="s">
        <v>52</v>
      </c>
      <c r="D22" s="614">
        <f>D12+D14</f>
        <v>27288373</v>
      </c>
      <c r="E22" s="1006">
        <f t="shared" si="0"/>
        <v>23748090</v>
      </c>
      <c r="F22" s="1007">
        <f>SUM(F12,F14)</f>
        <v>51036463</v>
      </c>
      <c r="L22" s="1194"/>
    </row>
    <row r="23" spans="1:12" s="11" customFormat="1" ht="15.75" customHeight="1">
      <c r="A23" s="8" t="s">
        <v>53</v>
      </c>
      <c r="B23" s="25" t="s">
        <v>54</v>
      </c>
      <c r="C23" s="10" t="s">
        <v>55</v>
      </c>
      <c r="D23" s="562"/>
      <c r="E23" s="1010">
        <f t="shared" si="0"/>
        <v>1674101</v>
      </c>
      <c r="F23" s="1020">
        <v>1674101</v>
      </c>
    </row>
    <row r="24" spans="1:12" s="11" customFormat="1" ht="15.75" customHeight="1">
      <c r="A24" s="12" t="s">
        <v>56</v>
      </c>
      <c r="B24" s="26" t="s">
        <v>57</v>
      </c>
      <c r="C24" s="14" t="s">
        <v>58</v>
      </c>
      <c r="D24" s="562"/>
      <c r="E24" s="1011">
        <f t="shared" si="0"/>
        <v>0</v>
      </c>
      <c r="F24" s="1018"/>
    </row>
    <row r="25" spans="1:12" s="11" customFormat="1" ht="15.75" customHeight="1">
      <c r="A25" s="12" t="s">
        <v>59</v>
      </c>
      <c r="B25" s="18" t="s">
        <v>60</v>
      </c>
      <c r="C25" s="14" t="s">
        <v>58</v>
      </c>
      <c r="D25" s="562"/>
      <c r="E25" s="1011">
        <f t="shared" si="0"/>
        <v>0</v>
      </c>
      <c r="F25" s="1018"/>
    </row>
    <row r="26" spans="1:12" s="11" customFormat="1" ht="18.75" customHeight="1">
      <c r="A26" s="8" t="s">
        <v>61</v>
      </c>
      <c r="B26" s="27" t="s">
        <v>62</v>
      </c>
      <c r="C26" s="14" t="s">
        <v>58</v>
      </c>
      <c r="D26" s="562"/>
      <c r="E26" s="1011">
        <f t="shared" si="0"/>
        <v>0</v>
      </c>
      <c r="F26" s="1018"/>
    </row>
    <row r="27" spans="1:12" s="11" customFormat="1" ht="15.75" customHeight="1">
      <c r="A27" s="12" t="s">
        <v>63</v>
      </c>
      <c r="B27" s="27" t="s">
        <v>64</v>
      </c>
      <c r="C27" s="14" t="s">
        <v>58</v>
      </c>
      <c r="D27" s="562"/>
      <c r="E27" s="1011">
        <f t="shared" si="0"/>
        <v>0</v>
      </c>
      <c r="F27" s="1018"/>
    </row>
    <row r="28" spans="1:12" s="11" customFormat="1" ht="15.75" customHeight="1">
      <c r="A28" s="12" t="s">
        <v>65</v>
      </c>
      <c r="B28" s="27" t="s">
        <v>66</v>
      </c>
      <c r="C28" s="14" t="s">
        <v>58</v>
      </c>
      <c r="D28" s="562"/>
      <c r="E28" s="1011">
        <f t="shared" si="0"/>
        <v>0</v>
      </c>
      <c r="F28" s="1018"/>
    </row>
    <row r="29" spans="1:12" s="11" customFormat="1" ht="24.75" customHeight="1">
      <c r="A29" s="8" t="s">
        <v>67</v>
      </c>
      <c r="B29" s="27" t="s">
        <v>68</v>
      </c>
      <c r="C29" s="14" t="s">
        <v>58</v>
      </c>
      <c r="D29" s="562"/>
      <c r="E29" s="1011">
        <f t="shared" si="0"/>
        <v>0</v>
      </c>
      <c r="F29" s="1018"/>
    </row>
    <row r="30" spans="1:12" s="11" customFormat="1" ht="24" customHeight="1">
      <c r="A30" s="20" t="s">
        <v>69</v>
      </c>
      <c r="B30" s="28" t="s">
        <v>70</v>
      </c>
      <c r="C30" s="21" t="s">
        <v>58</v>
      </c>
      <c r="D30" s="562"/>
      <c r="E30" s="1012">
        <f t="shared" si="0"/>
        <v>0</v>
      </c>
      <c r="F30" s="1019"/>
    </row>
    <row r="31" spans="1:12" s="11" customFormat="1" ht="22.5" customHeight="1">
      <c r="A31" s="29" t="s">
        <v>71</v>
      </c>
      <c r="B31" s="30" t="s">
        <v>72</v>
      </c>
      <c r="C31" s="31" t="s">
        <v>73</v>
      </c>
      <c r="D31" s="578">
        <f>SUM(D23+D24)</f>
        <v>0</v>
      </c>
      <c r="E31" s="1006">
        <f t="shared" si="0"/>
        <v>1674101</v>
      </c>
      <c r="F31" s="1007">
        <f>SUM(F23)</f>
        <v>1674101</v>
      </c>
    </row>
    <row r="32" spans="1:12" s="11" customFormat="1" ht="14.25" customHeight="1">
      <c r="A32" s="33" t="s">
        <v>74</v>
      </c>
      <c r="B32" s="34" t="s">
        <v>75</v>
      </c>
      <c r="C32" s="35" t="s">
        <v>76</v>
      </c>
      <c r="D32" s="917"/>
      <c r="E32" s="1010">
        <f t="shared" si="0"/>
        <v>0</v>
      </c>
      <c r="F32" s="1020"/>
    </row>
    <row r="33" spans="1:6" s="11" customFormat="1" ht="14.25" customHeight="1">
      <c r="A33" s="12" t="s">
        <v>77</v>
      </c>
      <c r="B33" s="13" t="s">
        <v>78</v>
      </c>
      <c r="C33" s="14" t="s">
        <v>79</v>
      </c>
      <c r="D33" s="562">
        <f>D34+D36</f>
        <v>7000000</v>
      </c>
      <c r="E33" s="1011">
        <f t="shared" si="0"/>
        <v>-646721</v>
      </c>
      <c r="F33" s="1018">
        <v>6353279</v>
      </c>
    </row>
    <row r="34" spans="1:6" s="11" customFormat="1" ht="14.25" customHeight="1">
      <c r="A34" s="12" t="s">
        <v>80</v>
      </c>
      <c r="B34" s="36" t="s">
        <v>81</v>
      </c>
      <c r="C34" s="37" t="s">
        <v>79</v>
      </c>
      <c r="D34" s="562">
        <v>6000000</v>
      </c>
      <c r="E34" s="1011">
        <f t="shared" si="0"/>
        <v>-530844</v>
      </c>
      <c r="F34" s="1018">
        <v>5469156</v>
      </c>
    </row>
    <row r="35" spans="1:6" s="11" customFormat="1" ht="14.25" customHeight="1">
      <c r="A35" s="8" t="s">
        <v>82</v>
      </c>
      <c r="B35" s="38" t="s">
        <v>83</v>
      </c>
      <c r="C35" s="37" t="s">
        <v>79</v>
      </c>
      <c r="D35" s="562"/>
      <c r="E35" s="1011">
        <f t="shared" si="0"/>
        <v>0</v>
      </c>
      <c r="F35" s="1018"/>
    </row>
    <row r="36" spans="1:6" s="11" customFormat="1" ht="14.25" customHeight="1">
      <c r="A36" s="8" t="s">
        <v>84</v>
      </c>
      <c r="B36" s="38" t="s">
        <v>85</v>
      </c>
      <c r="C36" s="37" t="s">
        <v>79</v>
      </c>
      <c r="D36" s="562">
        <v>1000000</v>
      </c>
      <c r="E36" s="1011">
        <f t="shared" si="0"/>
        <v>-115877</v>
      </c>
      <c r="F36" s="1018">
        <v>884123</v>
      </c>
    </row>
    <row r="37" spans="1:6" s="11" customFormat="1" ht="14.25" customHeight="1">
      <c r="A37" s="12" t="s">
        <v>86</v>
      </c>
      <c r="B37" s="39" t="s">
        <v>87</v>
      </c>
      <c r="C37" s="14" t="s">
        <v>88</v>
      </c>
      <c r="D37" s="562">
        <f>D38+D39</f>
        <v>28000000</v>
      </c>
      <c r="E37" s="1011">
        <f t="shared" si="0"/>
        <v>6787485</v>
      </c>
      <c r="F37" s="1018">
        <v>34787485</v>
      </c>
    </row>
    <row r="38" spans="1:6" s="11" customFormat="1" ht="14.25" customHeight="1">
      <c r="A38" s="12" t="s">
        <v>89</v>
      </c>
      <c r="B38" s="40" t="s">
        <v>90</v>
      </c>
      <c r="C38" s="37" t="s">
        <v>88</v>
      </c>
      <c r="D38" s="562">
        <v>28000000</v>
      </c>
      <c r="E38" s="1011">
        <f t="shared" si="0"/>
        <v>6787485</v>
      </c>
      <c r="F38" s="1018">
        <v>34787485</v>
      </c>
    </row>
    <row r="39" spans="1:6" s="11" customFormat="1" ht="14.25" customHeight="1">
      <c r="A39" s="8" t="s">
        <v>91</v>
      </c>
      <c r="B39" s="40" t="s">
        <v>92</v>
      </c>
      <c r="C39" s="37" t="s">
        <v>88</v>
      </c>
      <c r="D39" s="562"/>
      <c r="E39" s="1011">
        <f t="shared" si="0"/>
        <v>0</v>
      </c>
      <c r="F39" s="1018"/>
    </row>
    <row r="40" spans="1:6" s="11" customFormat="1" ht="17.25" customHeight="1">
      <c r="A40" s="8" t="s">
        <v>93</v>
      </c>
      <c r="B40" s="41" t="s">
        <v>94</v>
      </c>
      <c r="C40" s="14" t="s">
        <v>95</v>
      </c>
      <c r="D40" s="562">
        <v>1000000</v>
      </c>
      <c r="E40" s="1011">
        <f t="shared" si="0"/>
        <v>-9450</v>
      </c>
      <c r="F40" s="1018">
        <v>990550</v>
      </c>
    </row>
    <row r="41" spans="1:6" s="11" customFormat="1" ht="17.25" customHeight="1">
      <c r="A41" s="12" t="s">
        <v>96</v>
      </c>
      <c r="B41" s="39" t="s">
        <v>97</v>
      </c>
      <c r="C41" s="14" t="s">
        <v>98</v>
      </c>
      <c r="D41" s="562"/>
      <c r="E41" s="1011">
        <f t="shared" si="0"/>
        <v>0</v>
      </c>
      <c r="F41" s="1018"/>
    </row>
    <row r="42" spans="1:6" s="11" customFormat="1" ht="14.25" customHeight="1">
      <c r="A42" s="12" t="s">
        <v>99</v>
      </c>
      <c r="B42" s="40" t="s">
        <v>100</v>
      </c>
      <c r="C42" s="37" t="s">
        <v>98</v>
      </c>
      <c r="D42" s="562"/>
      <c r="E42" s="1011">
        <f t="shared" si="0"/>
        <v>0</v>
      </c>
      <c r="F42" s="1018"/>
    </row>
    <row r="43" spans="1:6" s="11" customFormat="1" ht="14.25" customHeight="1">
      <c r="A43" s="8" t="s">
        <v>101</v>
      </c>
      <c r="B43" s="40" t="s">
        <v>102</v>
      </c>
      <c r="C43" s="37" t="s">
        <v>98</v>
      </c>
      <c r="D43" s="562"/>
      <c r="E43" s="1011">
        <f t="shared" si="0"/>
        <v>0</v>
      </c>
      <c r="F43" s="1018"/>
    </row>
    <row r="44" spans="1:6" s="11" customFormat="1" ht="14.25" customHeight="1">
      <c r="A44" s="918" t="s">
        <v>103</v>
      </c>
      <c r="B44" s="919" t="s">
        <v>104</v>
      </c>
      <c r="C44" s="825" t="s">
        <v>105</v>
      </c>
      <c r="D44" s="920"/>
      <c r="E44" s="1012">
        <f t="shared" si="0"/>
        <v>54524</v>
      </c>
      <c r="F44" s="1019">
        <v>54524</v>
      </c>
    </row>
    <row r="45" spans="1:6" s="11" customFormat="1" ht="17.25" customHeight="1">
      <c r="A45" s="29" t="s">
        <v>106</v>
      </c>
      <c r="B45" s="30" t="s">
        <v>107</v>
      </c>
      <c r="C45" s="31" t="s">
        <v>108</v>
      </c>
      <c r="D45" s="578">
        <f>D32+D33+D37+D40+D41+D44</f>
        <v>36000000</v>
      </c>
      <c r="E45" s="1006">
        <f t="shared" si="0"/>
        <v>6185838</v>
      </c>
      <c r="F45" s="1007">
        <f>SUM(F33,F37,F40,F44)</f>
        <v>42185838</v>
      </c>
    </row>
    <row r="46" spans="1:6" s="11" customFormat="1" ht="14.25" customHeight="1">
      <c r="A46" s="33" t="s">
        <v>109</v>
      </c>
      <c r="B46" s="44" t="s">
        <v>110</v>
      </c>
      <c r="C46" s="45" t="s">
        <v>111</v>
      </c>
      <c r="D46" s="562">
        <v>7000000</v>
      </c>
      <c r="E46" s="1010">
        <f t="shared" si="0"/>
        <v>7416749</v>
      </c>
      <c r="F46" s="1020">
        <v>14416749</v>
      </c>
    </row>
    <row r="47" spans="1:6" s="11" customFormat="1" ht="14.25" customHeight="1">
      <c r="A47" s="12" t="s">
        <v>112</v>
      </c>
      <c r="B47" s="26" t="s">
        <v>113</v>
      </c>
      <c r="C47" s="46" t="s">
        <v>114</v>
      </c>
      <c r="D47" s="562">
        <v>300000</v>
      </c>
      <c r="E47" s="1011">
        <f t="shared" si="0"/>
        <v>507307</v>
      </c>
      <c r="F47" s="1018">
        <v>807307</v>
      </c>
    </row>
    <row r="48" spans="1:6" s="11" customFormat="1" ht="14.25" customHeight="1">
      <c r="A48" s="12" t="s">
        <v>115</v>
      </c>
      <c r="B48" s="26" t="s">
        <v>116</v>
      </c>
      <c r="C48" s="46" t="s">
        <v>117</v>
      </c>
      <c r="D48" s="562">
        <v>2000000</v>
      </c>
      <c r="E48" s="1011">
        <f t="shared" si="0"/>
        <v>-1995000</v>
      </c>
      <c r="F48" s="1018">
        <v>5000</v>
      </c>
    </row>
    <row r="49" spans="1:6" s="11" customFormat="1" ht="14.25" customHeight="1">
      <c r="A49" s="12" t="s">
        <v>118</v>
      </c>
      <c r="B49" s="26" t="s">
        <v>119</v>
      </c>
      <c r="C49" s="46" t="s">
        <v>120</v>
      </c>
      <c r="D49" s="562"/>
      <c r="E49" s="1011">
        <f t="shared" si="0"/>
        <v>155197</v>
      </c>
      <c r="F49" s="1018">
        <v>155197</v>
      </c>
    </row>
    <row r="50" spans="1:6" s="11" customFormat="1" ht="14.25" customHeight="1">
      <c r="A50" s="12" t="s">
        <v>121</v>
      </c>
      <c r="B50" s="26" t="s">
        <v>122</v>
      </c>
      <c r="C50" s="46" t="s">
        <v>123</v>
      </c>
      <c r="D50" s="562"/>
      <c r="E50" s="1011">
        <f t="shared" si="0"/>
        <v>0</v>
      </c>
      <c r="F50" s="1018"/>
    </row>
    <row r="51" spans="1:6" s="11" customFormat="1" ht="14.25" customHeight="1">
      <c r="A51" s="12" t="s">
        <v>124</v>
      </c>
      <c r="B51" s="26" t="s">
        <v>125</v>
      </c>
      <c r="C51" s="46" t="s">
        <v>126</v>
      </c>
      <c r="D51" s="562">
        <v>2430000</v>
      </c>
      <c r="E51" s="1011">
        <f t="shared" si="0"/>
        <v>-2430000</v>
      </c>
      <c r="F51" s="1018">
        <v>0</v>
      </c>
    </row>
    <row r="52" spans="1:6" s="11" customFormat="1" ht="14.25" customHeight="1">
      <c r="A52" s="12" t="s">
        <v>127</v>
      </c>
      <c r="B52" s="26" t="s">
        <v>128</v>
      </c>
      <c r="C52" s="46" t="s">
        <v>129</v>
      </c>
      <c r="D52" s="562">
        <v>1080000</v>
      </c>
      <c r="E52" s="1011">
        <f t="shared" si="0"/>
        <v>-1080000</v>
      </c>
      <c r="F52" s="1018">
        <v>0</v>
      </c>
    </row>
    <row r="53" spans="1:6" s="11" customFormat="1" ht="14.25" customHeight="1">
      <c r="A53" s="12" t="s">
        <v>130</v>
      </c>
      <c r="B53" s="26" t="s">
        <v>131</v>
      </c>
      <c r="C53" s="46" t="s">
        <v>132</v>
      </c>
      <c r="D53" s="562"/>
      <c r="E53" s="1011">
        <f t="shared" si="0"/>
        <v>30</v>
      </c>
      <c r="F53" s="1018">
        <v>30</v>
      </c>
    </row>
    <row r="54" spans="1:6" s="11" customFormat="1" ht="14.25" customHeight="1">
      <c r="A54" s="12" t="s">
        <v>133</v>
      </c>
      <c r="B54" s="26" t="s">
        <v>134</v>
      </c>
      <c r="C54" s="46" t="s">
        <v>135</v>
      </c>
      <c r="D54" s="562"/>
      <c r="E54" s="1011">
        <f t="shared" si="0"/>
        <v>0</v>
      </c>
      <c r="F54" s="1018"/>
    </row>
    <row r="55" spans="1:6" s="11" customFormat="1" ht="14.25" customHeight="1">
      <c r="A55" s="12" t="s">
        <v>136</v>
      </c>
      <c r="B55" s="26" t="s">
        <v>137</v>
      </c>
      <c r="C55" s="46" t="s">
        <v>138</v>
      </c>
      <c r="D55" s="562"/>
      <c r="E55" s="1011">
        <f t="shared" si="0"/>
        <v>0</v>
      </c>
      <c r="F55" s="1018"/>
    </row>
    <row r="56" spans="1:6" s="11" customFormat="1" ht="14.25" customHeight="1">
      <c r="A56" s="20" t="s">
        <v>139</v>
      </c>
      <c r="B56" s="47" t="s">
        <v>140</v>
      </c>
      <c r="C56" s="43" t="s">
        <v>141</v>
      </c>
      <c r="D56" s="562"/>
      <c r="E56" s="1012">
        <f t="shared" si="0"/>
        <v>1591143</v>
      </c>
      <c r="F56" s="1019">
        <v>1591143</v>
      </c>
    </row>
    <row r="57" spans="1:6" s="11" customFormat="1" ht="15.75" customHeight="1">
      <c r="A57" s="22" t="s">
        <v>142</v>
      </c>
      <c r="B57" s="48" t="s">
        <v>143</v>
      </c>
      <c r="C57" s="24" t="s">
        <v>144</v>
      </c>
      <c r="D57" s="612">
        <f>SUM(D46:D56)</f>
        <v>12810000</v>
      </c>
      <c r="E57" s="1006">
        <f t="shared" si="0"/>
        <v>4165426</v>
      </c>
      <c r="F57" s="1007">
        <f>SUM(F46:F56)</f>
        <v>16975426</v>
      </c>
    </row>
    <row r="58" spans="1:6" s="11" customFormat="1" ht="14.25" customHeight="1">
      <c r="A58" s="50" t="s">
        <v>145</v>
      </c>
      <c r="B58" s="25" t="s">
        <v>146</v>
      </c>
      <c r="C58" s="51" t="s">
        <v>147</v>
      </c>
      <c r="D58" s="613"/>
      <c r="E58" s="1010">
        <f t="shared" si="0"/>
        <v>0</v>
      </c>
      <c r="F58" s="1020"/>
    </row>
    <row r="59" spans="1:6" s="11" customFormat="1" ht="14.25" customHeight="1">
      <c r="A59" s="52" t="s">
        <v>148</v>
      </c>
      <c r="B59" s="26" t="s">
        <v>149</v>
      </c>
      <c r="C59" s="46" t="s">
        <v>150</v>
      </c>
      <c r="D59" s="611"/>
      <c r="E59" s="1011">
        <f t="shared" si="0"/>
        <v>0</v>
      </c>
      <c r="F59" s="1018"/>
    </row>
    <row r="60" spans="1:6" s="11" customFormat="1" ht="14.25" customHeight="1">
      <c r="A60" s="52" t="s">
        <v>151</v>
      </c>
      <c r="B60" s="26" t="s">
        <v>152</v>
      </c>
      <c r="C60" s="46" t="s">
        <v>153</v>
      </c>
      <c r="D60" s="611"/>
      <c r="E60" s="1011">
        <f t="shared" si="0"/>
        <v>0</v>
      </c>
      <c r="F60" s="1018"/>
    </row>
    <row r="61" spans="1:6" s="11" customFormat="1" ht="14.25" customHeight="1">
      <c r="A61" s="52" t="s">
        <v>154</v>
      </c>
      <c r="B61" s="26" t="s">
        <v>155</v>
      </c>
      <c r="C61" s="46" t="s">
        <v>156</v>
      </c>
      <c r="D61" s="611"/>
      <c r="E61" s="1011">
        <f t="shared" si="0"/>
        <v>0</v>
      </c>
      <c r="F61" s="1018"/>
    </row>
    <row r="62" spans="1:6" s="11" customFormat="1" ht="14.25" customHeight="1">
      <c r="A62" s="53" t="s">
        <v>157</v>
      </c>
      <c r="B62" s="47" t="s">
        <v>158</v>
      </c>
      <c r="C62" s="43" t="s">
        <v>159</v>
      </c>
      <c r="D62" s="575"/>
      <c r="E62" s="1012">
        <f t="shared" si="0"/>
        <v>0</v>
      </c>
      <c r="F62" s="1019"/>
    </row>
    <row r="63" spans="1:6" s="11" customFormat="1" ht="14.25" customHeight="1">
      <c r="A63" s="29" t="s">
        <v>160</v>
      </c>
      <c r="B63" s="48" t="s">
        <v>161</v>
      </c>
      <c r="C63" s="54" t="s">
        <v>162</v>
      </c>
      <c r="D63" s="614">
        <f>SUM(D58:D62)</f>
        <v>0</v>
      </c>
      <c r="E63" s="1013">
        <f t="shared" si="0"/>
        <v>0</v>
      </c>
      <c r="F63" s="1021"/>
    </row>
    <row r="64" spans="1:6" s="11" customFormat="1" ht="16.5" customHeight="1">
      <c r="A64" s="33" t="s">
        <v>163</v>
      </c>
      <c r="B64" s="55" t="s">
        <v>164</v>
      </c>
      <c r="C64" s="56" t="s">
        <v>165</v>
      </c>
      <c r="D64" s="562"/>
      <c r="E64" s="1010">
        <f t="shared" si="0"/>
        <v>0</v>
      </c>
      <c r="F64" s="1020"/>
    </row>
    <row r="65" spans="1:6" s="11" customFormat="1" ht="17.25" customHeight="1">
      <c r="A65" s="20" t="s">
        <v>166</v>
      </c>
      <c r="B65" s="47" t="s">
        <v>167</v>
      </c>
      <c r="C65" s="57" t="s">
        <v>168</v>
      </c>
      <c r="D65" s="562">
        <v>1500000</v>
      </c>
      <c r="E65" s="1012">
        <f t="shared" si="0"/>
        <v>-687598</v>
      </c>
      <c r="F65" s="1019">
        <v>812402</v>
      </c>
    </row>
    <row r="66" spans="1:6" s="11" customFormat="1" ht="17.25" customHeight="1">
      <c r="A66" s="29" t="s">
        <v>169</v>
      </c>
      <c r="B66" s="23" t="s">
        <v>170</v>
      </c>
      <c r="C66" s="24" t="s">
        <v>171</v>
      </c>
      <c r="D66" s="614">
        <f>SUM(D64:D65)</f>
        <v>1500000</v>
      </c>
      <c r="E66" s="1006">
        <f t="shared" si="0"/>
        <v>-687598</v>
      </c>
      <c r="F66" s="1007">
        <f>SUM(F65)</f>
        <v>812402</v>
      </c>
    </row>
    <row r="67" spans="1:6" s="11" customFormat="1" ht="16.5" customHeight="1">
      <c r="A67" s="8" t="s">
        <v>172</v>
      </c>
      <c r="B67" s="9" t="s">
        <v>173</v>
      </c>
      <c r="C67" s="10" t="s">
        <v>174</v>
      </c>
      <c r="D67" s="613"/>
      <c r="E67" s="1010">
        <f t="shared" si="0"/>
        <v>0</v>
      </c>
      <c r="F67" s="1020"/>
    </row>
    <row r="68" spans="1:6" s="11" customFormat="1" ht="14.25" customHeight="1">
      <c r="A68" s="20" t="s">
        <v>175</v>
      </c>
      <c r="B68" s="47" t="s">
        <v>176</v>
      </c>
      <c r="C68" s="21" t="s">
        <v>177</v>
      </c>
      <c r="D68" s="575"/>
      <c r="E68" s="1012">
        <f t="shared" si="0"/>
        <v>0</v>
      </c>
      <c r="F68" s="1019"/>
    </row>
    <row r="69" spans="1:6" s="11" customFormat="1" ht="15.75" customHeight="1">
      <c r="A69" s="20" t="s">
        <v>178</v>
      </c>
      <c r="B69" s="58" t="s">
        <v>179</v>
      </c>
      <c r="C69" s="59" t="s">
        <v>180</v>
      </c>
      <c r="D69" s="802">
        <f>SUM(D67:D68)</f>
        <v>0</v>
      </c>
      <c r="E69" s="1014">
        <f t="shared" si="0"/>
        <v>0</v>
      </c>
      <c r="F69" s="1014"/>
    </row>
    <row r="70" spans="1:6" s="11" customFormat="1" ht="21" customHeight="1">
      <c r="A70" s="29" t="s">
        <v>181</v>
      </c>
      <c r="B70" s="48" t="s">
        <v>182</v>
      </c>
      <c r="C70" s="60" t="s">
        <v>183</v>
      </c>
      <c r="D70" s="578">
        <f>SUM(D22+D31+D45+D57+D63+D66+D69)</f>
        <v>77598373</v>
      </c>
      <c r="E70" s="1008">
        <f t="shared" si="0"/>
        <v>35085857</v>
      </c>
      <c r="F70" s="1008">
        <f>SUM(F57,F45,F31,F22,F66)</f>
        <v>112684230</v>
      </c>
    </row>
    <row r="71" spans="1:6" s="11" customFormat="1" ht="14.25" customHeight="1">
      <c r="A71" s="8" t="s">
        <v>184</v>
      </c>
      <c r="B71" s="9" t="s">
        <v>185</v>
      </c>
      <c r="C71" s="10" t="s">
        <v>186</v>
      </c>
      <c r="D71" s="562"/>
      <c r="E71" s="1010">
        <f t="shared" ref="E71:E78" si="1">F71-D71</f>
        <v>0</v>
      </c>
      <c r="F71" s="1020"/>
    </row>
    <row r="72" spans="1:6" s="11" customFormat="1" ht="14.25" customHeight="1">
      <c r="A72" s="12" t="s">
        <v>187</v>
      </c>
      <c r="B72" s="13" t="s">
        <v>188</v>
      </c>
      <c r="C72" s="14" t="s">
        <v>189</v>
      </c>
      <c r="D72" s="562">
        <f>D73+D74</f>
        <v>71492514</v>
      </c>
      <c r="E72" s="1011">
        <f t="shared" si="1"/>
        <v>19081041</v>
      </c>
      <c r="F72" s="1018">
        <v>90573555</v>
      </c>
    </row>
    <row r="73" spans="1:6" s="11" customFormat="1" ht="14.25" customHeight="1">
      <c r="A73" s="12" t="s">
        <v>190</v>
      </c>
      <c r="B73" s="61" t="s">
        <v>191</v>
      </c>
      <c r="C73" s="37" t="s">
        <v>192</v>
      </c>
      <c r="D73" s="562">
        <v>71492514</v>
      </c>
      <c r="E73" s="1011">
        <f t="shared" si="1"/>
        <v>19081041</v>
      </c>
      <c r="F73" s="1018">
        <v>90573555</v>
      </c>
    </row>
    <row r="74" spans="1:6" s="11" customFormat="1" ht="14.25" customHeight="1">
      <c r="A74" s="12" t="s">
        <v>193</v>
      </c>
      <c r="B74" s="61" t="s">
        <v>194</v>
      </c>
      <c r="C74" s="37" t="s">
        <v>195</v>
      </c>
      <c r="D74" s="562"/>
      <c r="E74" s="1011">
        <f t="shared" si="1"/>
        <v>0</v>
      </c>
      <c r="F74" s="1018"/>
    </row>
    <row r="75" spans="1:6" s="11" customFormat="1" ht="15" customHeight="1">
      <c r="A75" s="42" t="s">
        <v>196</v>
      </c>
      <c r="B75" s="775" t="s">
        <v>730</v>
      </c>
      <c r="C75" s="774" t="s">
        <v>729</v>
      </c>
      <c r="D75" s="562"/>
      <c r="E75" s="1012">
        <f t="shared" si="1"/>
        <v>521397</v>
      </c>
      <c r="F75" s="1019">
        <v>521397</v>
      </c>
    </row>
    <row r="76" spans="1:6" s="11" customFormat="1" ht="15" customHeight="1">
      <c r="A76" s="42" t="s">
        <v>199</v>
      </c>
      <c r="B76" s="775" t="s">
        <v>432</v>
      </c>
      <c r="C76" s="774" t="s">
        <v>479</v>
      </c>
      <c r="D76" s="1170"/>
      <c r="E76" s="1171">
        <v>17591627</v>
      </c>
      <c r="F76" s="1172">
        <v>17591627</v>
      </c>
    </row>
    <row r="77" spans="1:6" s="11" customFormat="1" ht="14.25" customHeight="1">
      <c r="A77" s="29" t="s">
        <v>614</v>
      </c>
      <c r="B77" s="62" t="s">
        <v>617</v>
      </c>
      <c r="C77" s="63" t="s">
        <v>198</v>
      </c>
      <c r="D77" s="578">
        <f>D71+D72+D75</f>
        <v>71492514</v>
      </c>
      <c r="E77" s="1008">
        <f t="shared" si="1"/>
        <v>37194065</v>
      </c>
      <c r="F77" s="1008">
        <f>SUM(F75:F76,F72)</f>
        <v>108686579</v>
      </c>
    </row>
    <row r="78" spans="1:6" s="11" customFormat="1" ht="18.75" customHeight="1">
      <c r="A78" s="29" t="s">
        <v>734</v>
      </c>
      <c r="B78" s="62" t="s">
        <v>615</v>
      </c>
      <c r="C78" s="63" t="s">
        <v>616</v>
      </c>
      <c r="D78" s="32">
        <f>D70+D77</f>
        <v>149090887</v>
      </c>
      <c r="E78" s="1008">
        <f t="shared" si="1"/>
        <v>72279922</v>
      </c>
      <c r="F78" s="1008">
        <f>SUM(F77,F70)</f>
        <v>221370809</v>
      </c>
    </row>
    <row r="79" spans="1:6" ht="17.25" customHeight="1">
      <c r="A79" s="1203"/>
      <c r="B79" s="1203"/>
      <c r="C79" s="1203"/>
      <c r="D79" s="1203"/>
    </row>
    <row r="80" spans="1:6" s="64" customFormat="1" ht="16.5" customHeight="1">
      <c r="A80" s="1203" t="s">
        <v>201</v>
      </c>
      <c r="B80" s="1203"/>
      <c r="C80" s="1203"/>
      <c r="D80" s="1203"/>
      <c r="E80" s="1016"/>
      <c r="F80" s="1016"/>
    </row>
    <row r="81" spans="1:6" ht="38.1" customHeight="1">
      <c r="A81" s="4" t="s">
        <v>2</v>
      </c>
      <c r="B81" s="5" t="s">
        <v>202</v>
      </c>
      <c r="C81" s="5" t="s">
        <v>4</v>
      </c>
      <c r="D81" s="6" t="str">
        <f>+D4</f>
        <v>2019. évi eredeti előirányzat</v>
      </c>
      <c r="E81" s="992" t="s">
        <v>727</v>
      </c>
      <c r="F81" s="992" t="s">
        <v>728</v>
      </c>
    </row>
    <row r="82" spans="1:6" s="7" customFormat="1" ht="12" customHeight="1">
      <c r="A82" s="4" t="s">
        <v>5</v>
      </c>
      <c r="B82" s="5" t="s">
        <v>6</v>
      </c>
      <c r="C82" s="5" t="s">
        <v>7</v>
      </c>
      <c r="D82" s="6" t="s">
        <v>8</v>
      </c>
      <c r="E82" s="1009" t="s">
        <v>268</v>
      </c>
      <c r="F82" s="1009" t="s">
        <v>448</v>
      </c>
    </row>
    <row r="83" spans="1:6" ht="15.75" customHeight="1">
      <c r="A83" s="50" t="s">
        <v>9</v>
      </c>
      <c r="B83" s="65" t="s">
        <v>203</v>
      </c>
      <c r="C83" s="66" t="s">
        <v>204</v>
      </c>
      <c r="D83" s="562">
        <v>27063979</v>
      </c>
      <c r="E83" s="1010">
        <f>F83-D83</f>
        <v>3476854</v>
      </c>
      <c r="F83" s="1020">
        <v>30540833</v>
      </c>
    </row>
    <row r="84" spans="1:6" ht="15.75" customHeight="1">
      <c r="A84" s="52" t="s">
        <v>12</v>
      </c>
      <c r="B84" s="67" t="s">
        <v>205</v>
      </c>
      <c r="C84" s="68" t="s">
        <v>206</v>
      </c>
      <c r="D84" s="562">
        <v>5277476</v>
      </c>
      <c r="E84" s="1010">
        <f>F84-D84</f>
        <v>-2662494</v>
      </c>
      <c r="F84" s="1018">
        <v>2614982</v>
      </c>
    </row>
    <row r="85" spans="1:6" ht="15.75" customHeight="1">
      <c r="A85" s="52" t="s">
        <v>15</v>
      </c>
      <c r="B85" s="67" t="s">
        <v>207</v>
      </c>
      <c r="C85" s="68" t="s">
        <v>208</v>
      </c>
      <c r="D85" s="562">
        <v>36000000</v>
      </c>
      <c r="E85" s="1010">
        <f t="shared" ref="E85:E114" si="2">F85-D85</f>
        <v>6285952</v>
      </c>
      <c r="F85" s="1018">
        <v>42285952</v>
      </c>
    </row>
    <row r="86" spans="1:6" ht="15.75" customHeight="1">
      <c r="A86" s="50" t="s">
        <v>18</v>
      </c>
      <c r="B86" s="67" t="s">
        <v>209</v>
      </c>
      <c r="C86" s="68" t="s">
        <v>210</v>
      </c>
      <c r="D86" s="562">
        <v>1400000</v>
      </c>
      <c r="E86" s="1010">
        <f t="shared" si="2"/>
        <v>199246</v>
      </c>
      <c r="F86" s="1018">
        <v>1599246</v>
      </c>
    </row>
    <row r="87" spans="1:6" ht="15.75" customHeight="1">
      <c r="A87" s="52" t="s">
        <v>21</v>
      </c>
      <c r="B87" s="67" t="s">
        <v>211</v>
      </c>
      <c r="C87" s="68" t="s">
        <v>212</v>
      </c>
      <c r="D87" s="562">
        <f>D91+D93+D94+D88</f>
        <v>73818138</v>
      </c>
      <c r="E87" s="1010">
        <f t="shared" si="2"/>
        <v>50938945</v>
      </c>
      <c r="F87" s="1018">
        <v>124757083</v>
      </c>
    </row>
    <row r="88" spans="1:6" ht="15.75" customHeight="1">
      <c r="A88" s="52" t="s">
        <v>24</v>
      </c>
      <c r="B88" s="67" t="s">
        <v>213</v>
      </c>
      <c r="C88" s="68" t="s">
        <v>214</v>
      </c>
      <c r="D88" s="562">
        <v>2265002</v>
      </c>
      <c r="E88" s="1010">
        <f t="shared" si="2"/>
        <v>335269</v>
      </c>
      <c r="F88" s="1018">
        <v>2600271</v>
      </c>
    </row>
    <row r="89" spans="1:6" ht="15.75" customHeight="1">
      <c r="A89" s="52" t="s">
        <v>27</v>
      </c>
      <c r="B89" s="69" t="s">
        <v>215</v>
      </c>
      <c r="C89" s="102" t="s">
        <v>216</v>
      </c>
      <c r="D89" s="562"/>
      <c r="E89" s="1010">
        <f t="shared" si="2"/>
        <v>0</v>
      </c>
      <c r="F89" s="1018"/>
    </row>
    <row r="90" spans="1:6" ht="15.75" customHeight="1">
      <c r="A90" s="50" t="s">
        <v>30</v>
      </c>
      <c r="B90" s="69" t="s">
        <v>217</v>
      </c>
      <c r="C90" s="102" t="s">
        <v>218</v>
      </c>
      <c r="D90" s="562"/>
      <c r="E90" s="1010">
        <f t="shared" si="2"/>
        <v>0</v>
      </c>
      <c r="F90" s="1018"/>
    </row>
    <row r="91" spans="1:6" ht="15.75" customHeight="1">
      <c r="A91" s="52" t="s">
        <v>33</v>
      </c>
      <c r="B91" s="70" t="s">
        <v>219</v>
      </c>
      <c r="C91" s="102" t="s">
        <v>220</v>
      </c>
      <c r="D91" s="562">
        <v>250000</v>
      </c>
      <c r="E91" s="1010">
        <f t="shared" si="2"/>
        <v>10000</v>
      </c>
      <c r="F91" s="1018">
        <v>260000</v>
      </c>
    </row>
    <row r="92" spans="1:6" ht="15.75" customHeight="1">
      <c r="A92" s="52" t="s">
        <v>36</v>
      </c>
      <c r="B92" s="69" t="s">
        <v>221</v>
      </c>
      <c r="C92" s="102" t="s">
        <v>222</v>
      </c>
      <c r="D92" s="562"/>
      <c r="E92" s="1010">
        <f t="shared" si="2"/>
        <v>0</v>
      </c>
      <c r="F92" s="1018"/>
    </row>
    <row r="93" spans="1:6" ht="15.75" customHeight="1">
      <c r="A93" s="52" t="s">
        <v>38</v>
      </c>
      <c r="B93" s="69" t="s">
        <v>223</v>
      </c>
      <c r="C93" s="102" t="s">
        <v>224</v>
      </c>
      <c r="D93" s="562">
        <v>0</v>
      </c>
      <c r="E93" s="1010">
        <f t="shared" si="2"/>
        <v>40000</v>
      </c>
      <c r="F93" s="1018">
        <v>40000</v>
      </c>
    </row>
    <row r="94" spans="1:6" ht="15.75" customHeight="1">
      <c r="A94" s="50" t="s">
        <v>40</v>
      </c>
      <c r="B94" s="69" t="s">
        <v>225</v>
      </c>
      <c r="C94" s="102" t="s">
        <v>226</v>
      </c>
      <c r="D94" s="562">
        <v>71303136</v>
      </c>
      <c r="E94" s="1010">
        <f t="shared" si="2"/>
        <v>53153947</v>
      </c>
      <c r="F94" s="1018">
        <v>124457083</v>
      </c>
    </row>
    <row r="95" spans="1:6" ht="15.75" customHeight="1">
      <c r="A95" s="52" t="s">
        <v>42</v>
      </c>
      <c r="B95" s="69" t="s">
        <v>227</v>
      </c>
      <c r="C95" s="71" t="s">
        <v>226</v>
      </c>
      <c r="D95" s="562">
        <v>71303136</v>
      </c>
      <c r="E95" s="1010">
        <f t="shared" si="2"/>
        <v>53153947</v>
      </c>
      <c r="F95" s="1018">
        <v>124457083</v>
      </c>
    </row>
    <row r="96" spans="1:6" ht="15.75" customHeight="1">
      <c r="A96" s="53" t="s">
        <v>44</v>
      </c>
      <c r="B96" s="72" t="s">
        <v>228</v>
      </c>
      <c r="C96" s="73" t="s">
        <v>226</v>
      </c>
      <c r="D96" s="562"/>
      <c r="E96" s="1022">
        <f t="shared" si="2"/>
        <v>0</v>
      </c>
      <c r="F96" s="1019"/>
    </row>
    <row r="97" spans="1:6" ht="15.75" customHeight="1">
      <c r="A97" s="74" t="s">
        <v>46</v>
      </c>
      <c r="B97" s="75" t="s">
        <v>442</v>
      </c>
      <c r="C97" s="31" t="s">
        <v>229</v>
      </c>
      <c r="D97" s="49">
        <f>D83+D84+D85+D86+D87</f>
        <v>143559593</v>
      </c>
      <c r="E97" s="1008">
        <f t="shared" si="2"/>
        <v>58238503</v>
      </c>
      <c r="F97" s="1008">
        <f>SUM(F83:F87)</f>
        <v>201798096</v>
      </c>
    </row>
    <row r="98" spans="1:6" ht="16.5" customHeight="1">
      <c r="A98" s="50" t="s">
        <v>48</v>
      </c>
      <c r="B98" s="65" t="s">
        <v>230</v>
      </c>
      <c r="C98" s="66" t="s">
        <v>231</v>
      </c>
      <c r="D98" s="562">
        <v>5000000</v>
      </c>
      <c r="E98" s="1010">
        <f t="shared" si="2"/>
        <v>-3630208</v>
      </c>
      <c r="F98" s="1020">
        <v>1369792</v>
      </c>
    </row>
    <row r="99" spans="1:6" ht="16.5" customHeight="1">
      <c r="A99" s="52" t="s">
        <v>50</v>
      </c>
      <c r="B99" s="67" t="s">
        <v>232</v>
      </c>
      <c r="C99" s="68" t="s">
        <v>233</v>
      </c>
      <c r="D99" s="562"/>
      <c r="E99" s="1010">
        <f t="shared" si="2"/>
        <v>0</v>
      </c>
      <c r="F99" s="1018"/>
    </row>
    <row r="100" spans="1:6" ht="16.5" customHeight="1">
      <c r="A100" s="50" t="s">
        <v>53</v>
      </c>
      <c r="B100" s="13" t="s">
        <v>234</v>
      </c>
      <c r="C100" s="14" t="s">
        <v>235</v>
      </c>
      <c r="D100" s="562"/>
      <c r="E100" s="1010">
        <f t="shared" si="2"/>
        <v>0</v>
      </c>
      <c r="F100" s="1018"/>
    </row>
    <row r="101" spans="1:6" ht="16.5" customHeight="1">
      <c r="A101" s="52" t="s">
        <v>56</v>
      </c>
      <c r="B101" s="67" t="s">
        <v>236</v>
      </c>
      <c r="C101" s="14" t="s">
        <v>237</v>
      </c>
      <c r="D101" s="562"/>
      <c r="E101" s="1010">
        <f t="shared" si="2"/>
        <v>0</v>
      </c>
      <c r="F101" s="1018"/>
    </row>
    <row r="102" spans="1:6" ht="16.5" customHeight="1">
      <c r="A102" s="50" t="s">
        <v>59</v>
      </c>
      <c r="B102" s="76" t="s">
        <v>217</v>
      </c>
      <c r="C102" s="14" t="s">
        <v>238</v>
      </c>
      <c r="D102" s="562"/>
      <c r="E102" s="1010">
        <f t="shared" si="2"/>
        <v>0</v>
      </c>
      <c r="F102" s="1018"/>
    </row>
    <row r="103" spans="1:6" ht="16.5" customHeight="1">
      <c r="A103" s="52" t="s">
        <v>61</v>
      </c>
      <c r="B103" s="76" t="s">
        <v>239</v>
      </c>
      <c r="C103" s="14" t="s">
        <v>240</v>
      </c>
      <c r="D103" s="562"/>
      <c r="E103" s="1010">
        <f t="shared" si="2"/>
        <v>0</v>
      </c>
      <c r="F103" s="1018"/>
    </row>
    <row r="104" spans="1:6" ht="16.5" customHeight="1">
      <c r="A104" s="50" t="s">
        <v>63</v>
      </c>
      <c r="B104" s="76" t="s">
        <v>241</v>
      </c>
      <c r="C104" s="14" t="s">
        <v>242</v>
      </c>
      <c r="D104" s="562"/>
      <c r="E104" s="1010">
        <f t="shared" si="2"/>
        <v>0</v>
      </c>
      <c r="F104" s="1018"/>
    </row>
    <row r="105" spans="1:6" ht="16.5" customHeight="1">
      <c r="A105" s="52" t="s">
        <v>65</v>
      </c>
      <c r="B105" s="76" t="s">
        <v>243</v>
      </c>
      <c r="C105" s="14" t="s">
        <v>244</v>
      </c>
      <c r="D105" s="562"/>
      <c r="E105" s="1010">
        <f t="shared" si="2"/>
        <v>0</v>
      </c>
      <c r="F105" s="1018"/>
    </row>
    <row r="106" spans="1:6" ht="16.5" customHeight="1">
      <c r="A106" s="77" t="s">
        <v>67</v>
      </c>
      <c r="B106" s="78" t="s">
        <v>245</v>
      </c>
      <c r="C106" s="14" t="s">
        <v>246</v>
      </c>
      <c r="D106" s="562"/>
      <c r="E106" s="1022">
        <f t="shared" si="2"/>
        <v>80000</v>
      </c>
      <c r="F106" s="1019">
        <v>80000</v>
      </c>
    </row>
    <row r="107" spans="1:6" ht="16.5" customHeight="1">
      <c r="A107" s="74" t="s">
        <v>69</v>
      </c>
      <c r="B107" s="75" t="s">
        <v>441</v>
      </c>
      <c r="C107" s="31" t="s">
        <v>247</v>
      </c>
      <c r="D107" s="32">
        <f>+D98+D99+D100</f>
        <v>5000000</v>
      </c>
      <c r="E107" s="1008">
        <f t="shared" si="2"/>
        <v>-3550208</v>
      </c>
      <c r="F107" s="1008">
        <f>SUM(F98:F106)</f>
        <v>1449792</v>
      </c>
    </row>
    <row r="108" spans="1:6" ht="16.5" customHeight="1">
      <c r="A108" s="79" t="s">
        <v>71</v>
      </c>
      <c r="B108" s="48" t="s">
        <v>248</v>
      </c>
      <c r="C108" s="31" t="s">
        <v>249</v>
      </c>
      <c r="D108" s="801">
        <f>SUM(D97+D107)</f>
        <v>148559593</v>
      </c>
      <c r="E108" s="1008">
        <f t="shared" si="2"/>
        <v>54688295</v>
      </c>
      <c r="F108" s="1008">
        <f>SUM(F97,F107)</f>
        <v>203247888</v>
      </c>
    </row>
    <row r="109" spans="1:6" ht="16.5" customHeight="1">
      <c r="A109" s="80" t="s">
        <v>74</v>
      </c>
      <c r="B109" s="81" t="s">
        <v>250</v>
      </c>
      <c r="C109" s="82" t="s">
        <v>251</v>
      </c>
      <c r="D109" s="562"/>
      <c r="E109" s="1010">
        <f t="shared" si="2"/>
        <v>0</v>
      </c>
      <c r="F109" s="1020"/>
    </row>
    <row r="110" spans="1:6" ht="16.5" customHeight="1">
      <c r="A110" s="52" t="s">
        <v>77</v>
      </c>
      <c r="B110" s="83" t="s">
        <v>252</v>
      </c>
      <c r="C110" s="68" t="s">
        <v>253</v>
      </c>
      <c r="D110" s="562"/>
      <c r="E110" s="1010">
        <f t="shared" si="2"/>
        <v>0</v>
      </c>
      <c r="F110" s="1018"/>
    </row>
    <row r="111" spans="1:6" ht="16.5" customHeight="1">
      <c r="A111" s="84" t="s">
        <v>80</v>
      </c>
      <c r="B111" s="83" t="s">
        <v>254</v>
      </c>
      <c r="C111" s="68" t="s">
        <v>255</v>
      </c>
      <c r="D111" s="562">
        <v>531294</v>
      </c>
      <c r="E111" s="1010">
        <f t="shared" si="2"/>
        <v>0</v>
      </c>
      <c r="F111" s="1018">
        <v>531294</v>
      </c>
    </row>
    <row r="112" spans="1:6" ht="16.5" customHeight="1">
      <c r="A112" s="52" t="s">
        <v>82</v>
      </c>
      <c r="B112" s="943" t="s">
        <v>432</v>
      </c>
      <c r="C112" s="68" t="s">
        <v>257</v>
      </c>
      <c r="D112" s="562"/>
      <c r="E112" s="1022">
        <v>17591627</v>
      </c>
      <c r="F112" s="1019">
        <v>17591627</v>
      </c>
    </row>
    <row r="113" spans="1:6" ht="16.5" customHeight="1">
      <c r="A113" s="85" t="s">
        <v>84</v>
      </c>
      <c r="B113" s="30" t="s">
        <v>258</v>
      </c>
      <c r="C113" s="31" t="s">
        <v>259</v>
      </c>
      <c r="D113" s="87">
        <f>SUM(D109:D112)</f>
        <v>531294</v>
      </c>
      <c r="E113" s="1008">
        <f t="shared" si="2"/>
        <v>17591627</v>
      </c>
      <c r="F113" s="1008">
        <f>SUM(F111:F112)</f>
        <v>18122921</v>
      </c>
    </row>
    <row r="114" spans="1:6" s="11" customFormat="1" ht="16.5" customHeight="1">
      <c r="A114" s="89">
        <v>32</v>
      </c>
      <c r="B114" s="23" t="s">
        <v>260</v>
      </c>
      <c r="C114" s="90" t="s">
        <v>261</v>
      </c>
      <c r="D114" s="87">
        <f>D108+D113</f>
        <v>149090887</v>
      </c>
      <c r="E114" s="1008">
        <f t="shared" si="2"/>
        <v>72279922</v>
      </c>
      <c r="F114" s="1008">
        <f>SUM(F108,F113)</f>
        <v>221370809</v>
      </c>
    </row>
    <row r="115" spans="1:6" ht="16.5" customHeight="1"/>
    <row r="116" spans="1:6" ht="30.75" customHeight="1">
      <c r="A116" s="1206" t="s">
        <v>262</v>
      </c>
      <c r="B116" s="1206"/>
      <c r="C116" s="1206"/>
      <c r="D116" s="1206"/>
    </row>
    <row r="117" spans="1:6" ht="15" customHeight="1">
      <c r="A117" s="1205"/>
      <c r="B117" s="1205"/>
      <c r="C117" s="2"/>
      <c r="D117" s="93"/>
    </row>
    <row r="118" spans="1:6" ht="29.25" customHeight="1">
      <c r="A118" s="94">
        <v>1</v>
      </c>
      <c r="B118" s="95" t="s">
        <v>263</v>
      </c>
      <c r="C118" s="96"/>
      <c r="D118" s="97">
        <f>D70-D108</f>
        <v>-70961220</v>
      </c>
      <c r="E118" s="97">
        <f t="shared" ref="E118:F118" si="3">E70-E108</f>
        <v>-19602438</v>
      </c>
      <c r="F118" s="97">
        <f t="shared" si="3"/>
        <v>-90563658</v>
      </c>
    </row>
    <row r="119" spans="1:6" ht="40.5" customHeight="1">
      <c r="A119" s="98" t="s">
        <v>12</v>
      </c>
      <c r="B119" s="99" t="s">
        <v>264</v>
      </c>
      <c r="C119" s="100"/>
      <c r="D119" s="101">
        <f>D77-D113</f>
        <v>70961220</v>
      </c>
      <c r="E119" s="101">
        <f t="shared" ref="E119:F119" si="4">E77-E113</f>
        <v>19602438</v>
      </c>
      <c r="F119" s="101">
        <f t="shared" si="4"/>
        <v>90563658</v>
      </c>
    </row>
  </sheetData>
  <mergeCells count="7">
    <mergeCell ref="A1:F1"/>
    <mergeCell ref="A2:F2"/>
    <mergeCell ref="A3:F3"/>
    <mergeCell ref="A117:B117"/>
    <mergeCell ref="A80:D80"/>
    <mergeCell ref="A79:D79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2/2020.(III.19.)  önkormányzati rendelethez</oddHeader>
  </headerFooter>
  <rowBreaks count="2" manualBreakCount="2">
    <brk id="44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view="pageLayout" zoomScaleNormal="100" workbookViewId="0">
      <selection activeCell="A2" sqref="A2:I2"/>
    </sheetView>
  </sheetViews>
  <sheetFormatPr defaultColWidth="9.33203125" defaultRowHeight="15"/>
  <cols>
    <col min="1" max="1" width="41.33203125" style="467" customWidth="1"/>
    <col min="2" max="2" width="19.6640625" style="467" customWidth="1"/>
    <col min="3" max="3" width="16.6640625" style="467" customWidth="1"/>
    <col min="4" max="9" width="16" style="467" customWidth="1"/>
    <col min="10" max="10" width="17.83203125" style="467" customWidth="1"/>
    <col min="11" max="16384" width="9.33203125" style="467"/>
  </cols>
  <sheetData>
    <row r="1" spans="1:10">
      <c r="A1" s="1340" t="s">
        <v>643</v>
      </c>
      <c r="B1" s="1340"/>
      <c r="C1" s="1340"/>
      <c r="D1" s="1340"/>
      <c r="E1" s="1340"/>
      <c r="F1" s="1340"/>
      <c r="G1" s="1340"/>
      <c r="H1" s="1340"/>
      <c r="I1" s="1340"/>
    </row>
    <row r="2" spans="1:10" ht="56.25" customHeight="1">
      <c r="A2" s="1341" t="s">
        <v>667</v>
      </c>
      <c r="B2" s="1341"/>
      <c r="C2" s="1341"/>
      <c r="D2" s="1341"/>
      <c r="E2" s="1341"/>
      <c r="F2" s="1341"/>
      <c r="G2" s="1341"/>
      <c r="H2" s="1341"/>
      <c r="I2" s="1341"/>
    </row>
    <row r="3" spans="1:10" ht="18.75" customHeight="1">
      <c r="A3" s="468"/>
      <c r="B3" s="468"/>
      <c r="C3" s="468"/>
      <c r="D3" s="468"/>
      <c r="E3" s="468"/>
      <c r="F3" s="468"/>
      <c r="G3" s="468"/>
      <c r="H3" s="468"/>
      <c r="I3" s="468"/>
    </row>
    <row r="4" spans="1:10">
      <c r="A4" s="469"/>
      <c r="B4" s="469"/>
      <c r="C4" s="469"/>
      <c r="D4" s="469"/>
      <c r="E4" s="469"/>
      <c r="F4" s="469"/>
      <c r="G4" s="469"/>
      <c r="H4" s="1342" t="s">
        <v>1</v>
      </c>
      <c r="I4" s="1342"/>
    </row>
    <row r="5" spans="1:10" s="470" customFormat="1" ht="71.25" customHeight="1">
      <c r="A5" s="1343" t="s">
        <v>514</v>
      </c>
      <c r="B5" s="1345" t="s">
        <v>515</v>
      </c>
      <c r="C5" s="1343" t="s">
        <v>516</v>
      </c>
      <c r="D5" s="1347" t="s">
        <v>714</v>
      </c>
      <c r="E5" s="1347"/>
      <c r="F5" s="1347" t="s">
        <v>517</v>
      </c>
      <c r="G5" s="1347"/>
      <c r="H5" s="1347" t="s">
        <v>715</v>
      </c>
      <c r="I5" s="1348"/>
    </row>
    <row r="6" spans="1:10" s="473" customFormat="1">
      <c r="A6" s="1344"/>
      <c r="B6" s="1346"/>
      <c r="C6" s="1344"/>
      <c r="D6" s="471" t="s">
        <v>518</v>
      </c>
      <c r="E6" s="471" t="s">
        <v>519</v>
      </c>
      <c r="F6" s="471" t="s">
        <v>518</v>
      </c>
      <c r="G6" s="471" t="s">
        <v>519</v>
      </c>
      <c r="H6" s="471" t="s">
        <v>518</v>
      </c>
      <c r="I6" s="472" t="s">
        <v>519</v>
      </c>
    </row>
    <row r="7" spans="1:10">
      <c r="A7" s="709"/>
      <c r="B7" s="475"/>
      <c r="C7" s="474"/>
      <c r="D7" s="476"/>
      <c r="E7" s="476"/>
      <c r="F7" s="476"/>
      <c r="G7" s="476"/>
      <c r="H7" s="476"/>
      <c r="I7" s="477"/>
    </row>
    <row r="8" spans="1:10" s="483" customFormat="1">
      <c r="A8" s="709"/>
      <c r="B8" s="479"/>
      <c r="C8" s="478"/>
      <c r="D8" s="480"/>
      <c r="E8" s="480"/>
      <c r="F8" s="480"/>
      <c r="G8" s="480"/>
      <c r="H8" s="480"/>
      <c r="I8" s="481"/>
      <c r="J8" s="482"/>
    </row>
    <row r="9" spans="1:10" s="488" customFormat="1" ht="26.25" customHeight="1">
      <c r="A9" s="710" t="s">
        <v>397</v>
      </c>
      <c r="B9" s="484">
        <f>SUM(B7:B8)</f>
        <v>0</v>
      </c>
      <c r="C9" s="485"/>
      <c r="D9" s="486">
        <f t="shared" ref="D9:I9" si="0">SUM(D7:D8)</f>
        <v>0</v>
      </c>
      <c r="E9" s="486">
        <f t="shared" si="0"/>
        <v>0</v>
      </c>
      <c r="F9" s="486">
        <f t="shared" si="0"/>
        <v>0</v>
      </c>
      <c r="G9" s="486">
        <f t="shared" si="0"/>
        <v>0</v>
      </c>
      <c r="H9" s="486">
        <f t="shared" si="0"/>
        <v>0</v>
      </c>
      <c r="I9" s="487">
        <f t="shared" si="0"/>
        <v>0</v>
      </c>
    </row>
    <row r="10" spans="1:10">
      <c r="A10" s="469"/>
      <c r="B10" s="469"/>
      <c r="C10" s="469"/>
      <c r="D10" s="469"/>
      <c r="E10" s="469"/>
      <c r="F10" s="469"/>
      <c r="G10" s="469"/>
      <c r="H10" s="469"/>
      <c r="I10" s="469"/>
    </row>
    <row r="11" spans="1:10">
      <c r="A11" s="469"/>
      <c r="B11" s="469"/>
      <c r="C11" s="469"/>
      <c r="D11" s="469"/>
      <c r="E11" s="469"/>
      <c r="F11" s="469"/>
      <c r="G11" s="469"/>
      <c r="H11" s="469"/>
      <c r="I11" s="469"/>
    </row>
    <row r="12" spans="1:10">
      <c r="A12" s="469"/>
      <c r="B12" s="469"/>
      <c r="C12" s="469"/>
      <c r="D12" s="469"/>
      <c r="E12" s="469"/>
      <c r="F12" s="469"/>
      <c r="G12" s="469"/>
      <c r="H12" s="469"/>
      <c r="I12" s="469"/>
    </row>
    <row r="13" spans="1:10">
      <c r="A13" s="469"/>
      <c r="B13" s="469"/>
      <c r="C13" s="469"/>
      <c r="D13" s="469"/>
      <c r="E13" s="469"/>
      <c r="F13" s="469"/>
      <c r="G13" s="469"/>
      <c r="H13" s="469"/>
      <c r="I13" s="469"/>
    </row>
    <row r="14" spans="1:10">
      <c r="A14" s="469"/>
      <c r="B14" s="469"/>
      <c r="C14" s="469"/>
      <c r="D14" s="469"/>
      <c r="E14" s="469"/>
      <c r="F14" s="469"/>
      <c r="G14" s="469"/>
      <c r="H14" s="469"/>
      <c r="I14" s="469"/>
    </row>
    <row r="15" spans="1:10">
      <c r="A15" s="469"/>
      <c r="B15" s="469"/>
      <c r="C15" s="469"/>
      <c r="D15" s="469"/>
      <c r="E15" s="469"/>
      <c r="F15" s="469"/>
      <c r="G15" s="469"/>
      <c r="H15" s="469"/>
      <c r="I15" s="469"/>
    </row>
    <row r="16" spans="1:10">
      <c r="A16" s="469"/>
      <c r="B16" s="469"/>
      <c r="C16" s="469"/>
      <c r="D16" s="469"/>
      <c r="E16" s="469"/>
      <c r="F16" s="469"/>
      <c r="G16" s="469"/>
      <c r="H16" s="469"/>
      <c r="I16" s="469"/>
    </row>
    <row r="17" spans="1:9">
      <c r="A17" s="469"/>
      <c r="B17" s="469"/>
      <c r="C17" s="469"/>
      <c r="D17" s="469"/>
      <c r="E17" s="469"/>
      <c r="F17" s="469"/>
      <c r="G17" s="469"/>
      <c r="H17" s="469"/>
      <c r="I17" s="469"/>
    </row>
    <row r="18" spans="1:9">
      <c r="A18" s="469"/>
      <c r="B18" s="469"/>
      <c r="C18" s="469"/>
      <c r="D18" s="469"/>
      <c r="E18" s="469"/>
      <c r="F18" s="469"/>
      <c r="G18" s="469"/>
      <c r="H18" s="469"/>
      <c r="I18" s="469"/>
    </row>
    <row r="19" spans="1:9">
      <c r="A19" s="469"/>
      <c r="B19" s="469"/>
      <c r="C19" s="469"/>
      <c r="D19" s="469"/>
      <c r="E19" s="469"/>
      <c r="F19" s="469"/>
      <c r="G19" s="469"/>
      <c r="H19" s="469"/>
      <c r="I19" s="469"/>
    </row>
    <row r="20" spans="1:9">
      <c r="A20" s="469"/>
      <c r="B20" s="469"/>
      <c r="C20" s="469"/>
      <c r="D20" s="469"/>
      <c r="E20" s="469"/>
      <c r="F20" s="469"/>
      <c r="G20" s="469"/>
      <c r="H20" s="469"/>
      <c r="I20" s="469"/>
    </row>
    <row r="21" spans="1:9">
      <c r="A21" s="469"/>
      <c r="B21" s="469"/>
      <c r="C21" s="469"/>
      <c r="D21" s="469"/>
      <c r="E21" s="469"/>
      <c r="F21" s="469"/>
      <c r="G21" s="469"/>
      <c r="H21" s="469"/>
      <c r="I21" s="469"/>
    </row>
    <row r="22" spans="1:9">
      <c r="A22" s="469"/>
      <c r="B22" s="469"/>
      <c r="C22" s="469"/>
      <c r="D22" s="469"/>
      <c r="E22" s="469"/>
      <c r="F22" s="469"/>
      <c r="G22" s="469"/>
      <c r="H22" s="469"/>
      <c r="I22" s="469"/>
    </row>
    <row r="23" spans="1:9">
      <c r="A23" s="469"/>
      <c r="B23" s="469"/>
      <c r="C23" s="469"/>
      <c r="D23" s="469"/>
      <c r="E23" s="469"/>
      <c r="F23" s="469"/>
      <c r="G23" s="469"/>
      <c r="H23" s="469"/>
      <c r="I23" s="469"/>
    </row>
    <row r="24" spans="1:9">
      <c r="A24" s="469"/>
      <c r="B24" s="469"/>
      <c r="C24" s="469"/>
      <c r="D24" s="469"/>
      <c r="E24" s="469"/>
      <c r="F24" s="469"/>
      <c r="G24" s="469"/>
      <c r="H24" s="469"/>
      <c r="I24" s="469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2/2020.(III.19.)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E31"/>
  <sheetViews>
    <sheetView view="pageLayout" zoomScaleNormal="100" workbookViewId="0">
      <selection activeCell="D3" sqref="D3:D4"/>
    </sheetView>
  </sheetViews>
  <sheetFormatPr defaultColWidth="9.33203125" defaultRowHeight="15"/>
  <cols>
    <col min="1" max="1" width="8" style="621" customWidth="1"/>
    <col min="2" max="2" width="64.83203125" style="621" customWidth="1"/>
    <col min="3" max="3" width="24" style="621" customWidth="1"/>
    <col min="4" max="16384" width="9.33203125" style="621"/>
  </cols>
  <sheetData>
    <row r="1" spans="1:5" s="620" customFormat="1" ht="60" customHeight="1">
      <c r="A1" s="1354" t="s">
        <v>668</v>
      </c>
      <c r="B1" s="1354"/>
      <c r="C1" s="1354"/>
    </row>
    <row r="2" spans="1:5">
      <c r="C2" s="711" t="s">
        <v>1</v>
      </c>
    </row>
    <row r="3" spans="1:5" ht="16.5" customHeight="1">
      <c r="A3" s="1350" t="s">
        <v>565</v>
      </c>
      <c r="B3" s="1352" t="s">
        <v>267</v>
      </c>
      <c r="C3" s="1355" t="s">
        <v>532</v>
      </c>
      <c r="D3" s="1357"/>
      <c r="E3" s="1349"/>
    </row>
    <row r="4" spans="1:5" s="622" customFormat="1" ht="16.5" customHeight="1">
      <c r="A4" s="1351"/>
      <c r="B4" s="1353"/>
      <c r="C4" s="1356"/>
      <c r="D4" s="1357"/>
      <c r="E4" s="1349"/>
    </row>
    <row r="5" spans="1:5" ht="22.5" customHeight="1">
      <c r="A5" s="623" t="s">
        <v>9</v>
      </c>
      <c r="B5" s="624" t="s">
        <v>566</v>
      </c>
      <c r="C5" s="625">
        <v>36000000</v>
      </c>
    </row>
    <row r="6" spans="1:5" ht="22.5" customHeight="1">
      <c r="A6" s="626" t="s">
        <v>12</v>
      </c>
      <c r="B6" s="627" t="s">
        <v>567</v>
      </c>
      <c r="C6" s="628"/>
    </row>
    <row r="7" spans="1:5" ht="22.5" customHeight="1">
      <c r="A7" s="626" t="s">
        <v>15</v>
      </c>
      <c r="B7" s="629" t="s">
        <v>568</v>
      </c>
      <c r="C7" s="628"/>
    </row>
    <row r="8" spans="1:5" ht="31.5" customHeight="1">
      <c r="A8" s="626" t="s">
        <v>18</v>
      </c>
      <c r="B8" s="627" t="s">
        <v>569</v>
      </c>
      <c r="C8" s="628"/>
    </row>
    <row r="9" spans="1:5" ht="22.5" customHeight="1">
      <c r="A9" s="626" t="s">
        <v>21</v>
      </c>
      <c r="B9" s="629" t="s">
        <v>570</v>
      </c>
      <c r="C9" s="631"/>
    </row>
    <row r="10" spans="1:5" ht="28.5" customHeight="1">
      <c r="A10" s="626" t="s">
        <v>24</v>
      </c>
      <c r="B10" s="627" t="s">
        <v>571</v>
      </c>
      <c r="C10" s="631"/>
    </row>
    <row r="11" spans="1:5" ht="22.5" customHeight="1">
      <c r="A11" s="739" t="s">
        <v>27</v>
      </c>
      <c r="B11" s="740" t="s">
        <v>572</v>
      </c>
      <c r="C11" s="741"/>
    </row>
    <row r="12" spans="1:5" s="620" customFormat="1" ht="22.5" customHeight="1">
      <c r="A12" s="742" t="s">
        <v>30</v>
      </c>
      <c r="B12" s="743" t="s">
        <v>573</v>
      </c>
      <c r="C12" s="744">
        <f t="shared" ref="C12" si="0">SUM(C5:C11)</f>
        <v>36000000</v>
      </c>
    </row>
    <row r="13" spans="1:5" s="620" customFormat="1" ht="22.5" customHeight="1">
      <c r="A13" s="745" t="s">
        <v>33</v>
      </c>
      <c r="B13" s="746" t="s">
        <v>574</v>
      </c>
      <c r="C13" s="747">
        <f t="shared" ref="C13" si="1">C12/2</f>
        <v>18000000</v>
      </c>
    </row>
    <row r="14" spans="1:5" s="620" customFormat="1" ht="27" customHeight="1">
      <c r="A14" s="742" t="s">
        <v>36</v>
      </c>
      <c r="B14" s="750" t="s">
        <v>575</v>
      </c>
      <c r="C14" s="744">
        <f t="shared" ref="C14" si="2">SUM(C15:C21)</f>
        <v>0</v>
      </c>
    </row>
    <row r="15" spans="1:5" ht="22.5" customHeight="1">
      <c r="A15" s="623" t="s">
        <v>38</v>
      </c>
      <c r="B15" s="748" t="s">
        <v>576</v>
      </c>
      <c r="C15" s="749"/>
    </row>
    <row r="16" spans="1:5" ht="22.5" customHeight="1">
      <c r="A16" s="626" t="s">
        <v>40</v>
      </c>
      <c r="B16" s="630" t="s">
        <v>577</v>
      </c>
      <c r="C16" s="631"/>
    </row>
    <row r="17" spans="1:3" ht="22.5" customHeight="1">
      <c r="A17" s="626" t="s">
        <v>42</v>
      </c>
      <c r="B17" s="630" t="s">
        <v>578</v>
      </c>
      <c r="C17" s="631"/>
    </row>
    <row r="18" spans="1:3" ht="22.5" customHeight="1">
      <c r="A18" s="626" t="s">
        <v>44</v>
      </c>
      <c r="B18" s="630" t="s">
        <v>579</v>
      </c>
      <c r="C18" s="631"/>
    </row>
    <row r="19" spans="1:3" ht="22.5" customHeight="1">
      <c r="A19" s="626" t="s">
        <v>46</v>
      </c>
      <c r="B19" s="630" t="s">
        <v>580</v>
      </c>
      <c r="C19" s="631"/>
    </row>
    <row r="20" spans="1:3" ht="22.5" customHeight="1">
      <c r="A20" s="626" t="s">
        <v>48</v>
      </c>
      <c r="B20" s="630" t="s">
        <v>581</v>
      </c>
      <c r="C20" s="631"/>
    </row>
    <row r="21" spans="1:3" ht="22.5" customHeight="1">
      <c r="A21" s="739" t="s">
        <v>50</v>
      </c>
      <c r="B21" s="751" t="s">
        <v>582</v>
      </c>
      <c r="C21" s="741"/>
    </row>
    <row r="22" spans="1:3" s="620" customFormat="1" ht="30" customHeight="1">
      <c r="A22" s="742" t="s">
        <v>53</v>
      </c>
      <c r="B22" s="750" t="s">
        <v>583</v>
      </c>
      <c r="C22" s="752">
        <f t="shared" ref="C22" si="3">SUM(C23:C29)</f>
        <v>0</v>
      </c>
    </row>
    <row r="23" spans="1:3" ht="22.5" customHeight="1">
      <c r="A23" s="623" t="s">
        <v>56</v>
      </c>
      <c r="B23" s="748" t="s">
        <v>584</v>
      </c>
      <c r="C23" s="749"/>
    </row>
    <row r="24" spans="1:3" ht="22.5" customHeight="1">
      <c r="A24" s="626" t="s">
        <v>59</v>
      </c>
      <c r="B24" s="627" t="s">
        <v>585</v>
      </c>
      <c r="C24" s="631"/>
    </row>
    <row r="25" spans="1:3" ht="22.5" customHeight="1">
      <c r="A25" s="626" t="s">
        <v>61</v>
      </c>
      <c r="B25" s="629" t="s">
        <v>578</v>
      </c>
      <c r="C25" s="631"/>
    </row>
    <row r="26" spans="1:3" ht="22.5" customHeight="1">
      <c r="A26" s="626" t="s">
        <v>63</v>
      </c>
      <c r="B26" s="629" t="s">
        <v>579</v>
      </c>
      <c r="C26" s="631"/>
    </row>
    <row r="27" spans="1:3" ht="22.5" customHeight="1">
      <c r="A27" s="626" t="s">
        <v>65</v>
      </c>
      <c r="B27" s="629" t="s">
        <v>580</v>
      </c>
      <c r="C27" s="631"/>
    </row>
    <row r="28" spans="1:3" ht="22.5" customHeight="1">
      <c r="A28" s="626" t="s">
        <v>67</v>
      </c>
      <c r="B28" s="629" t="s">
        <v>581</v>
      </c>
      <c r="C28" s="631"/>
    </row>
    <row r="29" spans="1:3" ht="22.5" customHeight="1">
      <c r="A29" s="626" t="s">
        <v>69</v>
      </c>
      <c r="B29" s="627" t="s">
        <v>586</v>
      </c>
      <c r="C29" s="631"/>
    </row>
    <row r="30" spans="1:3" ht="22.5" customHeight="1">
      <c r="A30" s="739" t="s">
        <v>71</v>
      </c>
      <c r="B30" s="751" t="s">
        <v>587</v>
      </c>
      <c r="C30" s="741">
        <f t="shared" ref="C30" si="4">C22+C14</f>
        <v>0</v>
      </c>
    </row>
    <row r="31" spans="1:3" ht="27.75" customHeight="1">
      <c r="A31" s="753" t="s">
        <v>74</v>
      </c>
      <c r="B31" s="754" t="s">
        <v>588</v>
      </c>
      <c r="C31" s="755">
        <f t="shared" ref="C31" si="5">C13-C30</f>
        <v>18000000</v>
      </c>
    </row>
  </sheetData>
  <mergeCells count="6">
    <mergeCell ref="E3:E4"/>
    <mergeCell ref="A3:A4"/>
    <mergeCell ref="B3:B4"/>
    <mergeCell ref="A1:C1"/>
    <mergeCell ref="C3:C4"/>
    <mergeCell ref="D3:D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dőlt"17. melléklet az 2/2020.(III.19.)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view="pageLayout" zoomScaleNormal="100" workbookViewId="0">
      <selection activeCell="C4" sqref="C4"/>
    </sheetView>
  </sheetViews>
  <sheetFormatPr defaultRowHeight="15"/>
  <cols>
    <col min="1" max="1" width="7.33203125" style="632" customWidth="1"/>
    <col min="2" max="2" width="56.1640625" style="632" customWidth="1"/>
    <col min="3" max="5" width="20.6640625" style="639" customWidth="1"/>
    <col min="6" max="6" width="9.33203125" style="632"/>
    <col min="7" max="7" width="12.83203125" style="632" bestFit="1" customWidth="1"/>
    <col min="8" max="256" width="9.33203125" style="632"/>
    <col min="257" max="257" width="5" style="632" customWidth="1"/>
    <col min="258" max="258" width="76.33203125" style="632" customWidth="1"/>
    <col min="259" max="259" width="17.1640625" style="632" customWidth="1"/>
    <col min="260" max="260" width="19.1640625" style="632" customWidth="1"/>
    <col min="261" max="261" width="17.1640625" style="632" customWidth="1"/>
    <col min="262" max="262" width="9.33203125" style="632"/>
    <col min="263" max="263" width="12.83203125" style="632" bestFit="1" customWidth="1"/>
    <col min="264" max="512" width="9.33203125" style="632"/>
    <col min="513" max="513" width="5" style="632" customWidth="1"/>
    <col min="514" max="514" width="76.33203125" style="632" customWidth="1"/>
    <col min="515" max="515" width="17.1640625" style="632" customWidth="1"/>
    <col min="516" max="516" width="19.1640625" style="632" customWidth="1"/>
    <col min="517" max="517" width="17.1640625" style="632" customWidth="1"/>
    <col min="518" max="518" width="9.33203125" style="632"/>
    <col min="519" max="519" width="12.83203125" style="632" bestFit="1" customWidth="1"/>
    <col min="520" max="768" width="9.33203125" style="632"/>
    <col min="769" max="769" width="5" style="632" customWidth="1"/>
    <col min="770" max="770" width="76.33203125" style="632" customWidth="1"/>
    <col min="771" max="771" width="17.1640625" style="632" customWidth="1"/>
    <col min="772" max="772" width="19.1640625" style="632" customWidth="1"/>
    <col min="773" max="773" width="17.1640625" style="632" customWidth="1"/>
    <col min="774" max="774" width="9.33203125" style="632"/>
    <col min="775" max="775" width="12.83203125" style="632" bestFit="1" customWidth="1"/>
    <col min="776" max="1024" width="9.33203125" style="632"/>
    <col min="1025" max="1025" width="5" style="632" customWidth="1"/>
    <col min="1026" max="1026" width="76.33203125" style="632" customWidth="1"/>
    <col min="1027" max="1027" width="17.1640625" style="632" customWidth="1"/>
    <col min="1028" max="1028" width="19.1640625" style="632" customWidth="1"/>
    <col min="1029" max="1029" width="17.1640625" style="632" customWidth="1"/>
    <col min="1030" max="1030" width="9.33203125" style="632"/>
    <col min="1031" max="1031" width="12.83203125" style="632" bestFit="1" customWidth="1"/>
    <col min="1032" max="1280" width="9.33203125" style="632"/>
    <col min="1281" max="1281" width="5" style="632" customWidth="1"/>
    <col min="1282" max="1282" width="76.33203125" style="632" customWidth="1"/>
    <col min="1283" max="1283" width="17.1640625" style="632" customWidth="1"/>
    <col min="1284" max="1284" width="19.1640625" style="632" customWidth="1"/>
    <col min="1285" max="1285" width="17.1640625" style="632" customWidth="1"/>
    <col min="1286" max="1286" width="9.33203125" style="632"/>
    <col min="1287" max="1287" width="12.83203125" style="632" bestFit="1" customWidth="1"/>
    <col min="1288" max="1536" width="9.33203125" style="632"/>
    <col min="1537" max="1537" width="5" style="632" customWidth="1"/>
    <col min="1538" max="1538" width="76.33203125" style="632" customWidth="1"/>
    <col min="1539" max="1539" width="17.1640625" style="632" customWidth="1"/>
    <col min="1540" max="1540" width="19.1640625" style="632" customWidth="1"/>
    <col min="1541" max="1541" width="17.1640625" style="632" customWidth="1"/>
    <col min="1542" max="1542" width="9.33203125" style="632"/>
    <col min="1543" max="1543" width="12.83203125" style="632" bestFit="1" customWidth="1"/>
    <col min="1544" max="1792" width="9.33203125" style="632"/>
    <col min="1793" max="1793" width="5" style="632" customWidth="1"/>
    <col min="1794" max="1794" width="76.33203125" style="632" customWidth="1"/>
    <col min="1795" max="1795" width="17.1640625" style="632" customWidth="1"/>
    <col min="1796" max="1796" width="19.1640625" style="632" customWidth="1"/>
    <col min="1797" max="1797" width="17.1640625" style="632" customWidth="1"/>
    <col min="1798" max="1798" width="9.33203125" style="632"/>
    <col min="1799" max="1799" width="12.83203125" style="632" bestFit="1" customWidth="1"/>
    <col min="1800" max="2048" width="9.33203125" style="632"/>
    <col min="2049" max="2049" width="5" style="632" customWidth="1"/>
    <col min="2050" max="2050" width="76.33203125" style="632" customWidth="1"/>
    <col min="2051" max="2051" width="17.1640625" style="632" customWidth="1"/>
    <col min="2052" max="2052" width="19.1640625" style="632" customWidth="1"/>
    <col min="2053" max="2053" width="17.1640625" style="632" customWidth="1"/>
    <col min="2054" max="2054" width="9.33203125" style="632"/>
    <col min="2055" max="2055" width="12.83203125" style="632" bestFit="1" customWidth="1"/>
    <col min="2056" max="2304" width="9.33203125" style="632"/>
    <col min="2305" max="2305" width="5" style="632" customWidth="1"/>
    <col min="2306" max="2306" width="76.33203125" style="632" customWidth="1"/>
    <col min="2307" max="2307" width="17.1640625" style="632" customWidth="1"/>
    <col min="2308" max="2308" width="19.1640625" style="632" customWidth="1"/>
    <col min="2309" max="2309" width="17.1640625" style="632" customWidth="1"/>
    <col min="2310" max="2310" width="9.33203125" style="632"/>
    <col min="2311" max="2311" width="12.83203125" style="632" bestFit="1" customWidth="1"/>
    <col min="2312" max="2560" width="9.33203125" style="632"/>
    <col min="2561" max="2561" width="5" style="632" customWidth="1"/>
    <col min="2562" max="2562" width="76.33203125" style="632" customWidth="1"/>
    <col min="2563" max="2563" width="17.1640625" style="632" customWidth="1"/>
    <col min="2564" max="2564" width="19.1640625" style="632" customWidth="1"/>
    <col min="2565" max="2565" width="17.1640625" style="632" customWidth="1"/>
    <col min="2566" max="2566" width="9.33203125" style="632"/>
    <col min="2567" max="2567" width="12.83203125" style="632" bestFit="1" customWidth="1"/>
    <col min="2568" max="2816" width="9.33203125" style="632"/>
    <col min="2817" max="2817" width="5" style="632" customWidth="1"/>
    <col min="2818" max="2818" width="76.33203125" style="632" customWidth="1"/>
    <col min="2819" max="2819" width="17.1640625" style="632" customWidth="1"/>
    <col min="2820" max="2820" width="19.1640625" style="632" customWidth="1"/>
    <col min="2821" max="2821" width="17.1640625" style="632" customWidth="1"/>
    <col min="2822" max="2822" width="9.33203125" style="632"/>
    <col min="2823" max="2823" width="12.83203125" style="632" bestFit="1" customWidth="1"/>
    <col min="2824" max="3072" width="9.33203125" style="632"/>
    <col min="3073" max="3073" width="5" style="632" customWidth="1"/>
    <col min="3074" max="3074" width="76.33203125" style="632" customWidth="1"/>
    <col min="3075" max="3075" width="17.1640625" style="632" customWidth="1"/>
    <col min="3076" max="3076" width="19.1640625" style="632" customWidth="1"/>
    <col min="3077" max="3077" width="17.1640625" style="632" customWidth="1"/>
    <col min="3078" max="3078" width="9.33203125" style="632"/>
    <col min="3079" max="3079" width="12.83203125" style="632" bestFit="1" customWidth="1"/>
    <col min="3080" max="3328" width="9.33203125" style="632"/>
    <col min="3329" max="3329" width="5" style="632" customWidth="1"/>
    <col min="3330" max="3330" width="76.33203125" style="632" customWidth="1"/>
    <col min="3331" max="3331" width="17.1640625" style="632" customWidth="1"/>
    <col min="3332" max="3332" width="19.1640625" style="632" customWidth="1"/>
    <col min="3333" max="3333" width="17.1640625" style="632" customWidth="1"/>
    <col min="3334" max="3334" width="9.33203125" style="632"/>
    <col min="3335" max="3335" width="12.83203125" style="632" bestFit="1" customWidth="1"/>
    <col min="3336" max="3584" width="9.33203125" style="632"/>
    <col min="3585" max="3585" width="5" style="632" customWidth="1"/>
    <col min="3586" max="3586" width="76.33203125" style="632" customWidth="1"/>
    <col min="3587" max="3587" width="17.1640625" style="632" customWidth="1"/>
    <col min="3588" max="3588" width="19.1640625" style="632" customWidth="1"/>
    <col min="3589" max="3589" width="17.1640625" style="632" customWidth="1"/>
    <col min="3590" max="3590" width="9.33203125" style="632"/>
    <col min="3591" max="3591" width="12.83203125" style="632" bestFit="1" customWidth="1"/>
    <col min="3592" max="3840" width="9.33203125" style="632"/>
    <col min="3841" max="3841" width="5" style="632" customWidth="1"/>
    <col min="3842" max="3842" width="76.33203125" style="632" customWidth="1"/>
    <col min="3843" max="3843" width="17.1640625" style="632" customWidth="1"/>
    <col min="3844" max="3844" width="19.1640625" style="632" customWidth="1"/>
    <col min="3845" max="3845" width="17.1640625" style="632" customWidth="1"/>
    <col min="3846" max="3846" width="9.33203125" style="632"/>
    <col min="3847" max="3847" width="12.83203125" style="632" bestFit="1" customWidth="1"/>
    <col min="3848" max="4096" width="9.33203125" style="632"/>
    <col min="4097" max="4097" width="5" style="632" customWidth="1"/>
    <col min="4098" max="4098" width="76.33203125" style="632" customWidth="1"/>
    <col min="4099" max="4099" width="17.1640625" style="632" customWidth="1"/>
    <col min="4100" max="4100" width="19.1640625" style="632" customWidth="1"/>
    <col min="4101" max="4101" width="17.1640625" style="632" customWidth="1"/>
    <col min="4102" max="4102" width="9.33203125" style="632"/>
    <col min="4103" max="4103" width="12.83203125" style="632" bestFit="1" customWidth="1"/>
    <col min="4104" max="4352" width="9.33203125" style="632"/>
    <col min="4353" max="4353" width="5" style="632" customWidth="1"/>
    <col min="4354" max="4354" width="76.33203125" style="632" customWidth="1"/>
    <col min="4355" max="4355" width="17.1640625" style="632" customWidth="1"/>
    <col min="4356" max="4356" width="19.1640625" style="632" customWidth="1"/>
    <col min="4357" max="4357" width="17.1640625" style="632" customWidth="1"/>
    <col min="4358" max="4358" width="9.33203125" style="632"/>
    <col min="4359" max="4359" width="12.83203125" style="632" bestFit="1" customWidth="1"/>
    <col min="4360" max="4608" width="9.33203125" style="632"/>
    <col min="4609" max="4609" width="5" style="632" customWidth="1"/>
    <col min="4610" max="4610" width="76.33203125" style="632" customWidth="1"/>
    <col min="4611" max="4611" width="17.1640625" style="632" customWidth="1"/>
    <col min="4612" max="4612" width="19.1640625" style="632" customWidth="1"/>
    <col min="4613" max="4613" width="17.1640625" style="632" customWidth="1"/>
    <col min="4614" max="4614" width="9.33203125" style="632"/>
    <col min="4615" max="4615" width="12.83203125" style="632" bestFit="1" customWidth="1"/>
    <col min="4616" max="4864" width="9.33203125" style="632"/>
    <col min="4865" max="4865" width="5" style="632" customWidth="1"/>
    <col min="4866" max="4866" width="76.33203125" style="632" customWidth="1"/>
    <col min="4867" max="4867" width="17.1640625" style="632" customWidth="1"/>
    <col min="4868" max="4868" width="19.1640625" style="632" customWidth="1"/>
    <col min="4869" max="4869" width="17.1640625" style="632" customWidth="1"/>
    <col min="4870" max="4870" width="9.33203125" style="632"/>
    <col min="4871" max="4871" width="12.83203125" style="632" bestFit="1" customWidth="1"/>
    <col min="4872" max="5120" width="9.33203125" style="632"/>
    <col min="5121" max="5121" width="5" style="632" customWidth="1"/>
    <col min="5122" max="5122" width="76.33203125" style="632" customWidth="1"/>
    <col min="5123" max="5123" width="17.1640625" style="632" customWidth="1"/>
    <col min="5124" max="5124" width="19.1640625" style="632" customWidth="1"/>
    <col min="5125" max="5125" width="17.1640625" style="632" customWidth="1"/>
    <col min="5126" max="5126" width="9.33203125" style="632"/>
    <col min="5127" max="5127" width="12.83203125" style="632" bestFit="1" customWidth="1"/>
    <col min="5128" max="5376" width="9.33203125" style="632"/>
    <col min="5377" max="5377" width="5" style="632" customWidth="1"/>
    <col min="5378" max="5378" width="76.33203125" style="632" customWidth="1"/>
    <col min="5379" max="5379" width="17.1640625" style="632" customWidth="1"/>
    <col min="5380" max="5380" width="19.1640625" style="632" customWidth="1"/>
    <col min="5381" max="5381" width="17.1640625" style="632" customWidth="1"/>
    <col min="5382" max="5382" width="9.33203125" style="632"/>
    <col min="5383" max="5383" width="12.83203125" style="632" bestFit="1" customWidth="1"/>
    <col min="5384" max="5632" width="9.33203125" style="632"/>
    <col min="5633" max="5633" width="5" style="632" customWidth="1"/>
    <col min="5634" max="5634" width="76.33203125" style="632" customWidth="1"/>
    <col min="5635" max="5635" width="17.1640625" style="632" customWidth="1"/>
    <col min="5636" max="5636" width="19.1640625" style="632" customWidth="1"/>
    <col min="5637" max="5637" width="17.1640625" style="632" customWidth="1"/>
    <col min="5638" max="5638" width="9.33203125" style="632"/>
    <col min="5639" max="5639" width="12.83203125" style="632" bestFit="1" customWidth="1"/>
    <col min="5640" max="5888" width="9.33203125" style="632"/>
    <col min="5889" max="5889" width="5" style="632" customWidth="1"/>
    <col min="5890" max="5890" width="76.33203125" style="632" customWidth="1"/>
    <col min="5891" max="5891" width="17.1640625" style="632" customWidth="1"/>
    <col min="5892" max="5892" width="19.1640625" style="632" customWidth="1"/>
    <col min="5893" max="5893" width="17.1640625" style="632" customWidth="1"/>
    <col min="5894" max="5894" width="9.33203125" style="632"/>
    <col min="5895" max="5895" width="12.83203125" style="632" bestFit="1" customWidth="1"/>
    <col min="5896" max="6144" width="9.33203125" style="632"/>
    <col min="6145" max="6145" width="5" style="632" customWidth="1"/>
    <col min="6146" max="6146" width="76.33203125" style="632" customWidth="1"/>
    <col min="6147" max="6147" width="17.1640625" style="632" customWidth="1"/>
    <col min="6148" max="6148" width="19.1640625" style="632" customWidth="1"/>
    <col min="6149" max="6149" width="17.1640625" style="632" customWidth="1"/>
    <col min="6150" max="6150" width="9.33203125" style="632"/>
    <col min="6151" max="6151" width="12.83203125" style="632" bestFit="1" customWidth="1"/>
    <col min="6152" max="6400" width="9.33203125" style="632"/>
    <col min="6401" max="6401" width="5" style="632" customWidth="1"/>
    <col min="6402" max="6402" width="76.33203125" style="632" customWidth="1"/>
    <col min="6403" max="6403" width="17.1640625" style="632" customWidth="1"/>
    <col min="6404" max="6404" width="19.1640625" style="632" customWidth="1"/>
    <col min="6405" max="6405" width="17.1640625" style="632" customWidth="1"/>
    <col min="6406" max="6406" width="9.33203125" style="632"/>
    <col min="6407" max="6407" width="12.83203125" style="632" bestFit="1" customWidth="1"/>
    <col min="6408" max="6656" width="9.33203125" style="632"/>
    <col min="6657" max="6657" width="5" style="632" customWidth="1"/>
    <col min="6658" max="6658" width="76.33203125" style="632" customWidth="1"/>
    <col min="6659" max="6659" width="17.1640625" style="632" customWidth="1"/>
    <col min="6660" max="6660" width="19.1640625" style="632" customWidth="1"/>
    <col min="6661" max="6661" width="17.1640625" style="632" customWidth="1"/>
    <col min="6662" max="6662" width="9.33203125" style="632"/>
    <col min="6663" max="6663" width="12.83203125" style="632" bestFit="1" customWidth="1"/>
    <col min="6664" max="6912" width="9.33203125" style="632"/>
    <col min="6913" max="6913" width="5" style="632" customWidth="1"/>
    <col min="6914" max="6914" width="76.33203125" style="632" customWidth="1"/>
    <col min="6915" max="6915" width="17.1640625" style="632" customWidth="1"/>
    <col min="6916" max="6916" width="19.1640625" style="632" customWidth="1"/>
    <col min="6917" max="6917" width="17.1640625" style="632" customWidth="1"/>
    <col min="6918" max="6918" width="9.33203125" style="632"/>
    <col min="6919" max="6919" width="12.83203125" style="632" bestFit="1" customWidth="1"/>
    <col min="6920" max="7168" width="9.33203125" style="632"/>
    <col min="7169" max="7169" width="5" style="632" customWidth="1"/>
    <col min="7170" max="7170" width="76.33203125" style="632" customWidth="1"/>
    <col min="7171" max="7171" width="17.1640625" style="632" customWidth="1"/>
    <col min="7172" max="7172" width="19.1640625" style="632" customWidth="1"/>
    <col min="7173" max="7173" width="17.1640625" style="632" customWidth="1"/>
    <col min="7174" max="7174" width="9.33203125" style="632"/>
    <col min="7175" max="7175" width="12.83203125" style="632" bestFit="1" customWidth="1"/>
    <col min="7176" max="7424" width="9.33203125" style="632"/>
    <col min="7425" max="7425" width="5" style="632" customWidth="1"/>
    <col min="7426" max="7426" width="76.33203125" style="632" customWidth="1"/>
    <col min="7427" max="7427" width="17.1640625" style="632" customWidth="1"/>
    <col min="7428" max="7428" width="19.1640625" style="632" customWidth="1"/>
    <col min="7429" max="7429" width="17.1640625" style="632" customWidth="1"/>
    <col min="7430" max="7430" width="9.33203125" style="632"/>
    <col min="7431" max="7431" width="12.83203125" style="632" bestFit="1" customWidth="1"/>
    <col min="7432" max="7680" width="9.33203125" style="632"/>
    <col min="7681" max="7681" width="5" style="632" customWidth="1"/>
    <col min="7682" max="7682" width="76.33203125" style="632" customWidth="1"/>
    <col min="7683" max="7683" width="17.1640625" style="632" customWidth="1"/>
    <col min="7684" max="7684" width="19.1640625" style="632" customWidth="1"/>
    <col min="7685" max="7685" width="17.1640625" style="632" customWidth="1"/>
    <col min="7686" max="7686" width="9.33203125" style="632"/>
    <col min="7687" max="7687" width="12.83203125" style="632" bestFit="1" customWidth="1"/>
    <col min="7688" max="7936" width="9.33203125" style="632"/>
    <col min="7937" max="7937" width="5" style="632" customWidth="1"/>
    <col min="7938" max="7938" width="76.33203125" style="632" customWidth="1"/>
    <col min="7939" max="7939" width="17.1640625" style="632" customWidth="1"/>
    <col min="7940" max="7940" width="19.1640625" style="632" customWidth="1"/>
    <col min="7941" max="7941" width="17.1640625" style="632" customWidth="1"/>
    <col min="7942" max="7942" width="9.33203125" style="632"/>
    <col min="7943" max="7943" width="12.83203125" style="632" bestFit="1" customWidth="1"/>
    <col min="7944" max="8192" width="9.33203125" style="632"/>
    <col min="8193" max="8193" width="5" style="632" customWidth="1"/>
    <col min="8194" max="8194" width="76.33203125" style="632" customWidth="1"/>
    <col min="8195" max="8195" width="17.1640625" style="632" customWidth="1"/>
    <col min="8196" max="8196" width="19.1640625" style="632" customWidth="1"/>
    <col min="8197" max="8197" width="17.1640625" style="632" customWidth="1"/>
    <col min="8198" max="8198" width="9.33203125" style="632"/>
    <col min="8199" max="8199" width="12.83203125" style="632" bestFit="1" customWidth="1"/>
    <col min="8200" max="8448" width="9.33203125" style="632"/>
    <col min="8449" max="8449" width="5" style="632" customWidth="1"/>
    <col min="8450" max="8450" width="76.33203125" style="632" customWidth="1"/>
    <col min="8451" max="8451" width="17.1640625" style="632" customWidth="1"/>
    <col min="8452" max="8452" width="19.1640625" style="632" customWidth="1"/>
    <col min="8453" max="8453" width="17.1640625" style="632" customWidth="1"/>
    <col min="8454" max="8454" width="9.33203125" style="632"/>
    <col min="8455" max="8455" width="12.83203125" style="632" bestFit="1" customWidth="1"/>
    <col min="8456" max="8704" width="9.33203125" style="632"/>
    <col min="8705" max="8705" width="5" style="632" customWidth="1"/>
    <col min="8706" max="8706" width="76.33203125" style="632" customWidth="1"/>
    <col min="8707" max="8707" width="17.1640625" style="632" customWidth="1"/>
    <col min="8708" max="8708" width="19.1640625" style="632" customWidth="1"/>
    <col min="8709" max="8709" width="17.1640625" style="632" customWidth="1"/>
    <col min="8710" max="8710" width="9.33203125" style="632"/>
    <col min="8711" max="8711" width="12.83203125" style="632" bestFit="1" customWidth="1"/>
    <col min="8712" max="8960" width="9.33203125" style="632"/>
    <col min="8961" max="8961" width="5" style="632" customWidth="1"/>
    <col min="8962" max="8962" width="76.33203125" style="632" customWidth="1"/>
    <col min="8963" max="8963" width="17.1640625" style="632" customWidth="1"/>
    <col min="8964" max="8964" width="19.1640625" style="632" customWidth="1"/>
    <col min="8965" max="8965" width="17.1640625" style="632" customWidth="1"/>
    <col min="8966" max="8966" width="9.33203125" style="632"/>
    <col min="8967" max="8967" width="12.83203125" style="632" bestFit="1" customWidth="1"/>
    <col min="8968" max="9216" width="9.33203125" style="632"/>
    <col min="9217" max="9217" width="5" style="632" customWidth="1"/>
    <col min="9218" max="9218" width="76.33203125" style="632" customWidth="1"/>
    <col min="9219" max="9219" width="17.1640625" style="632" customWidth="1"/>
    <col min="9220" max="9220" width="19.1640625" style="632" customWidth="1"/>
    <col min="9221" max="9221" width="17.1640625" style="632" customWidth="1"/>
    <col min="9222" max="9222" width="9.33203125" style="632"/>
    <col min="9223" max="9223" width="12.83203125" style="632" bestFit="1" customWidth="1"/>
    <col min="9224" max="9472" width="9.33203125" style="632"/>
    <col min="9473" max="9473" width="5" style="632" customWidth="1"/>
    <col min="9474" max="9474" width="76.33203125" style="632" customWidth="1"/>
    <col min="9475" max="9475" width="17.1640625" style="632" customWidth="1"/>
    <col min="9476" max="9476" width="19.1640625" style="632" customWidth="1"/>
    <col min="9477" max="9477" width="17.1640625" style="632" customWidth="1"/>
    <col min="9478" max="9478" width="9.33203125" style="632"/>
    <col min="9479" max="9479" width="12.83203125" style="632" bestFit="1" customWidth="1"/>
    <col min="9480" max="9728" width="9.33203125" style="632"/>
    <col min="9729" max="9729" width="5" style="632" customWidth="1"/>
    <col min="9730" max="9730" width="76.33203125" style="632" customWidth="1"/>
    <col min="9731" max="9731" width="17.1640625" style="632" customWidth="1"/>
    <col min="9732" max="9732" width="19.1640625" style="632" customWidth="1"/>
    <col min="9733" max="9733" width="17.1640625" style="632" customWidth="1"/>
    <col min="9734" max="9734" width="9.33203125" style="632"/>
    <col min="9735" max="9735" width="12.83203125" style="632" bestFit="1" customWidth="1"/>
    <col min="9736" max="9984" width="9.33203125" style="632"/>
    <col min="9985" max="9985" width="5" style="632" customWidth="1"/>
    <col min="9986" max="9986" width="76.33203125" style="632" customWidth="1"/>
    <col min="9987" max="9987" width="17.1640625" style="632" customWidth="1"/>
    <col min="9988" max="9988" width="19.1640625" style="632" customWidth="1"/>
    <col min="9989" max="9989" width="17.1640625" style="632" customWidth="1"/>
    <col min="9990" max="9990" width="9.33203125" style="632"/>
    <col min="9991" max="9991" width="12.83203125" style="632" bestFit="1" customWidth="1"/>
    <col min="9992" max="10240" width="9.33203125" style="632"/>
    <col min="10241" max="10241" width="5" style="632" customWidth="1"/>
    <col min="10242" max="10242" width="76.33203125" style="632" customWidth="1"/>
    <col min="10243" max="10243" width="17.1640625" style="632" customWidth="1"/>
    <col min="10244" max="10244" width="19.1640625" style="632" customWidth="1"/>
    <col min="10245" max="10245" width="17.1640625" style="632" customWidth="1"/>
    <col min="10246" max="10246" width="9.33203125" style="632"/>
    <col min="10247" max="10247" width="12.83203125" style="632" bestFit="1" customWidth="1"/>
    <col min="10248" max="10496" width="9.33203125" style="632"/>
    <col min="10497" max="10497" width="5" style="632" customWidth="1"/>
    <col min="10498" max="10498" width="76.33203125" style="632" customWidth="1"/>
    <col min="10499" max="10499" width="17.1640625" style="632" customWidth="1"/>
    <col min="10500" max="10500" width="19.1640625" style="632" customWidth="1"/>
    <col min="10501" max="10501" width="17.1640625" style="632" customWidth="1"/>
    <col min="10502" max="10502" width="9.33203125" style="632"/>
    <col min="10503" max="10503" width="12.83203125" style="632" bestFit="1" customWidth="1"/>
    <col min="10504" max="10752" width="9.33203125" style="632"/>
    <col min="10753" max="10753" width="5" style="632" customWidth="1"/>
    <col min="10754" max="10754" width="76.33203125" style="632" customWidth="1"/>
    <col min="10755" max="10755" width="17.1640625" style="632" customWidth="1"/>
    <col min="10756" max="10756" width="19.1640625" style="632" customWidth="1"/>
    <col min="10757" max="10757" width="17.1640625" style="632" customWidth="1"/>
    <col min="10758" max="10758" width="9.33203125" style="632"/>
    <col min="10759" max="10759" width="12.83203125" style="632" bestFit="1" customWidth="1"/>
    <col min="10760" max="11008" width="9.33203125" style="632"/>
    <col min="11009" max="11009" width="5" style="632" customWidth="1"/>
    <col min="11010" max="11010" width="76.33203125" style="632" customWidth="1"/>
    <col min="11011" max="11011" width="17.1640625" style="632" customWidth="1"/>
    <col min="11012" max="11012" width="19.1640625" style="632" customWidth="1"/>
    <col min="11013" max="11013" width="17.1640625" style="632" customWidth="1"/>
    <col min="11014" max="11014" width="9.33203125" style="632"/>
    <col min="11015" max="11015" width="12.83203125" style="632" bestFit="1" customWidth="1"/>
    <col min="11016" max="11264" width="9.33203125" style="632"/>
    <col min="11265" max="11265" width="5" style="632" customWidth="1"/>
    <col min="11266" max="11266" width="76.33203125" style="632" customWidth="1"/>
    <col min="11267" max="11267" width="17.1640625" style="632" customWidth="1"/>
    <col min="11268" max="11268" width="19.1640625" style="632" customWidth="1"/>
    <col min="11269" max="11269" width="17.1640625" style="632" customWidth="1"/>
    <col min="11270" max="11270" width="9.33203125" style="632"/>
    <col min="11271" max="11271" width="12.83203125" style="632" bestFit="1" customWidth="1"/>
    <col min="11272" max="11520" width="9.33203125" style="632"/>
    <col min="11521" max="11521" width="5" style="632" customWidth="1"/>
    <col min="11522" max="11522" width="76.33203125" style="632" customWidth="1"/>
    <col min="11523" max="11523" width="17.1640625" style="632" customWidth="1"/>
    <col min="11524" max="11524" width="19.1640625" style="632" customWidth="1"/>
    <col min="11525" max="11525" width="17.1640625" style="632" customWidth="1"/>
    <col min="11526" max="11526" width="9.33203125" style="632"/>
    <col min="11527" max="11527" width="12.83203125" style="632" bestFit="1" customWidth="1"/>
    <col min="11528" max="11776" width="9.33203125" style="632"/>
    <col min="11777" max="11777" width="5" style="632" customWidth="1"/>
    <col min="11778" max="11778" width="76.33203125" style="632" customWidth="1"/>
    <col min="11779" max="11779" width="17.1640625" style="632" customWidth="1"/>
    <col min="11780" max="11780" width="19.1640625" style="632" customWidth="1"/>
    <col min="11781" max="11781" width="17.1640625" style="632" customWidth="1"/>
    <col min="11782" max="11782" width="9.33203125" style="632"/>
    <col min="11783" max="11783" width="12.83203125" style="632" bestFit="1" customWidth="1"/>
    <col min="11784" max="12032" width="9.33203125" style="632"/>
    <col min="12033" max="12033" width="5" style="632" customWidth="1"/>
    <col min="12034" max="12034" width="76.33203125" style="632" customWidth="1"/>
    <col min="12035" max="12035" width="17.1640625" style="632" customWidth="1"/>
    <col min="12036" max="12036" width="19.1640625" style="632" customWidth="1"/>
    <col min="12037" max="12037" width="17.1640625" style="632" customWidth="1"/>
    <col min="12038" max="12038" width="9.33203125" style="632"/>
    <col min="12039" max="12039" width="12.83203125" style="632" bestFit="1" customWidth="1"/>
    <col min="12040" max="12288" width="9.33203125" style="632"/>
    <col min="12289" max="12289" width="5" style="632" customWidth="1"/>
    <col min="12290" max="12290" width="76.33203125" style="632" customWidth="1"/>
    <col min="12291" max="12291" width="17.1640625" style="632" customWidth="1"/>
    <col min="12292" max="12292" width="19.1640625" style="632" customWidth="1"/>
    <col min="12293" max="12293" width="17.1640625" style="632" customWidth="1"/>
    <col min="12294" max="12294" width="9.33203125" style="632"/>
    <col min="12295" max="12295" width="12.83203125" style="632" bestFit="1" customWidth="1"/>
    <col min="12296" max="12544" width="9.33203125" style="632"/>
    <col min="12545" max="12545" width="5" style="632" customWidth="1"/>
    <col min="12546" max="12546" width="76.33203125" style="632" customWidth="1"/>
    <col min="12547" max="12547" width="17.1640625" style="632" customWidth="1"/>
    <col min="12548" max="12548" width="19.1640625" style="632" customWidth="1"/>
    <col min="12549" max="12549" width="17.1640625" style="632" customWidth="1"/>
    <col min="12550" max="12550" width="9.33203125" style="632"/>
    <col min="12551" max="12551" width="12.83203125" style="632" bestFit="1" customWidth="1"/>
    <col min="12552" max="12800" width="9.33203125" style="632"/>
    <col min="12801" max="12801" width="5" style="632" customWidth="1"/>
    <col min="12802" max="12802" width="76.33203125" style="632" customWidth="1"/>
    <col min="12803" max="12803" width="17.1640625" style="632" customWidth="1"/>
    <col min="12804" max="12804" width="19.1640625" style="632" customWidth="1"/>
    <col min="12805" max="12805" width="17.1640625" style="632" customWidth="1"/>
    <col min="12806" max="12806" width="9.33203125" style="632"/>
    <col min="12807" max="12807" width="12.83203125" style="632" bestFit="1" customWidth="1"/>
    <col min="12808" max="13056" width="9.33203125" style="632"/>
    <col min="13057" max="13057" width="5" style="632" customWidth="1"/>
    <col min="13058" max="13058" width="76.33203125" style="632" customWidth="1"/>
    <col min="13059" max="13059" width="17.1640625" style="632" customWidth="1"/>
    <col min="13060" max="13060" width="19.1640625" style="632" customWidth="1"/>
    <col min="13061" max="13061" width="17.1640625" style="632" customWidth="1"/>
    <col min="13062" max="13062" width="9.33203125" style="632"/>
    <col min="13063" max="13063" width="12.83203125" style="632" bestFit="1" customWidth="1"/>
    <col min="13064" max="13312" width="9.33203125" style="632"/>
    <col min="13313" max="13313" width="5" style="632" customWidth="1"/>
    <col min="13314" max="13314" width="76.33203125" style="632" customWidth="1"/>
    <col min="13315" max="13315" width="17.1640625" style="632" customWidth="1"/>
    <col min="13316" max="13316" width="19.1640625" style="632" customWidth="1"/>
    <col min="13317" max="13317" width="17.1640625" style="632" customWidth="1"/>
    <col min="13318" max="13318" width="9.33203125" style="632"/>
    <col min="13319" max="13319" width="12.83203125" style="632" bestFit="1" customWidth="1"/>
    <col min="13320" max="13568" width="9.33203125" style="632"/>
    <col min="13569" max="13569" width="5" style="632" customWidth="1"/>
    <col min="13570" max="13570" width="76.33203125" style="632" customWidth="1"/>
    <col min="13571" max="13571" width="17.1640625" style="632" customWidth="1"/>
    <col min="13572" max="13572" width="19.1640625" style="632" customWidth="1"/>
    <col min="13573" max="13573" width="17.1640625" style="632" customWidth="1"/>
    <col min="13574" max="13574" width="9.33203125" style="632"/>
    <col min="13575" max="13575" width="12.83203125" style="632" bestFit="1" customWidth="1"/>
    <col min="13576" max="13824" width="9.33203125" style="632"/>
    <col min="13825" max="13825" width="5" style="632" customWidth="1"/>
    <col min="13826" max="13826" width="76.33203125" style="632" customWidth="1"/>
    <col min="13827" max="13827" width="17.1640625" style="632" customWidth="1"/>
    <col min="13828" max="13828" width="19.1640625" style="632" customWidth="1"/>
    <col min="13829" max="13829" width="17.1640625" style="632" customWidth="1"/>
    <col min="13830" max="13830" width="9.33203125" style="632"/>
    <col min="13831" max="13831" width="12.83203125" style="632" bestFit="1" customWidth="1"/>
    <col min="13832" max="14080" width="9.33203125" style="632"/>
    <col min="14081" max="14081" width="5" style="632" customWidth="1"/>
    <col min="14082" max="14082" width="76.33203125" style="632" customWidth="1"/>
    <col min="14083" max="14083" width="17.1640625" style="632" customWidth="1"/>
    <col min="14084" max="14084" width="19.1640625" style="632" customWidth="1"/>
    <col min="14085" max="14085" width="17.1640625" style="632" customWidth="1"/>
    <col min="14086" max="14086" width="9.33203125" style="632"/>
    <col min="14087" max="14087" width="12.83203125" style="632" bestFit="1" customWidth="1"/>
    <col min="14088" max="14336" width="9.33203125" style="632"/>
    <col min="14337" max="14337" width="5" style="632" customWidth="1"/>
    <col min="14338" max="14338" width="76.33203125" style="632" customWidth="1"/>
    <col min="14339" max="14339" width="17.1640625" style="632" customWidth="1"/>
    <col min="14340" max="14340" width="19.1640625" style="632" customWidth="1"/>
    <col min="14341" max="14341" width="17.1640625" style="632" customWidth="1"/>
    <col min="14342" max="14342" width="9.33203125" style="632"/>
    <col min="14343" max="14343" width="12.83203125" style="632" bestFit="1" customWidth="1"/>
    <col min="14344" max="14592" width="9.33203125" style="632"/>
    <col min="14593" max="14593" width="5" style="632" customWidth="1"/>
    <col min="14594" max="14594" width="76.33203125" style="632" customWidth="1"/>
    <col min="14595" max="14595" width="17.1640625" style="632" customWidth="1"/>
    <col min="14596" max="14596" width="19.1640625" style="632" customWidth="1"/>
    <col min="14597" max="14597" width="17.1640625" style="632" customWidth="1"/>
    <col min="14598" max="14598" width="9.33203125" style="632"/>
    <col min="14599" max="14599" width="12.83203125" style="632" bestFit="1" customWidth="1"/>
    <col min="14600" max="14848" width="9.33203125" style="632"/>
    <col min="14849" max="14849" width="5" style="632" customWidth="1"/>
    <col min="14850" max="14850" width="76.33203125" style="632" customWidth="1"/>
    <col min="14851" max="14851" width="17.1640625" style="632" customWidth="1"/>
    <col min="14852" max="14852" width="19.1640625" style="632" customWidth="1"/>
    <col min="14853" max="14853" width="17.1640625" style="632" customWidth="1"/>
    <col min="14854" max="14854" width="9.33203125" style="632"/>
    <col min="14855" max="14855" width="12.83203125" style="632" bestFit="1" customWidth="1"/>
    <col min="14856" max="15104" width="9.33203125" style="632"/>
    <col min="15105" max="15105" width="5" style="632" customWidth="1"/>
    <col min="15106" max="15106" width="76.33203125" style="632" customWidth="1"/>
    <col min="15107" max="15107" width="17.1640625" style="632" customWidth="1"/>
    <col min="15108" max="15108" width="19.1640625" style="632" customWidth="1"/>
    <col min="15109" max="15109" width="17.1640625" style="632" customWidth="1"/>
    <col min="15110" max="15110" width="9.33203125" style="632"/>
    <col min="15111" max="15111" width="12.83203125" style="632" bestFit="1" customWidth="1"/>
    <col min="15112" max="15360" width="9.33203125" style="632"/>
    <col min="15361" max="15361" width="5" style="632" customWidth="1"/>
    <col min="15362" max="15362" width="76.33203125" style="632" customWidth="1"/>
    <col min="15363" max="15363" width="17.1640625" style="632" customWidth="1"/>
    <col min="15364" max="15364" width="19.1640625" style="632" customWidth="1"/>
    <col min="15365" max="15365" width="17.1640625" style="632" customWidth="1"/>
    <col min="15366" max="15366" width="9.33203125" style="632"/>
    <col min="15367" max="15367" width="12.83203125" style="632" bestFit="1" customWidth="1"/>
    <col min="15368" max="15616" width="9.33203125" style="632"/>
    <col min="15617" max="15617" width="5" style="632" customWidth="1"/>
    <col min="15618" max="15618" width="76.33203125" style="632" customWidth="1"/>
    <col min="15619" max="15619" width="17.1640625" style="632" customWidth="1"/>
    <col min="15620" max="15620" width="19.1640625" style="632" customWidth="1"/>
    <col min="15621" max="15621" width="17.1640625" style="632" customWidth="1"/>
    <col min="15622" max="15622" width="9.33203125" style="632"/>
    <col min="15623" max="15623" width="12.83203125" style="632" bestFit="1" customWidth="1"/>
    <col min="15624" max="15872" width="9.33203125" style="632"/>
    <col min="15873" max="15873" width="5" style="632" customWidth="1"/>
    <col min="15874" max="15874" width="76.33203125" style="632" customWidth="1"/>
    <col min="15875" max="15875" width="17.1640625" style="632" customWidth="1"/>
    <col min="15876" max="15876" width="19.1640625" style="632" customWidth="1"/>
    <col min="15877" max="15877" width="17.1640625" style="632" customWidth="1"/>
    <col min="15878" max="15878" width="9.33203125" style="632"/>
    <col min="15879" max="15879" width="12.83203125" style="632" bestFit="1" customWidth="1"/>
    <col min="15880" max="16128" width="9.33203125" style="632"/>
    <col min="16129" max="16129" width="5" style="632" customWidth="1"/>
    <col min="16130" max="16130" width="76.33203125" style="632" customWidth="1"/>
    <col min="16131" max="16131" width="17.1640625" style="632" customWidth="1"/>
    <col min="16132" max="16132" width="19.1640625" style="632" customWidth="1"/>
    <col min="16133" max="16133" width="17.1640625" style="632" customWidth="1"/>
    <col min="16134" max="16134" width="9.33203125" style="632"/>
    <col min="16135" max="16135" width="12.83203125" style="632" bestFit="1" customWidth="1"/>
    <col min="16136" max="16384" width="9.33203125" style="632"/>
  </cols>
  <sheetData>
    <row r="1" spans="1:7">
      <c r="A1" s="1359" t="s">
        <v>643</v>
      </c>
      <c r="B1" s="1359"/>
      <c r="C1" s="1359"/>
      <c r="D1" s="1359"/>
      <c r="E1" s="1359"/>
    </row>
    <row r="2" spans="1:7" ht="36.75" customHeight="1">
      <c r="A2" s="1358" t="s">
        <v>716</v>
      </c>
      <c r="B2" s="1358"/>
      <c r="C2" s="1358"/>
      <c r="D2" s="1358"/>
      <c r="E2" s="1358"/>
    </row>
    <row r="3" spans="1:7">
      <c r="A3" s="218"/>
      <c r="B3" s="218"/>
      <c r="C3" s="633"/>
      <c r="D3" s="633"/>
      <c r="E3" s="685" t="s">
        <v>1</v>
      </c>
    </row>
    <row r="4" spans="1:7" s="634" customFormat="1" ht="63.75">
      <c r="A4" s="219" t="s">
        <v>396</v>
      </c>
      <c r="B4" s="31" t="s">
        <v>589</v>
      </c>
      <c r="C4" s="658" t="s">
        <v>717</v>
      </c>
      <c r="D4" s="658" t="s">
        <v>718</v>
      </c>
      <c r="E4" s="659" t="s">
        <v>590</v>
      </c>
      <c r="G4" s="635"/>
    </row>
    <row r="5" spans="1:7" s="634" customFormat="1" ht="12" customHeight="1">
      <c r="A5" s="654">
        <v>1</v>
      </c>
      <c r="B5" s="655">
        <v>2</v>
      </c>
      <c r="C5" s="656">
        <v>3</v>
      </c>
      <c r="D5" s="656">
        <v>4</v>
      </c>
      <c r="E5" s="657">
        <v>5</v>
      </c>
    </row>
    <row r="6" spans="1:7" s="634" customFormat="1" ht="18" customHeight="1">
      <c r="A6" s="671" t="s">
        <v>9</v>
      </c>
      <c r="B6" s="652"/>
      <c r="C6" s="653">
        <v>0</v>
      </c>
      <c r="D6" s="653">
        <v>0</v>
      </c>
      <c r="E6" s="672"/>
    </row>
    <row r="7" spans="1:7" s="634" customFormat="1" ht="18" customHeight="1">
      <c r="A7" s="673" t="s">
        <v>12</v>
      </c>
      <c r="B7" s="640"/>
      <c r="C7" s="641">
        <v>0</v>
      </c>
      <c r="D7" s="641">
        <v>0</v>
      </c>
      <c r="E7" s="674"/>
    </row>
    <row r="8" spans="1:7" s="634" customFormat="1" ht="18" customHeight="1">
      <c r="A8" s="673" t="s">
        <v>15</v>
      </c>
      <c r="B8" s="642"/>
      <c r="C8" s="641"/>
      <c r="D8" s="641"/>
      <c r="E8" s="674"/>
    </row>
    <row r="9" spans="1:7" s="634" customFormat="1" ht="18" customHeight="1">
      <c r="A9" s="671" t="s">
        <v>18</v>
      </c>
      <c r="B9" s="640"/>
      <c r="C9" s="643"/>
      <c r="D9" s="643"/>
      <c r="E9" s="674"/>
    </row>
    <row r="10" spans="1:7" s="634" customFormat="1" ht="18" customHeight="1">
      <c r="A10" s="673" t="s">
        <v>21</v>
      </c>
      <c r="B10" s="644"/>
      <c r="C10" s="645"/>
      <c r="D10" s="645"/>
      <c r="E10" s="675"/>
    </row>
    <row r="11" spans="1:7" s="634" customFormat="1" ht="18" customHeight="1">
      <c r="A11" s="673" t="s">
        <v>24</v>
      </c>
      <c r="B11" s="646"/>
      <c r="C11" s="647"/>
      <c r="D11" s="647"/>
      <c r="E11" s="675"/>
    </row>
    <row r="12" spans="1:7" s="634" customFormat="1" ht="18" customHeight="1">
      <c r="A12" s="671" t="s">
        <v>27</v>
      </c>
      <c r="B12" s="646"/>
      <c r="C12" s="647"/>
      <c r="D12" s="647"/>
      <c r="E12" s="675"/>
    </row>
    <row r="13" spans="1:7" s="634" customFormat="1" ht="18" customHeight="1">
      <c r="A13" s="673" t="s">
        <v>30</v>
      </c>
      <c r="B13" s="646"/>
      <c r="C13" s="647"/>
      <c r="D13" s="647"/>
      <c r="E13" s="675"/>
    </row>
    <row r="14" spans="1:7" s="634" customFormat="1" ht="18" customHeight="1">
      <c r="A14" s="673" t="s">
        <v>33</v>
      </c>
      <c r="B14" s="646"/>
      <c r="C14" s="647"/>
      <c r="D14" s="647"/>
      <c r="E14" s="675"/>
    </row>
    <row r="15" spans="1:7" s="634" customFormat="1" ht="18" customHeight="1">
      <c r="A15" s="676" t="s">
        <v>36</v>
      </c>
      <c r="B15" s="660"/>
      <c r="C15" s="661"/>
      <c r="D15" s="661"/>
      <c r="E15" s="677"/>
    </row>
    <row r="16" spans="1:7" s="634" customFormat="1">
      <c r="A16" s="221" t="s">
        <v>38</v>
      </c>
      <c r="B16" s="663" t="s">
        <v>591</v>
      </c>
      <c r="C16" s="664">
        <f>SUM(C6:C15)</f>
        <v>0</v>
      </c>
      <c r="D16" s="664">
        <f>SUM(D6:D15)</f>
        <v>0</v>
      </c>
      <c r="E16" s="665">
        <f>SUM(E6:E15)</f>
        <v>0</v>
      </c>
    </row>
    <row r="17" spans="1:6" s="634" customFormat="1">
      <c r="A17" s="676" t="s">
        <v>40</v>
      </c>
      <c r="B17" s="666"/>
      <c r="C17" s="667"/>
      <c r="D17" s="667"/>
      <c r="E17" s="678"/>
    </row>
    <row r="18" spans="1:6" s="634" customFormat="1">
      <c r="A18" s="221" t="s">
        <v>42</v>
      </c>
      <c r="B18" s="663" t="s">
        <v>592</v>
      </c>
      <c r="C18" s="664">
        <f>SUM(C17:C17)</f>
        <v>0</v>
      </c>
      <c r="D18" s="664">
        <f>SUM(D17:D17)</f>
        <v>0</v>
      </c>
      <c r="E18" s="665">
        <f>SUM(E17:E17)</f>
        <v>0</v>
      </c>
    </row>
    <row r="19" spans="1:6" s="634" customFormat="1">
      <c r="A19" s="671" t="s">
        <v>44</v>
      </c>
      <c r="B19" s="668"/>
      <c r="C19" s="662"/>
      <c r="D19" s="662"/>
      <c r="E19" s="679"/>
    </row>
    <row r="20" spans="1:6" s="634" customFormat="1">
      <c r="A20" s="673" t="s">
        <v>46</v>
      </c>
      <c r="B20" s="650"/>
      <c r="C20" s="651"/>
      <c r="D20" s="651"/>
      <c r="E20" s="675"/>
    </row>
    <row r="21" spans="1:6" s="634" customFormat="1">
      <c r="A21" s="671" t="s">
        <v>48</v>
      </c>
      <c r="B21" s="648"/>
      <c r="C21" s="649"/>
      <c r="D21" s="649"/>
      <c r="E21" s="675"/>
    </row>
    <row r="22" spans="1:6" s="634" customFormat="1">
      <c r="A22" s="673" t="s">
        <v>50</v>
      </c>
      <c r="B22" s="648"/>
      <c r="C22" s="649"/>
      <c r="D22" s="649"/>
      <c r="E22" s="675"/>
    </row>
    <row r="23" spans="1:6" s="634" customFormat="1">
      <c r="A23" s="680" t="s">
        <v>53</v>
      </c>
      <c r="B23" s="669"/>
      <c r="C23" s="670"/>
      <c r="D23" s="670"/>
      <c r="E23" s="677"/>
    </row>
    <row r="24" spans="1:6" s="634" customFormat="1">
      <c r="A24" s="221" t="s">
        <v>56</v>
      </c>
      <c r="B24" s="663" t="s">
        <v>593</v>
      </c>
      <c r="C24" s="664">
        <f>SUM(C19:C23)</f>
        <v>0</v>
      </c>
      <c r="D24" s="664">
        <f>SUM(D19:D23)</f>
        <v>0</v>
      </c>
      <c r="E24" s="665">
        <f>SUM(E19:E23)</f>
        <v>0</v>
      </c>
    </row>
    <row r="25" spans="1:6" s="634" customFormat="1" ht="27" customHeight="1">
      <c r="A25" s="681" t="s">
        <v>59</v>
      </c>
      <c r="B25" s="682" t="s">
        <v>594</v>
      </c>
      <c r="C25" s="683">
        <f>SUM(C24,C18,C16)</f>
        <v>0</v>
      </c>
      <c r="D25" s="683">
        <f>SUM(D24,D18,D16)</f>
        <v>0</v>
      </c>
      <c r="E25" s="684">
        <f>SUM(E24,E18,E16)</f>
        <v>0</v>
      </c>
    </row>
    <row r="28" spans="1:6">
      <c r="A28" s="636"/>
      <c r="B28" s="637"/>
      <c r="C28" s="636"/>
      <c r="D28" s="636"/>
      <c r="E28" s="636"/>
    </row>
    <row r="29" spans="1:6">
      <c r="A29" s="636"/>
      <c r="B29" s="637"/>
      <c r="C29" s="636"/>
      <c r="D29" s="636"/>
      <c r="E29" s="636"/>
    </row>
    <row r="30" spans="1:6">
      <c r="A30" s="636"/>
      <c r="B30" s="637"/>
      <c r="C30" s="636"/>
      <c r="D30" s="636"/>
      <c r="E30" s="636"/>
      <c r="F30" s="638"/>
    </row>
    <row r="31" spans="1:6">
      <c r="A31" s="636"/>
      <c r="B31" s="637"/>
      <c r="C31" s="636"/>
      <c r="D31" s="636"/>
      <c r="E31" s="636"/>
    </row>
    <row r="32" spans="1:6">
      <c r="A32" s="636"/>
      <c r="B32" s="637"/>
      <c r="C32" s="636"/>
      <c r="D32" s="636"/>
      <c r="E32" s="636"/>
    </row>
    <row r="33" spans="1:5">
      <c r="A33" s="636"/>
      <c r="B33" s="637"/>
      <c r="C33" s="636"/>
      <c r="D33" s="636"/>
      <c r="E33" s="636"/>
    </row>
    <row r="34" spans="1:5">
      <c r="A34" s="636"/>
      <c r="B34" s="637"/>
      <c r="C34" s="636"/>
      <c r="D34" s="636"/>
      <c r="E34" s="636"/>
    </row>
    <row r="35" spans="1:5">
      <c r="A35" s="636"/>
      <c r="B35" s="637"/>
      <c r="C35" s="636"/>
      <c r="D35" s="636"/>
      <c r="E35" s="636"/>
    </row>
    <row r="36" spans="1:5">
      <c r="A36" s="636"/>
      <c r="B36" s="637"/>
      <c r="C36" s="636"/>
      <c r="D36" s="636"/>
      <c r="E36" s="636"/>
    </row>
    <row r="37" spans="1:5">
      <c r="A37" s="636"/>
      <c r="B37" s="636"/>
      <c r="C37" s="636"/>
      <c r="D37" s="636"/>
      <c r="E37" s="636"/>
    </row>
    <row r="38" spans="1:5">
      <c r="A38" s="636"/>
      <c r="B38" s="636"/>
      <c r="C38" s="636"/>
      <c r="D38" s="636"/>
      <c r="E38" s="636"/>
    </row>
    <row r="39" spans="1:5">
      <c r="A39" s="636"/>
      <c r="B39" s="636"/>
      <c r="C39" s="636"/>
      <c r="D39" s="636"/>
      <c r="E39" s="636"/>
    </row>
    <row r="40" spans="1:5">
      <c r="A40" s="636"/>
      <c r="B40" s="636"/>
      <c r="C40" s="636"/>
      <c r="D40" s="636"/>
      <c r="E40" s="636"/>
    </row>
    <row r="41" spans="1:5">
      <c r="A41" s="636"/>
      <c r="B41" s="636"/>
      <c r="C41" s="636"/>
      <c r="D41" s="636"/>
      <c r="E41" s="636"/>
    </row>
    <row r="42" spans="1:5">
      <c r="A42" s="636"/>
      <c r="B42" s="636"/>
      <c r="C42" s="636"/>
      <c r="D42" s="636"/>
      <c r="E42" s="636"/>
    </row>
    <row r="43" spans="1:5">
      <c r="A43" s="636"/>
      <c r="B43" s="636"/>
      <c r="C43" s="636"/>
      <c r="D43" s="636"/>
      <c r="E43" s="636"/>
    </row>
    <row r="44" spans="1:5">
      <c r="A44" s="636"/>
      <c r="B44" s="636"/>
      <c r="C44" s="636"/>
      <c r="D44" s="636"/>
      <c r="E44" s="636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2/2020.(III.19.)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view="pageLayout" topLeftCell="C1" zoomScaleNormal="100" zoomScaleSheetLayoutView="100" workbookViewId="0">
      <selection activeCell="I21" sqref="H21:I21"/>
    </sheetView>
  </sheetViews>
  <sheetFormatPr defaultColWidth="9.33203125" defaultRowHeight="12.75"/>
  <cols>
    <col min="1" max="1" width="7" style="103" customWidth="1"/>
    <col min="2" max="2" width="58" style="104" customWidth="1"/>
    <col min="3" max="3" width="18.33203125" style="103" customWidth="1"/>
    <col min="4" max="4" width="13.1640625" style="1149" customWidth="1"/>
    <col min="5" max="5" width="12.33203125" style="1149" customWidth="1"/>
    <col min="6" max="6" width="56" style="103" customWidth="1"/>
    <col min="7" max="7" width="19.1640625" style="103" customWidth="1"/>
    <col min="8" max="8" width="11.5" style="1149" customWidth="1"/>
    <col min="9" max="9" width="16.5" style="1149" customWidth="1"/>
    <col min="10" max="16384" width="9.33203125" style="103"/>
  </cols>
  <sheetData>
    <row r="1" spans="1:9" ht="44.25" customHeight="1">
      <c r="A1" s="1209" t="s">
        <v>697</v>
      </c>
      <c r="B1" s="1209"/>
      <c r="C1" s="1209"/>
      <c r="D1" s="1209"/>
      <c r="E1" s="1209"/>
      <c r="F1" s="1209"/>
      <c r="G1" s="1209"/>
      <c r="H1" s="1209"/>
      <c r="I1" s="1209"/>
    </row>
    <row r="2" spans="1:9">
      <c r="A2" s="1210" t="s">
        <v>1</v>
      </c>
      <c r="B2" s="1210"/>
      <c r="C2" s="1210"/>
      <c r="D2" s="1210"/>
      <c r="E2" s="1210"/>
      <c r="F2" s="1210"/>
      <c r="G2" s="1210"/>
      <c r="H2" s="1210"/>
      <c r="I2" s="1210"/>
    </row>
    <row r="3" spans="1:9" ht="18" customHeight="1">
      <c r="A3" s="1207" t="s">
        <v>2</v>
      </c>
      <c r="B3" s="1211" t="s">
        <v>265</v>
      </c>
      <c r="C3" s="1212"/>
      <c r="D3" s="1212"/>
      <c r="E3" s="1213"/>
      <c r="F3" s="1211" t="s">
        <v>266</v>
      </c>
      <c r="G3" s="1212"/>
      <c r="H3" s="1212"/>
      <c r="I3" s="1213"/>
    </row>
    <row r="4" spans="1:9" s="107" customFormat="1" ht="35.25" customHeight="1">
      <c r="A4" s="1208"/>
      <c r="B4" s="105" t="s">
        <v>267</v>
      </c>
      <c r="C4" s="106" t="s">
        <v>698</v>
      </c>
      <c r="D4" s="1150" t="s">
        <v>727</v>
      </c>
      <c r="E4" s="1150" t="s">
        <v>728</v>
      </c>
      <c r="F4" s="105" t="s">
        <v>267</v>
      </c>
      <c r="G4" s="106" t="str">
        <f>+C4</f>
        <v>2019. évi előirányzat</v>
      </c>
      <c r="H4" s="1136" t="s">
        <v>727</v>
      </c>
      <c r="I4" s="1136" t="s">
        <v>732</v>
      </c>
    </row>
    <row r="5" spans="1:9" s="110" customFormat="1" ht="12" customHeight="1">
      <c r="A5" s="108" t="s">
        <v>5</v>
      </c>
      <c r="B5" s="108" t="s">
        <v>6</v>
      </c>
      <c r="C5" s="109" t="s">
        <v>7</v>
      </c>
      <c r="D5" s="1151" t="s">
        <v>8</v>
      </c>
      <c r="E5" s="1151" t="s">
        <v>268</v>
      </c>
      <c r="F5" s="108" t="s">
        <v>448</v>
      </c>
      <c r="G5" s="109" t="s">
        <v>691</v>
      </c>
      <c r="H5" s="1166" t="s">
        <v>692</v>
      </c>
      <c r="I5" s="1166" t="s">
        <v>733</v>
      </c>
    </row>
    <row r="6" spans="1:9" ht="18.75" customHeight="1">
      <c r="A6" s="111" t="s">
        <v>9</v>
      </c>
      <c r="B6" s="772" t="s">
        <v>443</v>
      </c>
      <c r="C6" s="112">
        <v>15288373</v>
      </c>
      <c r="D6" s="1152">
        <v>3506214</v>
      </c>
      <c r="E6" s="1153">
        <v>18794587</v>
      </c>
      <c r="F6" s="772" t="str">
        <f>'1.sz.mell.'!B83</f>
        <v>Személyi  juttatások</v>
      </c>
      <c r="G6" s="112">
        <f>'1.sz.mell.'!D83</f>
        <v>27063979</v>
      </c>
      <c r="H6" s="1167">
        <v>3476854</v>
      </c>
      <c r="I6" s="1146">
        <v>30540833</v>
      </c>
    </row>
    <row r="7" spans="1:9" ht="15.75" customHeight="1">
      <c r="A7" s="113" t="s">
        <v>12</v>
      </c>
      <c r="B7" s="773" t="s">
        <v>534</v>
      </c>
      <c r="C7" s="114">
        <f>'1.sz.mell.'!D13+'1.sz.mell.'!D14</f>
        <v>12000000</v>
      </c>
      <c r="D7" s="1154">
        <v>20241876</v>
      </c>
      <c r="E7" s="1155">
        <v>32241876</v>
      </c>
      <c r="F7" s="772" t="str">
        <f>'1.sz.mell.'!B84</f>
        <v>Munkaadókat terhelő járulékok és szociális hozzájárulási adó</v>
      </c>
      <c r="G7" s="115">
        <f>'1.sz.mell.'!D84</f>
        <v>5277476</v>
      </c>
      <c r="H7" s="1168">
        <v>-2662494</v>
      </c>
      <c r="I7" s="1140">
        <v>2614982</v>
      </c>
    </row>
    <row r="8" spans="1:9" ht="15.75" customHeight="1">
      <c r="A8" s="113" t="s">
        <v>15</v>
      </c>
      <c r="B8" s="773" t="s">
        <v>107</v>
      </c>
      <c r="C8" s="115">
        <v>36000000</v>
      </c>
      <c r="D8" s="1156">
        <v>6185838</v>
      </c>
      <c r="E8" s="1157">
        <v>42185838</v>
      </c>
      <c r="F8" s="772" t="str">
        <f>'1.sz.mell.'!B85</f>
        <v>Dologi  kiadások</v>
      </c>
      <c r="G8" s="115">
        <f>'1.sz.mell.'!D85</f>
        <v>36000000</v>
      </c>
      <c r="H8" s="1168">
        <v>6285952</v>
      </c>
      <c r="I8" s="1140">
        <v>42285952</v>
      </c>
    </row>
    <row r="9" spans="1:9" ht="15.75" customHeight="1">
      <c r="A9" s="113" t="s">
        <v>18</v>
      </c>
      <c r="B9" s="773" t="s">
        <v>436</v>
      </c>
      <c r="C9" s="115">
        <v>12810000</v>
      </c>
      <c r="D9" s="1156">
        <v>4165426</v>
      </c>
      <c r="E9" s="1157">
        <v>16975426</v>
      </c>
      <c r="F9" s="772" t="str">
        <f>'1.sz.mell.'!B86</f>
        <v>Ellátottak pénzbeli juttatásai</v>
      </c>
      <c r="G9" s="115">
        <f>'1.sz.mell.'!D86</f>
        <v>1400000</v>
      </c>
      <c r="H9" s="1168">
        <v>199246</v>
      </c>
      <c r="I9" s="1140">
        <v>1599246</v>
      </c>
    </row>
    <row r="10" spans="1:9" ht="15.75" customHeight="1">
      <c r="A10" s="113" t="s">
        <v>21</v>
      </c>
      <c r="B10" s="773" t="s">
        <v>405</v>
      </c>
      <c r="C10" s="115">
        <f>'1.sz.mell.'!D66</f>
        <v>1500000</v>
      </c>
      <c r="D10" s="1156">
        <v>-687598</v>
      </c>
      <c r="E10" s="1157">
        <v>812402</v>
      </c>
      <c r="F10" s="772" t="str">
        <f>'1.sz.mell.'!B87</f>
        <v>Egyéb működési célú kiadások</v>
      </c>
      <c r="G10" s="115">
        <v>73818138</v>
      </c>
      <c r="H10" s="1168">
        <v>50938945</v>
      </c>
      <c r="I10" s="1140">
        <v>124757083</v>
      </c>
    </row>
    <row r="11" spans="1:9" ht="15.75" customHeight="1">
      <c r="A11" s="113" t="s">
        <v>24</v>
      </c>
      <c r="B11" s="773"/>
      <c r="C11" s="115"/>
      <c r="D11" s="1156"/>
      <c r="E11" s="1157"/>
      <c r="F11" s="1023" t="s">
        <v>269</v>
      </c>
      <c r="G11" s="115">
        <v>71303136</v>
      </c>
      <c r="H11" s="1168">
        <v>50938945</v>
      </c>
      <c r="I11" s="1140">
        <v>124757083</v>
      </c>
    </row>
    <row r="12" spans="1:9" ht="15.75" customHeight="1">
      <c r="A12" s="117" t="s">
        <v>27</v>
      </c>
      <c r="B12" s="118"/>
      <c r="C12" s="119"/>
      <c r="D12" s="1158"/>
      <c r="E12" s="1159"/>
      <c r="F12" s="1024" t="s">
        <v>270</v>
      </c>
      <c r="G12" s="119"/>
      <c r="H12" s="1169"/>
      <c r="I12" s="1142"/>
    </row>
    <row r="13" spans="1:9" ht="15.75" customHeight="1">
      <c r="A13" s="120" t="s">
        <v>30</v>
      </c>
      <c r="B13" s="776" t="s">
        <v>618</v>
      </c>
      <c r="C13" s="121">
        <f>SUM(C6:C12)</f>
        <v>77598373</v>
      </c>
      <c r="D13" s="1160">
        <v>35085857</v>
      </c>
      <c r="E13" s="1144">
        <v>112684230</v>
      </c>
      <c r="F13" s="1025" t="s">
        <v>271</v>
      </c>
      <c r="G13" s="121">
        <f>SUM(G6:G10)</f>
        <v>143559593</v>
      </c>
      <c r="H13" s="1144">
        <v>58238503</v>
      </c>
      <c r="I13" s="1144">
        <v>201798096</v>
      </c>
    </row>
    <row r="14" spans="1:9" ht="15.75" customHeight="1">
      <c r="A14" s="122" t="s">
        <v>33</v>
      </c>
      <c r="B14" s="777" t="str">
        <f>'1.sz.mell.'!B71</f>
        <v xml:space="preserve">Hitel-, kölcsönfelvétel államháztartáson kívülről </v>
      </c>
      <c r="C14" s="123">
        <f>'1.sz.mell.'!D71</f>
        <v>0</v>
      </c>
      <c r="D14" s="1161"/>
      <c r="E14" s="1162"/>
      <c r="F14" s="1026" t="s">
        <v>272</v>
      </c>
      <c r="G14" s="124"/>
      <c r="H14" s="1167"/>
      <c r="I14" s="1146"/>
    </row>
    <row r="15" spans="1:9" ht="15.75" customHeight="1">
      <c r="A15" s="122" t="s">
        <v>36</v>
      </c>
      <c r="B15" s="778" t="s">
        <v>188</v>
      </c>
      <c r="C15" s="115">
        <f>SUM(C16:C17)</f>
        <v>57016450</v>
      </c>
      <c r="D15" s="1163">
        <f>E15-C15</f>
        <v>19081041</v>
      </c>
      <c r="E15" s="1164">
        <v>76097491</v>
      </c>
      <c r="F15" s="1027" t="s">
        <v>273</v>
      </c>
      <c r="G15" s="115"/>
      <c r="H15" s="1168"/>
      <c r="I15" s="1140"/>
    </row>
    <row r="16" spans="1:9" ht="15.75" customHeight="1">
      <c r="A16" s="125" t="s">
        <v>274</v>
      </c>
      <c r="B16" s="126" t="str">
        <f>'1.sz.mell.'!B73</f>
        <v>Előző év költségvetési maradványának igénybevétele</v>
      </c>
      <c r="C16" s="115">
        <v>57016450</v>
      </c>
      <c r="D16" s="1163">
        <f>E16-C16</f>
        <v>19081041</v>
      </c>
      <c r="E16" s="1164">
        <v>76097491</v>
      </c>
      <c r="F16" s="1027" t="s">
        <v>275</v>
      </c>
      <c r="G16" s="115"/>
      <c r="H16" s="1168"/>
      <c r="I16" s="1140"/>
    </row>
    <row r="17" spans="1:9" ht="15.75" customHeight="1">
      <c r="A17" s="125" t="s">
        <v>276</v>
      </c>
      <c r="B17" s="126" t="str">
        <f>'1.sz.mell.'!B74</f>
        <v>Előző év vállalkozási maradványának igénybevétele</v>
      </c>
      <c r="C17" s="115">
        <f>'1.sz.mell.'!D74</f>
        <v>0</v>
      </c>
      <c r="D17" s="1163"/>
      <c r="E17" s="1164"/>
      <c r="F17" s="1027" t="s">
        <v>666</v>
      </c>
      <c r="G17" s="115">
        <v>531294</v>
      </c>
      <c r="H17" s="1168"/>
      <c r="I17" s="1140">
        <v>531294</v>
      </c>
    </row>
    <row r="18" spans="1:9" ht="15.75" customHeight="1">
      <c r="A18" s="122" t="s">
        <v>38</v>
      </c>
      <c r="B18" s="777" t="str">
        <f>'[14]1.sz.mell.'!B17</f>
        <v>Lekötött betétek megszüntetése</v>
      </c>
      <c r="C18" s="115">
        <f>'1.sz.mell.'!D75</f>
        <v>0</v>
      </c>
      <c r="D18" s="1163"/>
      <c r="E18" s="1164"/>
      <c r="F18" s="1189" t="s">
        <v>736</v>
      </c>
      <c r="G18" s="115"/>
      <c r="H18" s="1169">
        <v>17591627</v>
      </c>
      <c r="I18" s="1142">
        <v>17591627</v>
      </c>
    </row>
    <row r="19" spans="1:9" ht="15.75" customHeight="1">
      <c r="A19" s="1181"/>
      <c r="B19" s="1188" t="s">
        <v>735</v>
      </c>
      <c r="C19" s="1182"/>
      <c r="D19" s="1183">
        <v>18113021</v>
      </c>
      <c r="E19" s="1184">
        <v>18113024</v>
      </c>
      <c r="F19" s="1185"/>
      <c r="G19" s="1182"/>
      <c r="H19" s="1186"/>
      <c r="I19" s="1187"/>
    </row>
    <row r="20" spans="1:9" ht="27" customHeight="1">
      <c r="A20" s="127" t="s">
        <v>40</v>
      </c>
      <c r="B20" s="776" t="s">
        <v>277</v>
      </c>
      <c r="C20" s="121">
        <f>SUM(C14+C15+C18)</f>
        <v>57016450</v>
      </c>
      <c r="D20" s="1160">
        <f>SUM(D19,D16)</f>
        <v>37194062</v>
      </c>
      <c r="E20" s="1144">
        <f>SUM(E19,E16)</f>
        <v>94210515</v>
      </c>
      <c r="F20" s="1025" t="s">
        <v>278</v>
      </c>
      <c r="G20" s="121">
        <f>SUM(G14:G18)</f>
        <v>531294</v>
      </c>
      <c r="H20" s="1144">
        <f>SUM(H18:H19)</f>
        <v>17591627</v>
      </c>
      <c r="I20" s="1144">
        <f>SUM(I17:I18)</f>
        <v>18122921</v>
      </c>
    </row>
    <row r="21" spans="1:9" ht="24" customHeight="1">
      <c r="A21" s="127" t="s">
        <v>42</v>
      </c>
      <c r="B21" s="776" t="s">
        <v>279</v>
      </c>
      <c r="C21" s="121">
        <f>SUM(C13+C20)</f>
        <v>134614823</v>
      </c>
      <c r="D21" s="1160">
        <f>SUM(D13,D20)</f>
        <v>72279919</v>
      </c>
      <c r="E21" s="1144">
        <f>SUM(E13,E20)</f>
        <v>206894745</v>
      </c>
      <c r="F21" s="1025" t="s">
        <v>280</v>
      </c>
      <c r="G21" s="121">
        <f>SUM(G13+G20)</f>
        <v>144090887</v>
      </c>
      <c r="H21" s="1144">
        <f>SUM(H20,H13)</f>
        <v>75830130</v>
      </c>
      <c r="I21" s="1144">
        <f>SUM(I20,I13)</f>
        <v>219921017</v>
      </c>
    </row>
    <row r="22" spans="1:9" ht="18" customHeight="1">
      <c r="A22" s="109" t="s">
        <v>44</v>
      </c>
      <c r="B22" s="785" t="s">
        <v>622</v>
      </c>
      <c r="C22" s="789" t="s">
        <v>687</v>
      </c>
      <c r="D22" s="1165"/>
      <c r="E22" s="1165"/>
      <c r="F22" s="1028" t="s">
        <v>623</v>
      </c>
      <c r="G22" s="789" t="str">
        <f>IF(C13-G13&gt;0,C13-G13,"-")</f>
        <v>-</v>
      </c>
      <c r="H22" s="1148"/>
      <c r="I22" s="1148"/>
    </row>
    <row r="23" spans="1:9" ht="18" customHeight="1">
      <c r="A23" s="109" t="s">
        <v>46</v>
      </c>
      <c r="B23" s="785" t="s">
        <v>624</v>
      </c>
      <c r="C23" s="789">
        <f>IF(C13+C20-G21&lt;0,G21-(C13+C20),"-")</f>
        <v>9476064</v>
      </c>
      <c r="D23" s="1165"/>
      <c r="E23" s="1165"/>
      <c r="F23" s="1028" t="s">
        <v>625</v>
      </c>
      <c r="G23" s="789" t="str">
        <f>IF(C13+C20-G21&gt;0,C13+C20-G21,"-")</f>
        <v>-</v>
      </c>
      <c r="H23" s="1148"/>
      <c r="I23" s="1148"/>
    </row>
    <row r="24" spans="1:9" ht="15.75">
      <c r="B24" s="128"/>
    </row>
  </sheetData>
  <mergeCells count="5">
    <mergeCell ref="A3:A4"/>
    <mergeCell ref="A1:I1"/>
    <mergeCell ref="A2:I2"/>
    <mergeCell ref="B3:E3"/>
    <mergeCell ref="F3:I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0" orientation="landscape" verticalDpi="300" r:id="rId1"/>
  <headerFooter alignWithMargins="0">
    <oddHeader xml:space="preserve">&amp;R&amp;"Times New Roman CE,Félkövér dőlt"&amp;11 2.1. melléklet az 2/2020.(III.19.) 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view="pageLayout" topLeftCell="C1" zoomScaleNormal="100" zoomScaleSheetLayoutView="115" workbookViewId="0">
      <selection activeCell="E19" sqref="E19"/>
    </sheetView>
  </sheetViews>
  <sheetFormatPr defaultColWidth="9.33203125" defaultRowHeight="12.75"/>
  <cols>
    <col min="1" max="1" width="6.83203125" style="103" customWidth="1"/>
    <col min="2" max="2" width="56.6640625" style="104" customWidth="1"/>
    <col min="3" max="3" width="17" style="103" customWidth="1"/>
    <col min="4" max="4" width="17" style="1123" customWidth="1"/>
    <col min="5" max="5" width="17" style="1149" customWidth="1"/>
    <col min="6" max="6" width="55.1640625" style="103" customWidth="1"/>
    <col min="7" max="7" width="13.1640625" style="103" bestFit="1" customWidth="1"/>
    <col min="8" max="8" width="12.33203125" style="1149" customWidth="1"/>
    <col min="9" max="9" width="11.83203125" style="1149" customWidth="1"/>
    <col min="10" max="16384" width="9.33203125" style="103"/>
  </cols>
  <sheetData>
    <row r="1" spans="1:9" ht="44.25" customHeight="1">
      <c r="A1" s="1209" t="s">
        <v>699</v>
      </c>
      <c r="B1" s="1209"/>
      <c r="C1" s="1209"/>
      <c r="D1" s="1209"/>
      <c r="E1" s="1209"/>
      <c r="F1" s="1209"/>
      <c r="G1" s="1209"/>
      <c r="H1" s="1209"/>
      <c r="I1" s="1209"/>
    </row>
    <row r="2" spans="1:9">
      <c r="F2" s="1217" t="s">
        <v>1</v>
      </c>
      <c r="G2" s="1217"/>
      <c r="H2" s="1217"/>
      <c r="I2" s="1217"/>
    </row>
    <row r="3" spans="1:9" ht="15.75">
      <c r="A3" s="1214" t="s">
        <v>2</v>
      </c>
      <c r="B3" s="1211" t="s">
        <v>265</v>
      </c>
      <c r="C3" s="1212"/>
      <c r="D3" s="1212"/>
      <c r="E3" s="1213"/>
      <c r="F3" s="1216" t="s">
        <v>266</v>
      </c>
      <c r="G3" s="1216"/>
      <c r="H3" s="1216"/>
      <c r="I3" s="1216"/>
    </row>
    <row r="4" spans="1:9" s="107" customFormat="1" ht="25.5">
      <c r="A4" s="1215"/>
      <c r="B4" s="129" t="s">
        <v>267</v>
      </c>
      <c r="C4" s="129" t="s">
        <v>698</v>
      </c>
      <c r="D4" s="1124" t="s">
        <v>727</v>
      </c>
      <c r="E4" s="1173" t="s">
        <v>728</v>
      </c>
      <c r="F4" s="129" t="s">
        <v>267</v>
      </c>
      <c r="G4" s="129" t="str">
        <f>+C4</f>
        <v>2019. évi előirányzat</v>
      </c>
      <c r="H4" s="1135" t="s">
        <v>727</v>
      </c>
      <c r="I4" s="1136" t="s">
        <v>732</v>
      </c>
    </row>
    <row r="5" spans="1:9" s="107" customFormat="1">
      <c r="A5" s="130" t="s">
        <v>5</v>
      </c>
      <c r="B5" s="130" t="s">
        <v>6</v>
      </c>
      <c r="C5" s="130" t="s">
        <v>7</v>
      </c>
      <c r="D5" s="1125" t="s">
        <v>8</v>
      </c>
      <c r="E5" s="1166" t="s">
        <v>268</v>
      </c>
      <c r="F5" s="130" t="s">
        <v>448</v>
      </c>
      <c r="G5" s="130" t="s">
        <v>691</v>
      </c>
      <c r="H5" s="1135" t="s">
        <v>692</v>
      </c>
      <c r="I5" s="1136" t="s">
        <v>733</v>
      </c>
    </row>
    <row r="6" spans="1:9" ht="16.5" customHeight="1">
      <c r="A6" s="131" t="s">
        <v>9</v>
      </c>
      <c r="B6" s="781" t="s">
        <v>535</v>
      </c>
      <c r="C6" s="124"/>
      <c r="D6" s="1126"/>
      <c r="E6" s="1174"/>
      <c r="F6" s="781" t="str">
        <f>'1.sz.mell.'!B98</f>
        <v>Beruházások</v>
      </c>
      <c r="G6" s="124">
        <v>5000000</v>
      </c>
      <c r="H6" s="1137">
        <v>-3630208</v>
      </c>
      <c r="I6" s="1138">
        <v>1369792</v>
      </c>
    </row>
    <row r="7" spans="1:9" ht="16.5" customHeight="1">
      <c r="A7" s="133" t="s">
        <v>12</v>
      </c>
      <c r="B7" s="782" t="s">
        <v>619</v>
      </c>
      <c r="C7" s="115"/>
      <c r="D7" s="1126"/>
      <c r="E7" s="1174"/>
      <c r="F7" s="781" t="str">
        <f>'1.sz.mell.'!B99</f>
        <v>Felújítások</v>
      </c>
      <c r="G7" s="124"/>
      <c r="H7" s="1139"/>
      <c r="I7" s="1140"/>
    </row>
    <row r="8" spans="1:9" ht="16.5" customHeight="1">
      <c r="A8" s="131" t="s">
        <v>15</v>
      </c>
      <c r="B8" s="782" t="s">
        <v>620</v>
      </c>
      <c r="C8" s="115"/>
      <c r="D8" s="1126"/>
      <c r="E8" s="1174"/>
      <c r="F8" s="781" t="str">
        <f>'1.sz.mell.'!B100</f>
        <v>Egyéb felhalmozási kiadások</v>
      </c>
      <c r="G8" s="124"/>
      <c r="H8" s="1139">
        <v>80000</v>
      </c>
      <c r="I8" s="1140">
        <v>80000</v>
      </c>
    </row>
    <row r="9" spans="1:9" ht="21.75" customHeight="1">
      <c r="A9" s="133" t="s">
        <v>18</v>
      </c>
      <c r="B9" s="783"/>
      <c r="C9" s="114"/>
      <c r="D9" s="1127"/>
      <c r="E9" s="1175"/>
      <c r="F9" s="116" t="s">
        <v>281</v>
      </c>
      <c r="G9" s="124"/>
      <c r="H9" s="1139"/>
      <c r="I9" s="1140"/>
    </row>
    <row r="10" spans="1:9" ht="16.5" customHeight="1">
      <c r="A10" s="131" t="s">
        <v>21</v>
      </c>
      <c r="B10" s="782"/>
      <c r="C10" s="115"/>
      <c r="D10" s="1128"/>
      <c r="E10" s="1176"/>
      <c r="F10" s="134" t="s">
        <v>282</v>
      </c>
      <c r="G10" s="124"/>
      <c r="H10" s="1139"/>
      <c r="I10" s="1140"/>
    </row>
    <row r="11" spans="1:9" ht="16.5" customHeight="1">
      <c r="A11" s="135" t="s">
        <v>24</v>
      </c>
      <c r="B11" s="784"/>
      <c r="C11" s="136"/>
      <c r="D11" s="1128"/>
      <c r="E11" s="1176"/>
      <c r="F11" s="134"/>
      <c r="G11" s="124"/>
      <c r="H11" s="1141"/>
      <c r="I11" s="1142"/>
    </row>
    <row r="12" spans="1:9" s="138" customFormat="1" ht="16.5" customHeight="1">
      <c r="A12" s="109" t="s">
        <v>27</v>
      </c>
      <c r="B12" s="785" t="s">
        <v>621</v>
      </c>
      <c r="C12" s="121">
        <f>SUM(C6:C11)</f>
        <v>0</v>
      </c>
      <c r="D12" s="1129"/>
      <c r="E12" s="1144"/>
      <c r="F12" s="785" t="s">
        <v>283</v>
      </c>
      <c r="G12" s="121">
        <f>SUM(G6:G8)</f>
        <v>5000000</v>
      </c>
      <c r="H12" s="1143">
        <f>SUM(H6:H8)</f>
        <v>-3550208</v>
      </c>
      <c r="I12" s="1144">
        <f>SUM(I6:I8)</f>
        <v>1449792</v>
      </c>
    </row>
    <row r="13" spans="1:9" ht="16.5" customHeight="1">
      <c r="A13" s="132" t="s">
        <v>30</v>
      </c>
      <c r="B13" s="786" t="s">
        <v>284</v>
      </c>
      <c r="C13" s="139"/>
      <c r="D13" s="1130"/>
      <c r="E13" s="1177"/>
      <c r="F13" s="779" t="s">
        <v>272</v>
      </c>
      <c r="G13" s="140"/>
      <c r="H13" s="1145"/>
      <c r="I13" s="1146"/>
    </row>
    <row r="14" spans="1:9" ht="16.5" customHeight="1">
      <c r="A14" s="113" t="s">
        <v>33</v>
      </c>
      <c r="B14" s="778" t="s">
        <v>188</v>
      </c>
      <c r="C14" s="141">
        <v>14476064</v>
      </c>
      <c r="D14" s="1131"/>
      <c r="E14" s="1178">
        <v>14476064</v>
      </c>
      <c r="F14" s="780" t="s">
        <v>273</v>
      </c>
      <c r="G14" s="141"/>
      <c r="H14" s="1139"/>
      <c r="I14" s="1140"/>
    </row>
    <row r="15" spans="1:9" ht="16.5" customHeight="1">
      <c r="A15" s="142" t="s">
        <v>285</v>
      </c>
      <c r="B15" s="787" t="s">
        <v>286</v>
      </c>
      <c r="C15" s="141">
        <v>14476064</v>
      </c>
      <c r="D15" s="1132"/>
      <c r="E15" s="1179">
        <v>14476064</v>
      </c>
      <c r="F15" s="782"/>
      <c r="G15" s="141"/>
      <c r="H15" s="1139"/>
      <c r="I15" s="1140"/>
    </row>
    <row r="16" spans="1:9" ht="16.5" customHeight="1">
      <c r="A16" s="142" t="s">
        <v>287</v>
      </c>
      <c r="B16" s="787" t="s">
        <v>288</v>
      </c>
      <c r="C16" s="141"/>
      <c r="D16" s="1132"/>
      <c r="E16" s="1179"/>
      <c r="F16" s="782"/>
      <c r="G16" s="141"/>
      <c r="H16" s="1139"/>
      <c r="I16" s="1140"/>
    </row>
    <row r="17" spans="1:9" ht="16.5" customHeight="1">
      <c r="A17" s="143" t="s">
        <v>36</v>
      </c>
      <c r="B17" s="788" t="s">
        <v>289</v>
      </c>
      <c r="C17" s="144">
        <f>SUM(C13:C14)</f>
        <v>14476064</v>
      </c>
      <c r="D17" s="1133"/>
      <c r="E17" s="1180">
        <f>SUM(E15)</f>
        <v>14476064</v>
      </c>
      <c r="F17" s="788" t="s">
        <v>290</v>
      </c>
      <c r="G17" s="144">
        <f>SUM(G13:G16)</f>
        <v>0</v>
      </c>
      <c r="H17" s="1141"/>
      <c r="I17" s="1142"/>
    </row>
    <row r="18" spans="1:9" ht="22.5" customHeight="1">
      <c r="A18" s="137" t="s">
        <v>38</v>
      </c>
      <c r="B18" s="785" t="s">
        <v>291</v>
      </c>
      <c r="C18" s="121">
        <f>+C12+C17</f>
        <v>14476064</v>
      </c>
      <c r="D18" s="1129"/>
      <c r="E18" s="1144">
        <f>SUM(E17)</f>
        <v>14476064</v>
      </c>
      <c r="F18" s="785" t="s">
        <v>292</v>
      </c>
      <c r="G18" s="121">
        <f>SUM(G12+G17)</f>
        <v>5000000</v>
      </c>
      <c r="H18" s="1143">
        <f>SUM(H12)</f>
        <v>-3550208</v>
      </c>
      <c r="I18" s="1144">
        <f>SUM(I12)</f>
        <v>1449792</v>
      </c>
    </row>
    <row r="19" spans="1:9" ht="18.75" customHeight="1">
      <c r="A19" s="109" t="s">
        <v>40</v>
      </c>
      <c r="B19" s="785" t="s">
        <v>622</v>
      </c>
      <c r="C19" s="789" t="s">
        <v>687</v>
      </c>
      <c r="D19" s="1134"/>
      <c r="E19" s="1165"/>
      <c r="F19" s="785" t="s">
        <v>623</v>
      </c>
      <c r="G19" s="789" t="str">
        <f>IF(C11-G11&gt;0,C11-G11,"-")</f>
        <v>-</v>
      </c>
      <c r="H19" s="1147"/>
      <c r="I19" s="1148"/>
    </row>
    <row r="20" spans="1:9" ht="18.75" customHeight="1">
      <c r="A20" s="109" t="s">
        <v>42</v>
      </c>
      <c r="B20" s="785" t="s">
        <v>624</v>
      </c>
      <c r="C20" s="789" t="str">
        <f>IF(C12+C17-G18&lt;0,G18-(C11+C17),"-")</f>
        <v>-</v>
      </c>
      <c r="D20" s="1134"/>
      <c r="E20" s="1165"/>
      <c r="F20" s="785" t="s">
        <v>625</v>
      </c>
      <c r="G20" s="789">
        <f>IF(C11+C17-G18&gt;0,C11+C17-G18,"-")</f>
        <v>9476064</v>
      </c>
      <c r="H20" s="1147"/>
      <c r="I20" s="1148"/>
    </row>
  </sheetData>
  <mergeCells count="5">
    <mergeCell ref="A3:A4"/>
    <mergeCell ref="F3:I3"/>
    <mergeCell ref="B3:E3"/>
    <mergeCell ref="A1:I1"/>
    <mergeCell ref="F2:I2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0" orientation="landscape" verticalDpi="300" r:id="rId1"/>
  <headerFooter alignWithMargins="0">
    <oddHeader>&amp;R&amp;"Times New Roman CE,Félkövér dőlt"&amp;12 2.2. melléklet az 2/2020.(III.19.)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66"/>
  <sheetViews>
    <sheetView view="pageLayout" topLeftCell="B1" zoomScaleNormal="100" workbookViewId="0">
      <selection activeCell="I56" sqref="I56"/>
    </sheetView>
  </sheetViews>
  <sheetFormatPr defaultColWidth="18.33203125" defaultRowHeight="12.75"/>
  <cols>
    <col min="1" max="1" width="9.33203125" style="145" customWidth="1"/>
    <col min="2" max="2" width="61" style="146" customWidth="1"/>
    <col min="3" max="3" width="16" style="145" customWidth="1"/>
    <col min="4" max="6" width="13.83203125" style="147" customWidth="1"/>
    <col min="7" max="7" width="11.5" style="1122" customWidth="1"/>
    <col min="8" max="8" width="17.83203125" style="1122" customWidth="1"/>
    <col min="9" max="16384" width="18.33203125" style="146"/>
  </cols>
  <sheetData>
    <row r="1" spans="1:8" ht="43.5" customHeight="1">
      <c r="A1" s="1221" t="s">
        <v>700</v>
      </c>
      <c r="B1" s="1221"/>
      <c r="C1" s="1221"/>
      <c r="D1" s="1221"/>
      <c r="E1" s="1221"/>
      <c r="F1" s="1221"/>
      <c r="G1" s="1221"/>
      <c r="H1" s="1221"/>
    </row>
    <row r="2" spans="1:8" ht="15.75" customHeight="1">
      <c r="A2" s="1222" t="s">
        <v>1</v>
      </c>
      <c r="B2" s="1222"/>
      <c r="C2" s="1222"/>
      <c r="D2" s="1222"/>
      <c r="E2" s="1222"/>
      <c r="F2" s="1222"/>
      <c r="G2" s="1222"/>
      <c r="H2" s="1222"/>
    </row>
    <row r="3" spans="1:8" s="151" customFormat="1" ht="22.5" customHeight="1">
      <c r="A3" s="1224" t="s">
        <v>293</v>
      </c>
      <c r="B3" s="1226" t="s">
        <v>294</v>
      </c>
      <c r="C3" s="149"/>
      <c r="D3" s="1228" t="s">
        <v>719</v>
      </c>
      <c r="E3" s="1229"/>
      <c r="F3" s="1230"/>
      <c r="G3" s="1223" t="s">
        <v>727</v>
      </c>
      <c r="H3" s="1223" t="s">
        <v>728</v>
      </c>
    </row>
    <row r="4" spans="1:8" s="154" customFormat="1" ht="25.5" customHeight="1">
      <c r="A4" s="1225"/>
      <c r="B4" s="1227"/>
      <c r="C4" s="152" t="s">
        <v>295</v>
      </c>
      <c r="D4" s="209" t="s">
        <v>297</v>
      </c>
      <c r="E4" s="152" t="s">
        <v>296</v>
      </c>
      <c r="F4" s="153" t="s">
        <v>399</v>
      </c>
      <c r="G4" s="1223"/>
      <c r="H4" s="1223"/>
    </row>
    <row r="5" spans="1:8" ht="28.5" customHeight="1">
      <c r="A5" s="165" t="s">
        <v>298</v>
      </c>
      <c r="B5" s="166" t="s">
        <v>299</v>
      </c>
      <c r="C5" s="167" t="s">
        <v>300</v>
      </c>
      <c r="D5" s="168">
        <v>4580000</v>
      </c>
      <c r="E5" s="169">
        <v>0</v>
      </c>
      <c r="F5" s="170">
        <v>0</v>
      </c>
      <c r="G5" s="1112"/>
      <c r="H5" s="1113"/>
    </row>
    <row r="6" spans="1:8" ht="29.25" customHeight="1">
      <c r="A6" s="171" t="s">
        <v>301</v>
      </c>
      <c r="B6" s="172" t="s">
        <v>302</v>
      </c>
      <c r="C6" s="173"/>
      <c r="D6" s="174"/>
      <c r="E6" s="174"/>
      <c r="F6" s="175"/>
      <c r="G6" s="1114"/>
      <c r="H6" s="1115"/>
    </row>
    <row r="7" spans="1:8" ht="28.5" customHeight="1">
      <c r="A7" s="176" t="s">
        <v>303</v>
      </c>
      <c r="B7" s="177" t="s">
        <v>304</v>
      </c>
      <c r="C7" s="178" t="s">
        <v>305</v>
      </c>
      <c r="D7" s="179">
        <v>22300</v>
      </c>
      <c r="E7" s="180"/>
      <c r="F7" s="181">
        <v>0</v>
      </c>
      <c r="G7" s="1114"/>
      <c r="H7" s="1115"/>
    </row>
    <row r="8" spans="1:8" ht="29.25" customHeight="1">
      <c r="A8" s="176" t="s">
        <v>306</v>
      </c>
      <c r="B8" s="177" t="s">
        <v>307</v>
      </c>
      <c r="C8" s="178" t="s">
        <v>308</v>
      </c>
      <c r="D8" s="179"/>
      <c r="E8" s="179"/>
      <c r="F8" s="181">
        <v>0</v>
      </c>
      <c r="G8" s="1114"/>
      <c r="H8" s="1115"/>
    </row>
    <row r="9" spans="1:8" ht="23.25" customHeight="1">
      <c r="A9" s="176" t="s">
        <v>309</v>
      </c>
      <c r="B9" s="177" t="s">
        <v>310</v>
      </c>
      <c r="C9" s="178" t="s">
        <v>311</v>
      </c>
      <c r="D9" s="179"/>
      <c r="E9" s="179"/>
      <c r="F9" s="181">
        <v>0</v>
      </c>
      <c r="G9" s="1114"/>
      <c r="H9" s="1115"/>
    </row>
    <row r="10" spans="1:8" ht="18.75" customHeight="1">
      <c r="A10" s="176" t="s">
        <v>312</v>
      </c>
      <c r="B10" s="177" t="s">
        <v>313</v>
      </c>
      <c r="C10" s="178" t="s">
        <v>308</v>
      </c>
      <c r="D10" s="179"/>
      <c r="E10" s="179"/>
      <c r="F10" s="181">
        <v>0</v>
      </c>
      <c r="G10" s="1114"/>
      <c r="H10" s="1115"/>
    </row>
    <row r="11" spans="1:8" ht="24" customHeight="1">
      <c r="A11" s="182" t="s">
        <v>314</v>
      </c>
      <c r="B11" s="183" t="s">
        <v>315</v>
      </c>
      <c r="C11" s="173" t="s">
        <v>316</v>
      </c>
      <c r="D11" s="174">
        <v>2700</v>
      </c>
      <c r="E11" s="184"/>
      <c r="F11" s="185">
        <v>0</v>
      </c>
      <c r="G11" s="1114"/>
      <c r="H11" s="1115"/>
    </row>
    <row r="12" spans="1:8" ht="35.25" customHeight="1">
      <c r="A12" s="182" t="s">
        <v>317</v>
      </c>
      <c r="B12" s="183" t="s">
        <v>318</v>
      </c>
      <c r="C12" s="186" t="s">
        <v>319</v>
      </c>
      <c r="D12" s="174">
        <v>2550</v>
      </c>
      <c r="E12" s="184"/>
      <c r="F12" s="185">
        <v>0</v>
      </c>
      <c r="G12" s="1114"/>
      <c r="H12" s="1115"/>
    </row>
    <row r="13" spans="1:8" ht="24.75" customHeight="1">
      <c r="A13" s="182" t="s">
        <v>320</v>
      </c>
      <c r="B13" s="183" t="s">
        <v>321</v>
      </c>
      <c r="C13" s="186" t="s">
        <v>322</v>
      </c>
      <c r="D13" s="174">
        <v>1</v>
      </c>
      <c r="E13" s="187"/>
      <c r="F13" s="944">
        <v>0</v>
      </c>
      <c r="G13" s="1114"/>
      <c r="H13" s="1115"/>
    </row>
    <row r="14" spans="1:8" ht="24.75" customHeight="1">
      <c r="A14" s="182"/>
      <c r="B14" s="183" t="s">
        <v>398</v>
      </c>
      <c r="C14" s="186"/>
      <c r="D14" s="174"/>
      <c r="E14" s="187"/>
      <c r="F14" s="185">
        <v>0</v>
      </c>
      <c r="G14" s="1114"/>
      <c r="H14" s="1115"/>
    </row>
    <row r="15" spans="1:8" ht="24.75" customHeight="1">
      <c r="A15" s="162" t="s">
        <v>323</v>
      </c>
      <c r="B15" s="163" t="s">
        <v>324</v>
      </c>
      <c r="C15" s="164" t="s">
        <v>325</v>
      </c>
      <c r="D15" s="188"/>
      <c r="E15" s="188"/>
      <c r="F15" s="189">
        <v>0</v>
      </c>
      <c r="G15" s="1114"/>
      <c r="H15" s="1115"/>
    </row>
    <row r="16" spans="1:8" ht="24.75" customHeight="1">
      <c r="A16" s="182" t="s">
        <v>628</v>
      </c>
      <c r="B16" s="183" t="s">
        <v>629</v>
      </c>
      <c r="C16" s="186" t="s">
        <v>325</v>
      </c>
      <c r="D16" s="174"/>
      <c r="E16" s="187"/>
      <c r="F16" s="185">
        <v>2646927</v>
      </c>
      <c r="G16" s="1114">
        <v>0</v>
      </c>
      <c r="H16" s="1115">
        <v>2646927</v>
      </c>
    </row>
    <row r="17" spans="1:8" ht="24.75" customHeight="1">
      <c r="A17" s="182" t="s">
        <v>630</v>
      </c>
      <c r="B17" s="183" t="s">
        <v>631</v>
      </c>
      <c r="C17" s="186" t="s">
        <v>325</v>
      </c>
      <c r="D17" s="174"/>
      <c r="E17" s="187"/>
      <c r="F17" s="185">
        <v>0</v>
      </c>
      <c r="G17" s="1116"/>
      <c r="H17" s="1117"/>
    </row>
    <row r="18" spans="1:8" s="156" customFormat="1" ht="30" customHeight="1">
      <c r="A18" s="157" t="s">
        <v>326</v>
      </c>
      <c r="B18" s="158" t="s">
        <v>327</v>
      </c>
      <c r="C18" s="159" t="s">
        <v>325</v>
      </c>
      <c r="D18" s="160"/>
      <c r="E18" s="160"/>
      <c r="F18" s="161">
        <v>0</v>
      </c>
      <c r="G18" s="1118"/>
      <c r="H18" s="1118"/>
    </row>
    <row r="19" spans="1:8" ht="18.75" customHeight="1">
      <c r="A19" s="176" t="s">
        <v>328</v>
      </c>
      <c r="B19" s="179" t="s">
        <v>329</v>
      </c>
      <c r="C19" s="178" t="s">
        <v>316</v>
      </c>
      <c r="D19" s="190">
        <v>4371500</v>
      </c>
      <c r="E19" s="190">
        <v>1.6</v>
      </c>
      <c r="F19" s="181">
        <v>4662933</v>
      </c>
      <c r="G19" s="1112">
        <f>H19-F19</f>
        <v>-291433</v>
      </c>
      <c r="H19" s="1113">
        <v>4371500</v>
      </c>
    </row>
    <row r="20" spans="1:8" ht="49.5" customHeight="1">
      <c r="A20" s="176" t="s">
        <v>330</v>
      </c>
      <c r="B20" s="177" t="s">
        <v>331</v>
      </c>
      <c r="C20" s="178" t="s">
        <v>316</v>
      </c>
      <c r="D20" s="190">
        <v>2205000</v>
      </c>
      <c r="E20" s="180">
        <v>1</v>
      </c>
      <c r="F20" s="181">
        <v>1470000</v>
      </c>
      <c r="G20" s="1114">
        <f t="shared" ref="G20:G56" si="0">H20-F20</f>
        <v>0</v>
      </c>
      <c r="H20" s="1115">
        <v>1470000</v>
      </c>
    </row>
    <row r="21" spans="1:8" ht="45.75" customHeight="1">
      <c r="A21" s="176" t="s">
        <v>332</v>
      </c>
      <c r="B21" s="177" t="s">
        <v>333</v>
      </c>
      <c r="C21" s="178" t="s">
        <v>316</v>
      </c>
      <c r="D21" s="190">
        <v>4371500</v>
      </c>
      <c r="E21" s="180"/>
      <c r="F21" s="181">
        <v>0</v>
      </c>
      <c r="G21" s="1114">
        <f t="shared" si="0"/>
        <v>0</v>
      </c>
      <c r="H21" s="1115"/>
    </row>
    <row r="22" spans="1:8" ht="18.75" customHeight="1">
      <c r="A22" s="176" t="s">
        <v>334</v>
      </c>
      <c r="B22" s="179" t="s">
        <v>329</v>
      </c>
      <c r="C22" s="178" t="s">
        <v>316</v>
      </c>
      <c r="D22" s="190">
        <v>4371500</v>
      </c>
      <c r="E22" s="190">
        <v>0.6</v>
      </c>
      <c r="F22" s="181">
        <v>874300</v>
      </c>
      <c r="G22" s="1114">
        <f t="shared" si="0"/>
        <v>1311450</v>
      </c>
      <c r="H22" s="1115">
        <v>2185750</v>
      </c>
    </row>
    <row r="23" spans="1:8" ht="45" customHeight="1">
      <c r="A23" s="176" t="s">
        <v>335</v>
      </c>
      <c r="B23" s="177" t="s">
        <v>331</v>
      </c>
      <c r="C23" s="178" t="s">
        <v>316</v>
      </c>
      <c r="D23" s="190">
        <v>2205000</v>
      </c>
      <c r="E23" s="180">
        <v>1</v>
      </c>
      <c r="F23" s="181">
        <v>735000</v>
      </c>
      <c r="G23" s="1114">
        <f t="shared" si="0"/>
        <v>0</v>
      </c>
      <c r="H23" s="1115">
        <v>735000</v>
      </c>
    </row>
    <row r="24" spans="1:8" ht="18.75" customHeight="1">
      <c r="A24" s="182" t="s">
        <v>336</v>
      </c>
      <c r="B24" s="183" t="s">
        <v>632</v>
      </c>
      <c r="C24" s="173" t="s">
        <v>316</v>
      </c>
      <c r="D24" s="184">
        <v>97400</v>
      </c>
      <c r="E24" s="184">
        <v>12</v>
      </c>
      <c r="F24" s="185">
        <v>779200</v>
      </c>
      <c r="G24" s="1114">
        <f t="shared" si="0"/>
        <v>-64933</v>
      </c>
      <c r="H24" s="1115">
        <v>714267</v>
      </c>
    </row>
    <row r="25" spans="1:8" ht="33" customHeight="1">
      <c r="A25" s="182" t="s">
        <v>337</v>
      </c>
      <c r="B25" s="183" t="s">
        <v>635</v>
      </c>
      <c r="C25" s="173" t="s">
        <v>316</v>
      </c>
      <c r="D25" s="184">
        <v>48700</v>
      </c>
      <c r="E25" s="184">
        <v>0</v>
      </c>
      <c r="F25" s="185">
        <v>0</v>
      </c>
      <c r="G25" s="1114">
        <f t="shared" si="0"/>
        <v>0</v>
      </c>
      <c r="H25" s="1115"/>
    </row>
    <row r="26" spans="1:8" ht="18.75" customHeight="1">
      <c r="A26" s="182" t="s">
        <v>338</v>
      </c>
      <c r="B26" s="183" t="s">
        <v>633</v>
      </c>
      <c r="C26" s="173" t="s">
        <v>316</v>
      </c>
      <c r="D26" s="184">
        <v>97400</v>
      </c>
      <c r="E26" s="184">
        <v>0</v>
      </c>
      <c r="F26" s="185">
        <v>0</v>
      </c>
      <c r="G26" s="1114">
        <f t="shared" si="0"/>
        <v>0</v>
      </c>
      <c r="H26" s="1115"/>
    </row>
    <row r="27" spans="1:8" ht="31.5" customHeight="1">
      <c r="A27" s="191" t="s">
        <v>634</v>
      </c>
      <c r="B27" s="192" t="s">
        <v>636</v>
      </c>
      <c r="C27" s="193" t="s">
        <v>316</v>
      </c>
      <c r="D27" s="184">
        <v>48700</v>
      </c>
      <c r="E27" s="184">
        <v>0</v>
      </c>
      <c r="F27" s="194">
        <v>0</v>
      </c>
      <c r="G27" s="1114">
        <f t="shared" si="0"/>
        <v>0</v>
      </c>
      <c r="H27" s="1115"/>
    </row>
    <row r="28" spans="1:8" ht="18.75" customHeight="1">
      <c r="A28" s="162" t="s">
        <v>339</v>
      </c>
      <c r="B28" s="163" t="s">
        <v>340</v>
      </c>
      <c r="C28" s="164" t="s">
        <v>325</v>
      </c>
      <c r="D28" s="184"/>
      <c r="E28" s="169"/>
      <c r="F28" s="185"/>
      <c r="G28" s="1114">
        <f t="shared" si="0"/>
        <v>0</v>
      </c>
      <c r="H28" s="1115"/>
    </row>
    <row r="29" spans="1:8" ht="37.5" customHeight="1">
      <c r="A29" s="182" t="s">
        <v>341</v>
      </c>
      <c r="B29" s="183" t="s">
        <v>342</v>
      </c>
      <c r="C29" s="173" t="s">
        <v>316</v>
      </c>
      <c r="D29" s="184">
        <v>396700</v>
      </c>
      <c r="E29" s="184">
        <v>1</v>
      </c>
      <c r="F29" s="185">
        <v>396700</v>
      </c>
      <c r="G29" s="1114">
        <f t="shared" si="0"/>
        <v>-27000</v>
      </c>
      <c r="H29" s="1115">
        <v>369700</v>
      </c>
    </row>
    <row r="30" spans="1:8" ht="44.25" customHeight="1">
      <c r="A30" s="182" t="s">
        <v>343</v>
      </c>
      <c r="B30" s="183" t="s">
        <v>344</v>
      </c>
      <c r="C30" s="173" t="s">
        <v>316</v>
      </c>
      <c r="D30" s="184"/>
      <c r="E30" s="184"/>
      <c r="F30" s="185"/>
      <c r="G30" s="1116">
        <f t="shared" si="0"/>
        <v>0</v>
      </c>
      <c r="H30" s="1117"/>
    </row>
    <row r="31" spans="1:8" ht="30.75" customHeight="1">
      <c r="A31" s="195" t="s">
        <v>345</v>
      </c>
      <c r="B31" s="196" t="s">
        <v>346</v>
      </c>
      <c r="C31" s="197" t="s">
        <v>325</v>
      </c>
      <c r="D31" s="198"/>
      <c r="E31" s="198"/>
      <c r="F31" s="199">
        <f>F19+F20+F21+F22+F23+F24+F25+F26+F27+F28+F29+F30</f>
        <v>8918133</v>
      </c>
      <c r="G31" s="1110">
        <f t="shared" si="0"/>
        <v>1312217</v>
      </c>
      <c r="H31" s="1111">
        <v>10230350</v>
      </c>
    </row>
    <row r="32" spans="1:8" ht="29.25" customHeight="1">
      <c r="A32" s="200" t="s">
        <v>347</v>
      </c>
      <c r="B32" s="201" t="s">
        <v>348</v>
      </c>
      <c r="C32" s="202" t="s">
        <v>325</v>
      </c>
      <c r="D32" s="203"/>
      <c r="E32" s="203"/>
      <c r="F32" s="204"/>
      <c r="G32" s="1112">
        <f t="shared" si="0"/>
        <v>0</v>
      </c>
      <c r="H32" s="1113"/>
    </row>
    <row r="33" spans="1:8" ht="22.5" customHeight="1">
      <c r="A33" s="182" t="s">
        <v>349</v>
      </c>
      <c r="B33" s="183" t="s">
        <v>350</v>
      </c>
      <c r="C33" s="186" t="s">
        <v>351</v>
      </c>
      <c r="D33" s="174"/>
      <c r="E33" s="184"/>
      <c r="F33" s="185"/>
      <c r="G33" s="1114">
        <f t="shared" si="0"/>
        <v>0</v>
      </c>
      <c r="H33" s="1115"/>
    </row>
    <row r="34" spans="1:8" ht="22.5" customHeight="1">
      <c r="A34" s="182" t="s">
        <v>352</v>
      </c>
      <c r="B34" s="183" t="s">
        <v>353</v>
      </c>
      <c r="C34" s="186" t="s">
        <v>351</v>
      </c>
      <c r="D34" s="174"/>
      <c r="E34" s="184"/>
      <c r="F34" s="185"/>
      <c r="G34" s="1114">
        <f t="shared" si="0"/>
        <v>0</v>
      </c>
      <c r="H34" s="1115"/>
    </row>
    <row r="35" spans="1:8" ht="18.75" customHeight="1">
      <c r="A35" s="182" t="s">
        <v>354</v>
      </c>
      <c r="B35" s="183" t="s">
        <v>355</v>
      </c>
      <c r="C35" s="173" t="s">
        <v>316</v>
      </c>
      <c r="D35" s="184"/>
      <c r="E35" s="184"/>
      <c r="F35" s="185"/>
      <c r="G35" s="1114">
        <f t="shared" si="0"/>
        <v>0</v>
      </c>
      <c r="H35" s="1115"/>
    </row>
    <row r="36" spans="1:8" ht="18.75" customHeight="1">
      <c r="A36" s="182" t="s">
        <v>356</v>
      </c>
      <c r="B36" s="183" t="s">
        <v>357</v>
      </c>
      <c r="C36" s="173" t="s">
        <v>316</v>
      </c>
      <c r="D36" s="184"/>
      <c r="E36" s="184"/>
      <c r="F36" s="185"/>
      <c r="G36" s="1114">
        <f t="shared" si="0"/>
        <v>0</v>
      </c>
      <c r="H36" s="1115"/>
    </row>
    <row r="37" spans="1:8" ht="18.75" customHeight="1">
      <c r="A37" s="182" t="s">
        <v>358</v>
      </c>
      <c r="B37" s="183" t="s">
        <v>359</v>
      </c>
      <c r="C37" s="173" t="s">
        <v>316</v>
      </c>
      <c r="D37" s="184"/>
      <c r="E37" s="184"/>
      <c r="F37" s="185"/>
      <c r="G37" s="1114">
        <f t="shared" si="0"/>
        <v>0</v>
      </c>
      <c r="H37" s="1115"/>
    </row>
    <row r="38" spans="1:8" ht="18.75" customHeight="1">
      <c r="A38" s="182" t="s">
        <v>360</v>
      </c>
      <c r="B38" s="183" t="s">
        <v>361</v>
      </c>
      <c r="C38" s="173" t="s">
        <v>316</v>
      </c>
      <c r="D38" s="184"/>
      <c r="E38" s="184"/>
      <c r="F38" s="185"/>
      <c r="G38" s="1114">
        <f t="shared" si="0"/>
        <v>0</v>
      </c>
      <c r="H38" s="1115"/>
    </row>
    <row r="39" spans="1:8" ht="18.75" customHeight="1">
      <c r="A39" s="182" t="s">
        <v>362</v>
      </c>
      <c r="B39" s="183" t="s">
        <v>363</v>
      </c>
      <c r="C39" s="173" t="s">
        <v>316</v>
      </c>
      <c r="D39" s="184"/>
      <c r="E39" s="184"/>
      <c r="F39" s="185"/>
      <c r="G39" s="1114">
        <f t="shared" si="0"/>
        <v>0</v>
      </c>
      <c r="H39" s="1115"/>
    </row>
    <row r="40" spans="1:8" ht="18.75" customHeight="1">
      <c r="A40" s="182" t="s">
        <v>364</v>
      </c>
      <c r="B40" s="183" t="s">
        <v>365</v>
      </c>
      <c r="C40" s="173" t="s">
        <v>316</v>
      </c>
      <c r="D40" s="184"/>
      <c r="E40" s="184"/>
      <c r="F40" s="185"/>
      <c r="G40" s="1114">
        <f t="shared" si="0"/>
        <v>0</v>
      </c>
      <c r="H40" s="1115"/>
    </row>
    <row r="41" spans="1:8" ht="25.5" customHeight="1">
      <c r="A41" s="182" t="s">
        <v>366</v>
      </c>
      <c r="B41" s="183" t="s">
        <v>367</v>
      </c>
      <c r="C41" s="173" t="s">
        <v>316</v>
      </c>
      <c r="D41" s="184"/>
      <c r="E41" s="184"/>
      <c r="F41" s="185"/>
      <c r="G41" s="1114">
        <f t="shared" si="0"/>
        <v>0</v>
      </c>
      <c r="H41" s="1115"/>
    </row>
    <row r="42" spans="1:8" ht="25.5" customHeight="1">
      <c r="A42" s="182" t="s">
        <v>637</v>
      </c>
      <c r="B42" s="183" t="s">
        <v>638</v>
      </c>
      <c r="C42" s="173" t="s">
        <v>639</v>
      </c>
      <c r="D42" s="184">
        <v>3100000</v>
      </c>
      <c r="E42" s="184">
        <v>12</v>
      </c>
      <c r="F42" s="185">
        <v>3100000</v>
      </c>
      <c r="G42" s="1114">
        <f t="shared" si="0"/>
        <v>0</v>
      </c>
      <c r="H42" s="1115">
        <v>3100000</v>
      </c>
    </row>
    <row r="43" spans="1:8" ht="30" customHeight="1">
      <c r="A43" s="182" t="s">
        <v>368</v>
      </c>
      <c r="B43" s="183" t="s">
        <v>369</v>
      </c>
      <c r="C43" s="173" t="s">
        <v>316</v>
      </c>
      <c r="D43" s="184"/>
      <c r="E43" s="184"/>
      <c r="F43" s="185"/>
      <c r="G43" s="1114">
        <f t="shared" si="0"/>
        <v>0</v>
      </c>
      <c r="H43" s="1115"/>
    </row>
    <row r="44" spans="1:8" ht="22.5" customHeight="1">
      <c r="A44" s="182" t="s">
        <v>370</v>
      </c>
      <c r="B44" s="183" t="s">
        <v>371</v>
      </c>
      <c r="C44" s="173" t="s">
        <v>316</v>
      </c>
      <c r="D44" s="184"/>
      <c r="E44" s="184" t="s">
        <v>731</v>
      </c>
      <c r="F44" s="185"/>
      <c r="G44" s="1114">
        <f t="shared" si="0"/>
        <v>0</v>
      </c>
      <c r="H44" s="1115"/>
    </row>
    <row r="45" spans="1:8" ht="33.75" customHeight="1">
      <c r="A45" s="182" t="s">
        <v>372</v>
      </c>
      <c r="B45" s="183" t="s">
        <v>373</v>
      </c>
      <c r="C45" s="173" t="s">
        <v>316</v>
      </c>
      <c r="D45" s="184"/>
      <c r="E45" s="184"/>
      <c r="F45" s="185"/>
      <c r="G45" s="1114">
        <f t="shared" si="0"/>
        <v>0</v>
      </c>
      <c r="H45" s="1115"/>
    </row>
    <row r="46" spans="1:8" ht="33.75" customHeight="1">
      <c r="A46" s="182" t="s">
        <v>374</v>
      </c>
      <c r="B46" s="183" t="s">
        <v>375</v>
      </c>
      <c r="C46" s="173" t="s">
        <v>316</v>
      </c>
      <c r="D46" s="187"/>
      <c r="E46" s="184"/>
      <c r="F46" s="185"/>
      <c r="G46" s="1114">
        <f t="shared" si="0"/>
        <v>0</v>
      </c>
      <c r="H46" s="1115"/>
    </row>
    <row r="47" spans="1:8" ht="18.75" customHeight="1">
      <c r="A47" s="182" t="s">
        <v>376</v>
      </c>
      <c r="B47" s="183" t="s">
        <v>377</v>
      </c>
      <c r="C47" s="173" t="s">
        <v>325</v>
      </c>
      <c r="D47" s="174"/>
      <c r="E47" s="184"/>
      <c r="F47" s="185"/>
      <c r="G47" s="1114">
        <f t="shared" si="0"/>
        <v>0</v>
      </c>
      <c r="H47" s="1115"/>
    </row>
    <row r="48" spans="1:8" ht="27" customHeight="1">
      <c r="A48" s="182" t="s">
        <v>378</v>
      </c>
      <c r="B48" s="183" t="s">
        <v>379</v>
      </c>
      <c r="C48" s="173" t="s">
        <v>316</v>
      </c>
      <c r="D48" s="184">
        <v>1900000</v>
      </c>
      <c r="E48" s="187">
        <v>0.36</v>
      </c>
      <c r="F48" s="185">
        <v>684000</v>
      </c>
      <c r="G48" s="1114">
        <f t="shared" si="0"/>
        <v>0</v>
      </c>
      <c r="H48" s="1115">
        <v>684000</v>
      </c>
    </row>
    <row r="49" spans="1:8" ht="18.75" customHeight="1">
      <c r="A49" s="182" t="s">
        <v>380</v>
      </c>
      <c r="B49" s="183" t="s">
        <v>381</v>
      </c>
      <c r="C49" s="173" t="s">
        <v>325</v>
      </c>
      <c r="D49" s="184"/>
      <c r="E49" s="174"/>
      <c r="F49" s="185">
        <v>768285</v>
      </c>
      <c r="G49" s="1114">
        <f t="shared" si="0"/>
        <v>38565</v>
      </c>
      <c r="H49" s="1115">
        <v>806850</v>
      </c>
    </row>
    <row r="50" spans="1:8" ht="29.25" customHeight="1">
      <c r="A50" s="182" t="s">
        <v>382</v>
      </c>
      <c r="B50" s="183" t="s">
        <v>383</v>
      </c>
      <c r="C50" s="173" t="s">
        <v>325</v>
      </c>
      <c r="D50" s="184">
        <v>285</v>
      </c>
      <c r="E50" s="184">
        <v>63</v>
      </c>
      <c r="F50" s="185">
        <v>17955</v>
      </c>
      <c r="G50" s="1114">
        <f t="shared" si="0"/>
        <v>285</v>
      </c>
      <c r="H50" s="1115">
        <v>18240</v>
      </c>
    </row>
    <row r="51" spans="1:8" ht="31.5" customHeight="1">
      <c r="A51" s="162" t="s">
        <v>384</v>
      </c>
      <c r="B51" s="163" t="s">
        <v>385</v>
      </c>
      <c r="C51" s="164" t="s">
        <v>325</v>
      </c>
      <c r="D51" s="188"/>
      <c r="E51" s="188"/>
      <c r="F51" s="206">
        <f>F42+F48+F49+F50</f>
        <v>4570240</v>
      </c>
      <c r="G51" s="1114">
        <f t="shared" si="0"/>
        <v>38850</v>
      </c>
      <c r="H51" s="1119">
        <v>4609090</v>
      </c>
    </row>
    <row r="52" spans="1:8" ht="38.25" customHeight="1">
      <c r="A52" s="182" t="s">
        <v>386</v>
      </c>
      <c r="B52" s="183" t="s">
        <v>387</v>
      </c>
      <c r="C52" s="173" t="s">
        <v>388</v>
      </c>
      <c r="D52" s="184">
        <v>1210</v>
      </c>
      <c r="E52" s="184"/>
      <c r="F52" s="185">
        <v>1800000</v>
      </c>
      <c r="G52" s="1114">
        <f t="shared" si="0"/>
        <v>0</v>
      </c>
      <c r="H52" s="1115">
        <v>1800000</v>
      </c>
    </row>
    <row r="53" spans="1:8" ht="37.5" customHeight="1">
      <c r="A53" s="182" t="s">
        <v>389</v>
      </c>
      <c r="B53" s="183" t="s">
        <v>390</v>
      </c>
      <c r="C53" s="173" t="s">
        <v>388</v>
      </c>
      <c r="D53" s="174"/>
      <c r="E53" s="174"/>
      <c r="F53" s="205"/>
      <c r="G53" s="1114">
        <f>H53-F53</f>
        <v>0</v>
      </c>
      <c r="H53" s="1115"/>
    </row>
    <row r="54" spans="1:8" ht="39" customHeight="1">
      <c r="A54" s="191" t="s">
        <v>391</v>
      </c>
      <c r="B54" s="192" t="s">
        <v>392</v>
      </c>
      <c r="C54" s="193" t="s">
        <v>388</v>
      </c>
      <c r="D54" s="1029"/>
      <c r="E54" s="1029"/>
      <c r="F54" s="194"/>
      <c r="G54" s="1116">
        <f t="shared" si="0"/>
        <v>0</v>
      </c>
      <c r="H54" s="1120"/>
    </row>
    <row r="55" spans="1:8" ht="18" customHeight="1">
      <c r="A55" s="1030" t="s">
        <v>393</v>
      </c>
      <c r="B55" s="1031" t="s">
        <v>394</v>
      </c>
      <c r="C55" s="1030" t="s">
        <v>388</v>
      </c>
      <c r="D55" s="1032"/>
      <c r="E55" s="1032"/>
      <c r="F55" s="1033">
        <f>F52+F53+F54</f>
        <v>1800000</v>
      </c>
      <c r="G55" s="1121">
        <f t="shared" si="0"/>
        <v>0</v>
      </c>
      <c r="H55" s="1111">
        <v>1800000</v>
      </c>
    </row>
    <row r="56" spans="1:8" ht="21.75" customHeight="1">
      <c r="A56" s="157"/>
      <c r="B56" s="160" t="s">
        <v>395</v>
      </c>
      <c r="C56" s="207"/>
      <c r="D56" s="208"/>
      <c r="E56" s="208"/>
      <c r="F56" s="161">
        <f>F18+F31+F51+F55</f>
        <v>15288373</v>
      </c>
      <c r="G56" s="1111">
        <f t="shared" si="0"/>
        <v>1351067</v>
      </c>
      <c r="H56" s="1111">
        <f>SUM(H55,H51,H31)</f>
        <v>16639440</v>
      </c>
    </row>
    <row r="60" spans="1:8" ht="18.75" customHeight="1">
      <c r="C60" s="1219"/>
      <c r="D60" s="1219"/>
      <c r="E60" s="1219"/>
      <c r="F60" s="148"/>
    </row>
    <row r="61" spans="1:8" ht="18.75" customHeight="1">
      <c r="C61" s="1218"/>
      <c r="D61" s="1218"/>
      <c r="E61" s="1218"/>
      <c r="F61" s="155"/>
    </row>
    <row r="62" spans="1:8" ht="18.75" customHeight="1">
      <c r="C62" s="1219"/>
      <c r="D62" s="1219"/>
      <c r="E62" s="1219"/>
      <c r="F62" s="148"/>
    </row>
    <row r="63" spans="1:8" ht="18.75" customHeight="1">
      <c r="C63" s="1219"/>
      <c r="D63" s="1219"/>
      <c r="E63" s="1219"/>
      <c r="F63" s="148"/>
    </row>
    <row r="64" spans="1:8" ht="18.75" customHeight="1">
      <c r="C64" s="1219"/>
      <c r="D64" s="1219"/>
      <c r="E64" s="1219"/>
      <c r="F64" s="148"/>
    </row>
    <row r="65" spans="3:6" ht="18.75" customHeight="1">
      <c r="C65" s="1220"/>
      <c r="D65" s="1220"/>
      <c r="E65" s="1220"/>
      <c r="F65" s="150"/>
    </row>
    <row r="66" spans="3:6">
      <c r="D66" s="145"/>
    </row>
  </sheetData>
  <mergeCells count="13">
    <mergeCell ref="A1:H1"/>
    <mergeCell ref="A2:H2"/>
    <mergeCell ref="G3:G4"/>
    <mergeCell ref="H3:H4"/>
    <mergeCell ref="C60:E60"/>
    <mergeCell ref="A3:A4"/>
    <mergeCell ref="B3:B4"/>
    <mergeCell ref="D3:F3"/>
    <mergeCell ref="C61:E61"/>
    <mergeCell ref="C62:E62"/>
    <mergeCell ref="C63:E63"/>
    <mergeCell ref="C64:E64"/>
    <mergeCell ref="C65:E6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>
    <oddHeader>&amp;R&amp;"Times New Roman CE,Félkövér dőlt"&amp;11 3. melléklet az 2/2020.(III.19.)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view="pageLayout" zoomScaleNormal="91" workbookViewId="0">
      <selection sqref="A1:N1"/>
    </sheetView>
  </sheetViews>
  <sheetFormatPr defaultColWidth="9.33203125" defaultRowHeight="12.75"/>
  <cols>
    <col min="1" max="1" width="6.83203125" style="606" customWidth="1"/>
    <col min="2" max="2" width="33.6640625" style="606" customWidth="1"/>
    <col min="3" max="3" width="10.33203125" style="610" customWidth="1"/>
    <col min="4" max="4" width="10.33203125" style="606" customWidth="1"/>
    <col min="5" max="5" width="12.33203125" style="606" customWidth="1"/>
    <col min="6" max="6" width="12.83203125" style="606" customWidth="1"/>
    <col min="7" max="7" width="14.33203125" style="606" customWidth="1"/>
    <col min="8" max="11" width="13.1640625" style="606" customWidth="1"/>
    <col min="12" max="12" width="16.5" style="606" customWidth="1"/>
    <col min="13" max="13" width="14.1640625" style="606" customWidth="1"/>
    <col min="14" max="14" width="16.83203125" style="606" customWidth="1"/>
    <col min="15" max="16384" width="9.33203125" style="606"/>
  </cols>
  <sheetData>
    <row r="1" spans="1:14" ht="37.5" customHeight="1">
      <c r="A1" s="1231" t="s">
        <v>702</v>
      </c>
      <c r="B1" s="1231"/>
      <c r="C1" s="1231"/>
      <c r="D1" s="1231"/>
      <c r="E1" s="1231"/>
      <c r="F1" s="1231"/>
      <c r="G1" s="1231"/>
      <c r="H1" s="1231"/>
      <c r="I1" s="1231"/>
      <c r="J1" s="1231"/>
      <c r="K1" s="1231"/>
      <c r="L1" s="1231"/>
      <c r="M1" s="1231"/>
      <c r="N1" s="1231"/>
    </row>
    <row r="2" spans="1:14" ht="37.5" customHeight="1">
      <c r="A2" s="968"/>
      <c r="B2" s="1231" t="s">
        <v>720</v>
      </c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</row>
    <row r="3" spans="1:14" ht="18.75" customHeight="1">
      <c r="M3" s="1232" t="s">
        <v>1</v>
      </c>
      <c r="N3" s="1232"/>
    </row>
    <row r="4" spans="1:14" ht="18" customHeight="1">
      <c r="A4" s="1240" t="s">
        <v>396</v>
      </c>
      <c r="B4" s="1238" t="s">
        <v>267</v>
      </c>
      <c r="C4" s="1238" t="s">
        <v>603</v>
      </c>
      <c r="D4" s="1238" t="s">
        <v>604</v>
      </c>
      <c r="E4" s="1238" t="s">
        <v>605</v>
      </c>
      <c r="F4" s="1238" t="s">
        <v>606</v>
      </c>
      <c r="G4" s="1238"/>
      <c r="H4" s="1238"/>
      <c r="I4" s="1233" t="s">
        <v>607</v>
      </c>
      <c r="J4" s="1234"/>
      <c r="K4" s="1234"/>
      <c r="L4" s="1234"/>
      <c r="M4" s="1234"/>
      <c r="N4" s="1235"/>
    </row>
    <row r="5" spans="1:14" ht="18" customHeight="1">
      <c r="A5" s="1241"/>
      <c r="B5" s="1236"/>
      <c r="C5" s="1236"/>
      <c r="D5" s="1236"/>
      <c r="E5" s="1236"/>
      <c r="F5" s="1236"/>
      <c r="G5" s="1236"/>
      <c r="H5" s="1236"/>
      <c r="I5" s="1236" t="s">
        <v>723</v>
      </c>
      <c r="J5" s="1236"/>
      <c r="K5" s="1236"/>
      <c r="L5" s="1236"/>
      <c r="M5" s="1236" t="s">
        <v>724</v>
      </c>
      <c r="N5" s="1237"/>
    </row>
    <row r="6" spans="1:14" ht="18" customHeight="1">
      <c r="A6" s="1241"/>
      <c r="B6" s="1236"/>
      <c r="C6" s="1236"/>
      <c r="D6" s="1236"/>
      <c r="E6" s="1236"/>
      <c r="F6" s="1236" t="s">
        <v>608</v>
      </c>
      <c r="G6" s="1236" t="s">
        <v>560</v>
      </c>
      <c r="H6" s="1236" t="s">
        <v>701</v>
      </c>
      <c r="I6" s="1236" t="s">
        <v>609</v>
      </c>
      <c r="J6" s="1236"/>
      <c r="K6" s="1239" t="s">
        <v>722</v>
      </c>
      <c r="L6" s="1236" t="s">
        <v>610</v>
      </c>
      <c r="M6" s="1236" t="s">
        <v>609</v>
      </c>
      <c r="N6" s="1237" t="s">
        <v>610</v>
      </c>
    </row>
    <row r="7" spans="1:14" ht="67.5" customHeight="1">
      <c r="A7" s="1242"/>
      <c r="B7" s="1239"/>
      <c r="C7" s="1239" t="s">
        <v>611</v>
      </c>
      <c r="D7" s="1239"/>
      <c r="E7" s="1239"/>
      <c r="F7" s="1239"/>
      <c r="G7" s="1239"/>
      <c r="H7" s="1239"/>
      <c r="I7" s="756" t="s">
        <v>397</v>
      </c>
      <c r="J7" s="969" t="s">
        <v>721</v>
      </c>
      <c r="K7" s="1243"/>
      <c r="L7" s="1239"/>
      <c r="M7" s="1239"/>
      <c r="N7" s="1244"/>
    </row>
    <row r="8" spans="1:14" ht="25.5" customHeight="1">
      <c r="A8" s="759" t="s">
        <v>9</v>
      </c>
      <c r="B8" s="760"/>
      <c r="C8" s="761"/>
      <c r="D8" s="760"/>
      <c r="E8" s="760"/>
      <c r="F8" s="760"/>
      <c r="G8" s="760"/>
      <c r="H8" s="760"/>
      <c r="I8" s="760"/>
      <c r="J8" s="760"/>
      <c r="K8" s="760"/>
      <c r="L8" s="760"/>
      <c r="M8" s="760"/>
      <c r="N8" s="762"/>
    </row>
    <row r="9" spans="1:14" ht="25.5" customHeight="1">
      <c r="A9" s="609" t="s">
        <v>12</v>
      </c>
      <c r="B9" s="758"/>
      <c r="C9" s="757"/>
      <c r="D9" s="758"/>
      <c r="E9" s="758"/>
      <c r="F9" s="758"/>
      <c r="G9" s="758"/>
      <c r="H9" s="758"/>
      <c r="I9" s="758"/>
      <c r="J9" s="758"/>
      <c r="K9" s="758"/>
      <c r="L9" s="758"/>
      <c r="M9" s="758"/>
      <c r="N9" s="763"/>
    </row>
    <row r="10" spans="1:14" ht="25.5" customHeight="1">
      <c r="A10" s="609" t="s">
        <v>15</v>
      </c>
      <c r="B10" s="758"/>
      <c r="C10" s="757"/>
      <c r="D10" s="758"/>
      <c r="E10" s="758"/>
      <c r="F10" s="758"/>
      <c r="G10" s="758"/>
      <c r="H10" s="758"/>
      <c r="I10" s="758"/>
      <c r="J10" s="758"/>
      <c r="K10" s="758"/>
      <c r="L10" s="758"/>
      <c r="M10" s="758"/>
      <c r="N10" s="763"/>
    </row>
    <row r="11" spans="1:14" ht="25.5" customHeight="1">
      <c r="A11" s="609" t="s">
        <v>18</v>
      </c>
      <c r="B11" s="758"/>
      <c r="C11" s="757"/>
      <c r="D11" s="758"/>
      <c r="E11" s="758"/>
      <c r="F11" s="758"/>
      <c r="G11" s="758"/>
      <c r="H11" s="758"/>
      <c r="I11" s="758"/>
      <c r="J11" s="758"/>
      <c r="K11" s="758"/>
      <c r="L11" s="758"/>
      <c r="M11" s="758"/>
      <c r="N11" s="763"/>
    </row>
    <row r="12" spans="1:14" ht="25.5" customHeight="1">
      <c r="A12" s="609" t="s">
        <v>21</v>
      </c>
      <c r="B12" s="758"/>
      <c r="C12" s="757"/>
      <c r="D12" s="758"/>
      <c r="E12" s="758"/>
      <c r="F12" s="758"/>
      <c r="G12" s="758"/>
      <c r="H12" s="758"/>
      <c r="I12" s="758"/>
      <c r="J12" s="758"/>
      <c r="K12" s="758"/>
      <c r="L12" s="758"/>
      <c r="M12" s="758"/>
      <c r="N12" s="763"/>
    </row>
    <row r="13" spans="1:14" ht="25.5" customHeight="1">
      <c r="A13" s="764" t="s">
        <v>24</v>
      </c>
      <c r="B13" s="765"/>
      <c r="C13" s="766"/>
      <c r="D13" s="765"/>
      <c r="E13" s="765"/>
      <c r="F13" s="765"/>
      <c r="G13" s="765"/>
      <c r="H13" s="765"/>
      <c r="I13" s="765"/>
      <c r="J13" s="765"/>
      <c r="K13" s="765"/>
      <c r="L13" s="765"/>
      <c r="M13" s="765"/>
      <c r="N13" s="767"/>
    </row>
    <row r="14" spans="1:14" ht="25.5" customHeight="1">
      <c r="A14" s="607" t="s">
        <v>27</v>
      </c>
      <c r="B14" s="770" t="s">
        <v>612</v>
      </c>
      <c r="C14" s="319"/>
      <c r="D14" s="770"/>
      <c r="E14" s="770"/>
      <c r="F14" s="770"/>
      <c r="G14" s="770"/>
      <c r="H14" s="770"/>
      <c r="I14" s="770"/>
      <c r="J14" s="770"/>
      <c r="K14" s="770"/>
      <c r="L14" s="770"/>
      <c r="M14" s="770"/>
      <c r="N14" s="771"/>
    </row>
    <row r="15" spans="1:14" ht="25.5" customHeight="1">
      <c r="A15" s="608" t="s">
        <v>30</v>
      </c>
      <c r="B15" s="760"/>
      <c r="C15" s="805"/>
      <c r="D15" s="803"/>
      <c r="E15" s="760"/>
      <c r="F15" s="760"/>
      <c r="G15" s="760"/>
      <c r="H15" s="760"/>
      <c r="I15" s="760"/>
      <c r="J15" s="760"/>
      <c r="K15" s="760"/>
      <c r="L15" s="768"/>
      <c r="M15" s="768"/>
      <c r="N15" s="769"/>
    </row>
    <row r="16" spans="1:14" ht="25.5" customHeight="1">
      <c r="A16" s="609" t="s">
        <v>33</v>
      </c>
      <c r="B16" s="758"/>
      <c r="C16" s="804"/>
      <c r="D16" s="804"/>
      <c r="E16" s="758"/>
      <c r="F16" s="758"/>
      <c r="G16" s="758"/>
      <c r="H16" s="758"/>
      <c r="I16" s="758"/>
      <c r="J16" s="758"/>
      <c r="K16" s="758"/>
      <c r="L16" s="758"/>
      <c r="M16" s="758"/>
      <c r="N16" s="763"/>
    </row>
    <row r="17" spans="1:14" ht="25.5" customHeight="1">
      <c r="A17" s="609" t="s">
        <v>36</v>
      </c>
      <c r="B17" s="758"/>
      <c r="C17" s="757"/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63"/>
    </row>
    <row r="18" spans="1:14" ht="25.5" customHeight="1">
      <c r="A18" s="764" t="s">
        <v>38</v>
      </c>
      <c r="B18" s="765"/>
      <c r="C18" s="766"/>
      <c r="D18" s="765"/>
      <c r="E18" s="765"/>
      <c r="F18" s="765"/>
      <c r="G18" s="765"/>
      <c r="H18" s="765"/>
      <c r="I18" s="765"/>
      <c r="J18" s="765"/>
      <c r="K18" s="765"/>
      <c r="L18" s="765"/>
      <c r="M18" s="765"/>
      <c r="N18" s="767"/>
    </row>
    <row r="19" spans="1:14" ht="25.5" customHeight="1">
      <c r="A19" s="607" t="s">
        <v>40</v>
      </c>
      <c r="B19" s="770" t="s">
        <v>613</v>
      </c>
      <c r="C19" s="319"/>
      <c r="D19" s="770"/>
      <c r="E19" s="770">
        <f>E15+E16+E17+E18</f>
        <v>0</v>
      </c>
      <c r="F19" s="770">
        <f t="shared" ref="F19:L19" si="0">F15+F16+F17+F18</f>
        <v>0</v>
      </c>
      <c r="G19" s="770">
        <f t="shared" si="0"/>
        <v>0</v>
      </c>
      <c r="H19" s="770">
        <f t="shared" si="0"/>
        <v>0</v>
      </c>
      <c r="I19" s="770">
        <f t="shared" si="0"/>
        <v>0</v>
      </c>
      <c r="J19" s="770">
        <f t="shared" si="0"/>
        <v>0</v>
      </c>
      <c r="K19" s="770">
        <f t="shared" si="0"/>
        <v>0</v>
      </c>
      <c r="L19" s="770">
        <f t="shared" si="0"/>
        <v>0</v>
      </c>
      <c r="M19" s="770"/>
      <c r="N19" s="771"/>
    </row>
    <row r="20" spans="1:14" ht="25.5" customHeight="1">
      <c r="A20" s="607" t="s">
        <v>42</v>
      </c>
      <c r="B20" s="770" t="s">
        <v>395</v>
      </c>
      <c r="C20" s="319"/>
      <c r="D20" s="770"/>
      <c r="E20" s="770">
        <f>E14+E19</f>
        <v>0</v>
      </c>
      <c r="F20" s="770">
        <f t="shared" ref="F20:L20" si="1">F14+F19</f>
        <v>0</v>
      </c>
      <c r="G20" s="770">
        <f t="shared" si="1"/>
        <v>0</v>
      </c>
      <c r="H20" s="770">
        <f t="shared" si="1"/>
        <v>0</v>
      </c>
      <c r="I20" s="770">
        <f t="shared" si="1"/>
        <v>0</v>
      </c>
      <c r="J20" s="770">
        <f t="shared" si="1"/>
        <v>0</v>
      </c>
      <c r="K20" s="770">
        <f t="shared" si="1"/>
        <v>0</v>
      </c>
      <c r="L20" s="770">
        <f t="shared" si="1"/>
        <v>0</v>
      </c>
      <c r="M20" s="770"/>
      <c r="N20" s="771"/>
    </row>
    <row r="21" spans="1:14" ht="17.25" customHeight="1">
      <c r="A21" s="610"/>
    </row>
    <row r="22" spans="1:14" ht="17.25" customHeight="1">
      <c r="A22" s="610"/>
    </row>
  </sheetData>
  <mergeCells count="21">
    <mergeCell ref="I6:J6"/>
    <mergeCell ref="K6:K7"/>
    <mergeCell ref="L6:L7"/>
    <mergeCell ref="M6:M7"/>
    <mergeCell ref="N6:N7"/>
    <mergeCell ref="A1:N1"/>
    <mergeCell ref="M3:N3"/>
    <mergeCell ref="I4:N4"/>
    <mergeCell ref="I5:L5"/>
    <mergeCell ref="M5:N5"/>
    <mergeCell ref="B4:B7"/>
    <mergeCell ref="C4:C6"/>
    <mergeCell ref="D4:D6"/>
    <mergeCell ref="E4:E7"/>
    <mergeCell ref="F4:H5"/>
    <mergeCell ref="C7:D7"/>
    <mergeCell ref="A4:A7"/>
    <mergeCell ref="F6:F7"/>
    <mergeCell ref="G6:G7"/>
    <mergeCell ref="H6:H7"/>
    <mergeCell ref="B2:N2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2/2020.(III.19.)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view="pageLayout" zoomScaleNormal="100" workbookViewId="0">
      <selection activeCell="D2" sqref="D2"/>
    </sheetView>
  </sheetViews>
  <sheetFormatPr defaultColWidth="9.33203125" defaultRowHeight="15"/>
  <cols>
    <col min="1" max="1" width="8.5" style="210" customWidth="1"/>
    <col min="2" max="2" width="9.33203125" style="210"/>
    <col min="3" max="3" width="22.1640625" style="210" customWidth="1"/>
    <col min="4" max="4" width="40.5" style="210" customWidth="1"/>
    <col min="5" max="5" width="30.83203125" style="212" customWidth="1"/>
    <col min="6" max="16384" width="9.33203125" style="210"/>
  </cols>
  <sheetData>
    <row r="1" spans="1:5" ht="41.25" customHeight="1">
      <c r="A1" s="1248" t="s">
        <v>703</v>
      </c>
      <c r="B1" s="1248"/>
      <c r="C1" s="1248"/>
      <c r="D1" s="1248"/>
      <c r="E1" s="1248"/>
    </row>
    <row r="2" spans="1:5">
      <c r="A2" s="211"/>
      <c r="B2" s="211"/>
      <c r="C2" s="211"/>
      <c r="D2" s="211"/>
    </row>
    <row r="3" spans="1:5">
      <c r="A3" s="211"/>
      <c r="B3" s="211"/>
      <c r="C3" s="211"/>
      <c r="D3" s="211"/>
      <c r="E3" s="213" t="s">
        <v>1</v>
      </c>
    </row>
    <row r="4" spans="1:5" ht="33" customHeight="1">
      <c r="A4" s="730" t="s">
        <v>396</v>
      </c>
      <c r="B4" s="1259" t="s">
        <v>400</v>
      </c>
      <c r="C4" s="1259"/>
      <c r="D4" s="1259"/>
      <c r="E4" s="731" t="s">
        <v>401</v>
      </c>
    </row>
    <row r="5" spans="1:5" ht="21.75" customHeight="1">
      <c r="A5" s="727" t="s">
        <v>9</v>
      </c>
      <c r="B5" s="1260" t="s">
        <v>640</v>
      </c>
      <c r="C5" s="1260"/>
      <c r="D5" s="1260"/>
      <c r="E5" s="733">
        <v>250000</v>
      </c>
    </row>
    <row r="6" spans="1:5" ht="21.75" customHeight="1">
      <c r="A6" s="214" t="s">
        <v>12</v>
      </c>
      <c r="B6" s="1261"/>
      <c r="C6" s="1262"/>
      <c r="D6" s="1263"/>
      <c r="E6" s="734"/>
    </row>
    <row r="7" spans="1:5" ht="21.75" customHeight="1">
      <c r="A7" s="214" t="s">
        <v>15</v>
      </c>
      <c r="B7" s="1245"/>
      <c r="C7" s="1245"/>
      <c r="D7" s="1245"/>
      <c r="E7" s="734"/>
    </row>
    <row r="8" spans="1:5" ht="21.75" customHeight="1">
      <c r="A8" s="214" t="s">
        <v>18</v>
      </c>
      <c r="B8" s="1245"/>
      <c r="C8" s="1245"/>
      <c r="D8" s="1245"/>
      <c r="E8" s="734"/>
    </row>
    <row r="9" spans="1:5" ht="21.75" customHeight="1">
      <c r="A9" s="214" t="s">
        <v>21</v>
      </c>
      <c r="B9" s="1246"/>
      <c r="C9" s="1246"/>
      <c r="D9" s="1246"/>
      <c r="E9" s="734"/>
    </row>
    <row r="10" spans="1:5" ht="29.25" customHeight="1">
      <c r="A10" s="214" t="s">
        <v>24</v>
      </c>
      <c r="B10" s="1247"/>
      <c r="C10" s="1247"/>
      <c r="D10" s="1247"/>
      <c r="E10" s="735"/>
    </row>
    <row r="11" spans="1:5" ht="21.75" customHeight="1">
      <c r="A11" s="214" t="s">
        <v>27</v>
      </c>
      <c r="B11" s="1247"/>
      <c r="C11" s="1247"/>
      <c r="D11" s="1247"/>
      <c r="E11" s="735"/>
    </row>
    <row r="12" spans="1:5" ht="21.75" customHeight="1">
      <c r="A12" s="214" t="s">
        <v>30</v>
      </c>
      <c r="B12" s="1245"/>
      <c r="C12" s="1245"/>
      <c r="D12" s="1245"/>
      <c r="E12" s="734"/>
    </row>
    <row r="13" spans="1:5" ht="21.75" customHeight="1">
      <c r="A13" s="214" t="s">
        <v>33</v>
      </c>
      <c r="B13" s="1245"/>
      <c r="C13" s="1245"/>
      <c r="D13" s="1245"/>
      <c r="E13" s="734"/>
    </row>
    <row r="14" spans="1:5" ht="21.75" customHeight="1">
      <c r="A14" s="214" t="s">
        <v>36</v>
      </c>
      <c r="B14" s="1245"/>
      <c r="C14" s="1245"/>
      <c r="D14" s="1245"/>
      <c r="E14" s="734"/>
    </row>
    <row r="15" spans="1:5" ht="30" customHeight="1">
      <c r="A15" s="214" t="s">
        <v>40</v>
      </c>
      <c r="B15" s="1245"/>
      <c r="C15" s="1245"/>
      <c r="D15" s="1245"/>
      <c r="E15" s="736"/>
    </row>
    <row r="16" spans="1:5" ht="30" customHeight="1">
      <c r="A16" s="214" t="s">
        <v>42</v>
      </c>
      <c r="B16" s="1245"/>
      <c r="C16" s="1245"/>
      <c r="D16" s="1245"/>
      <c r="E16" s="736"/>
    </row>
    <row r="17" spans="1:5" ht="21.75" customHeight="1">
      <c r="A17" s="214" t="s">
        <v>44</v>
      </c>
      <c r="B17" s="1245"/>
      <c r="C17" s="1245"/>
      <c r="D17" s="1245"/>
      <c r="E17" s="736"/>
    </row>
    <row r="18" spans="1:5" ht="21.75" customHeight="1">
      <c r="A18" s="214" t="s">
        <v>46</v>
      </c>
      <c r="B18" s="1254"/>
      <c r="C18" s="1254"/>
      <c r="D18" s="1254"/>
      <c r="E18" s="736"/>
    </row>
    <row r="19" spans="1:5" ht="21.75" customHeight="1">
      <c r="A19" s="726" t="s">
        <v>48</v>
      </c>
      <c r="B19" s="1256"/>
      <c r="C19" s="1257"/>
      <c r="D19" s="1258"/>
      <c r="E19" s="737"/>
    </row>
    <row r="20" spans="1:5" ht="21.75" customHeight="1">
      <c r="A20" s="732" t="s">
        <v>50</v>
      </c>
      <c r="B20" s="1252" t="s">
        <v>688</v>
      </c>
      <c r="C20" s="1252"/>
      <c r="D20" s="1252"/>
      <c r="E20" s="729">
        <f>SUM(E5+E6+E7+E8+E12+E13+E14+E15+E16+E17+E18)</f>
        <v>250000</v>
      </c>
    </row>
    <row r="21" spans="1:5" ht="21.75" customHeight="1">
      <c r="A21" s="728" t="s">
        <v>53</v>
      </c>
      <c r="B21" s="1255"/>
      <c r="C21" s="1255"/>
      <c r="D21" s="1255"/>
      <c r="E21" s="737"/>
    </row>
    <row r="22" spans="1:5" ht="21.75" customHeight="1">
      <c r="A22" s="732" t="s">
        <v>56</v>
      </c>
      <c r="B22" s="1253" t="s">
        <v>602</v>
      </c>
      <c r="C22" s="1253"/>
      <c r="D22" s="1253"/>
      <c r="E22" s="729">
        <f>SUM(E21)</f>
        <v>0</v>
      </c>
    </row>
    <row r="23" spans="1:5" s="215" customFormat="1" ht="24" customHeight="1">
      <c r="A23" s="1249" t="s">
        <v>595</v>
      </c>
      <c r="B23" s="1250"/>
      <c r="C23" s="1250"/>
      <c r="D23" s="1250"/>
      <c r="E23" s="738">
        <f>SUM(E20+E22)</f>
        <v>250000</v>
      </c>
    </row>
    <row r="24" spans="1:5">
      <c r="A24" s="216"/>
      <c r="B24" s="1251"/>
      <c r="C24" s="1251"/>
      <c r="D24" s="1251"/>
      <c r="E24" s="217"/>
    </row>
  </sheetData>
  <mergeCells count="22">
    <mergeCell ref="A1:E1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  <mergeCell ref="B13:D13"/>
    <mergeCell ref="B8:D8"/>
    <mergeCell ref="B9:D9"/>
    <mergeCell ref="B10:D10"/>
    <mergeCell ref="B11:D11"/>
    <mergeCell ref="B12:D1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0" orientation="portrait" horizontalDpi="4294967293" verticalDpi="4294967293" r:id="rId1"/>
  <headerFooter scaleWithDoc="0" alignWithMargins="0">
    <oddHeader>&amp;R&amp;"Times New Roman,Félkövér dőlt"&amp;11 5. melléklet az 2/2020.(III.19.)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view="pageLayout" zoomScaleNormal="100" workbookViewId="0">
      <selection activeCell="A2" sqref="A2:E2"/>
    </sheetView>
  </sheetViews>
  <sheetFormatPr defaultColWidth="10.6640625" defaultRowHeight="12.75"/>
  <cols>
    <col min="1" max="1" width="11.33203125" style="690" customWidth="1"/>
    <col min="2" max="2" width="43.33203125" style="690" customWidth="1"/>
    <col min="3" max="3" width="30.83203125" style="690" customWidth="1"/>
    <col min="4" max="4" width="10.6640625" style="690"/>
    <col min="5" max="5" width="11.83203125" style="1037" customWidth="1"/>
    <col min="6" max="250" width="10.6640625" style="690"/>
    <col min="251" max="251" width="7" style="690" customWidth="1"/>
    <col min="252" max="252" width="34.5" style="690" customWidth="1"/>
    <col min="253" max="253" width="11" style="690" customWidth="1"/>
    <col min="254" max="254" width="16.83203125" style="690" customWidth="1"/>
    <col min="255" max="255" width="17.1640625" style="690" customWidth="1"/>
    <col min="256" max="256" width="15.33203125" style="690" customWidth="1"/>
    <col min="257" max="257" width="15.5" style="690" customWidth="1"/>
    <col min="258" max="506" width="10.6640625" style="690"/>
    <col min="507" max="507" width="7" style="690" customWidth="1"/>
    <col min="508" max="508" width="34.5" style="690" customWidth="1"/>
    <col min="509" max="509" width="11" style="690" customWidth="1"/>
    <col min="510" max="510" width="16.83203125" style="690" customWidth="1"/>
    <col min="511" max="511" width="17.1640625" style="690" customWidth="1"/>
    <col min="512" max="512" width="15.33203125" style="690" customWidth="1"/>
    <col min="513" max="513" width="15.5" style="690" customWidth="1"/>
    <col min="514" max="762" width="10.6640625" style="690"/>
    <col min="763" max="763" width="7" style="690" customWidth="1"/>
    <col min="764" max="764" width="34.5" style="690" customWidth="1"/>
    <col min="765" max="765" width="11" style="690" customWidth="1"/>
    <col min="766" max="766" width="16.83203125" style="690" customWidth="1"/>
    <col min="767" max="767" width="17.1640625" style="690" customWidth="1"/>
    <col min="768" max="768" width="15.33203125" style="690" customWidth="1"/>
    <col min="769" max="769" width="15.5" style="690" customWidth="1"/>
    <col min="770" max="1018" width="10.6640625" style="690"/>
    <col min="1019" max="1019" width="7" style="690" customWidth="1"/>
    <col min="1020" max="1020" width="34.5" style="690" customWidth="1"/>
    <col min="1021" max="1021" width="11" style="690" customWidth="1"/>
    <col min="1022" max="1022" width="16.83203125" style="690" customWidth="1"/>
    <col min="1023" max="1023" width="17.1640625" style="690" customWidth="1"/>
    <col min="1024" max="1024" width="15.33203125" style="690" customWidth="1"/>
    <col min="1025" max="1025" width="15.5" style="690" customWidth="1"/>
    <col min="1026" max="1274" width="10.6640625" style="690"/>
    <col min="1275" max="1275" width="7" style="690" customWidth="1"/>
    <col min="1276" max="1276" width="34.5" style="690" customWidth="1"/>
    <col min="1277" max="1277" width="11" style="690" customWidth="1"/>
    <col min="1278" max="1278" width="16.83203125" style="690" customWidth="1"/>
    <col min="1279" max="1279" width="17.1640625" style="690" customWidth="1"/>
    <col min="1280" max="1280" width="15.33203125" style="690" customWidth="1"/>
    <col min="1281" max="1281" width="15.5" style="690" customWidth="1"/>
    <col min="1282" max="1530" width="10.6640625" style="690"/>
    <col min="1531" max="1531" width="7" style="690" customWidth="1"/>
    <col min="1532" max="1532" width="34.5" style="690" customWidth="1"/>
    <col min="1533" max="1533" width="11" style="690" customWidth="1"/>
    <col min="1534" max="1534" width="16.83203125" style="690" customWidth="1"/>
    <col min="1535" max="1535" width="17.1640625" style="690" customWidth="1"/>
    <col min="1536" max="1536" width="15.33203125" style="690" customWidth="1"/>
    <col min="1537" max="1537" width="15.5" style="690" customWidth="1"/>
    <col min="1538" max="1786" width="10.6640625" style="690"/>
    <col min="1787" max="1787" width="7" style="690" customWidth="1"/>
    <col min="1788" max="1788" width="34.5" style="690" customWidth="1"/>
    <col min="1789" max="1789" width="11" style="690" customWidth="1"/>
    <col min="1790" max="1790" width="16.83203125" style="690" customWidth="1"/>
    <col min="1791" max="1791" width="17.1640625" style="690" customWidth="1"/>
    <col min="1792" max="1792" width="15.33203125" style="690" customWidth="1"/>
    <col min="1793" max="1793" width="15.5" style="690" customWidth="1"/>
    <col min="1794" max="2042" width="10.6640625" style="690"/>
    <col min="2043" max="2043" width="7" style="690" customWidth="1"/>
    <col min="2044" max="2044" width="34.5" style="690" customWidth="1"/>
    <col min="2045" max="2045" width="11" style="690" customWidth="1"/>
    <col min="2046" max="2046" width="16.83203125" style="690" customWidth="1"/>
    <col min="2047" max="2047" width="17.1640625" style="690" customWidth="1"/>
    <col min="2048" max="2048" width="15.33203125" style="690" customWidth="1"/>
    <col min="2049" max="2049" width="15.5" style="690" customWidth="1"/>
    <col min="2050" max="2298" width="10.6640625" style="690"/>
    <col min="2299" max="2299" width="7" style="690" customWidth="1"/>
    <col min="2300" max="2300" width="34.5" style="690" customWidth="1"/>
    <col min="2301" max="2301" width="11" style="690" customWidth="1"/>
    <col min="2302" max="2302" width="16.83203125" style="690" customWidth="1"/>
    <col min="2303" max="2303" width="17.1640625" style="690" customWidth="1"/>
    <col min="2304" max="2304" width="15.33203125" style="690" customWidth="1"/>
    <col min="2305" max="2305" width="15.5" style="690" customWidth="1"/>
    <col min="2306" max="2554" width="10.6640625" style="690"/>
    <col min="2555" max="2555" width="7" style="690" customWidth="1"/>
    <col min="2556" max="2556" width="34.5" style="690" customWidth="1"/>
    <col min="2557" max="2557" width="11" style="690" customWidth="1"/>
    <col min="2558" max="2558" width="16.83203125" style="690" customWidth="1"/>
    <col min="2559" max="2559" width="17.1640625" style="690" customWidth="1"/>
    <col min="2560" max="2560" width="15.33203125" style="690" customWidth="1"/>
    <col min="2561" max="2561" width="15.5" style="690" customWidth="1"/>
    <col min="2562" max="2810" width="10.6640625" style="690"/>
    <col min="2811" max="2811" width="7" style="690" customWidth="1"/>
    <col min="2812" max="2812" width="34.5" style="690" customWidth="1"/>
    <col min="2813" max="2813" width="11" style="690" customWidth="1"/>
    <col min="2814" max="2814" width="16.83203125" style="690" customWidth="1"/>
    <col min="2815" max="2815" width="17.1640625" style="690" customWidth="1"/>
    <col min="2816" max="2816" width="15.33203125" style="690" customWidth="1"/>
    <col min="2817" max="2817" width="15.5" style="690" customWidth="1"/>
    <col min="2818" max="3066" width="10.6640625" style="690"/>
    <col min="3067" max="3067" width="7" style="690" customWidth="1"/>
    <col min="3068" max="3068" width="34.5" style="690" customWidth="1"/>
    <col min="3069" max="3069" width="11" style="690" customWidth="1"/>
    <col min="3070" max="3070" width="16.83203125" style="690" customWidth="1"/>
    <col min="3071" max="3071" width="17.1640625" style="690" customWidth="1"/>
    <col min="3072" max="3072" width="15.33203125" style="690" customWidth="1"/>
    <col min="3073" max="3073" width="15.5" style="690" customWidth="1"/>
    <col min="3074" max="3322" width="10.6640625" style="690"/>
    <col min="3323" max="3323" width="7" style="690" customWidth="1"/>
    <col min="3324" max="3324" width="34.5" style="690" customWidth="1"/>
    <col min="3325" max="3325" width="11" style="690" customWidth="1"/>
    <col min="3326" max="3326" width="16.83203125" style="690" customWidth="1"/>
    <col min="3327" max="3327" width="17.1640625" style="690" customWidth="1"/>
    <col min="3328" max="3328" width="15.33203125" style="690" customWidth="1"/>
    <col min="3329" max="3329" width="15.5" style="690" customWidth="1"/>
    <col min="3330" max="3578" width="10.6640625" style="690"/>
    <col min="3579" max="3579" width="7" style="690" customWidth="1"/>
    <col min="3580" max="3580" width="34.5" style="690" customWidth="1"/>
    <col min="3581" max="3581" width="11" style="690" customWidth="1"/>
    <col min="3582" max="3582" width="16.83203125" style="690" customWidth="1"/>
    <col min="3583" max="3583" width="17.1640625" style="690" customWidth="1"/>
    <col min="3584" max="3584" width="15.33203125" style="690" customWidth="1"/>
    <col min="3585" max="3585" width="15.5" style="690" customWidth="1"/>
    <col min="3586" max="3834" width="10.6640625" style="690"/>
    <col min="3835" max="3835" width="7" style="690" customWidth="1"/>
    <col min="3836" max="3836" width="34.5" style="690" customWidth="1"/>
    <col min="3837" max="3837" width="11" style="690" customWidth="1"/>
    <col min="3838" max="3838" width="16.83203125" style="690" customWidth="1"/>
    <col min="3839" max="3839" width="17.1640625" style="690" customWidth="1"/>
    <col min="3840" max="3840" width="15.33203125" style="690" customWidth="1"/>
    <col min="3841" max="3841" width="15.5" style="690" customWidth="1"/>
    <col min="3842" max="4090" width="10.6640625" style="690"/>
    <col min="4091" max="4091" width="7" style="690" customWidth="1"/>
    <col min="4092" max="4092" width="34.5" style="690" customWidth="1"/>
    <col min="4093" max="4093" width="11" style="690" customWidth="1"/>
    <col min="4094" max="4094" width="16.83203125" style="690" customWidth="1"/>
    <col min="4095" max="4095" width="17.1640625" style="690" customWidth="1"/>
    <col min="4096" max="4096" width="15.33203125" style="690" customWidth="1"/>
    <col min="4097" max="4097" width="15.5" style="690" customWidth="1"/>
    <col min="4098" max="4346" width="10.6640625" style="690"/>
    <col min="4347" max="4347" width="7" style="690" customWidth="1"/>
    <col min="4348" max="4348" width="34.5" style="690" customWidth="1"/>
    <col min="4349" max="4349" width="11" style="690" customWidth="1"/>
    <col min="4350" max="4350" width="16.83203125" style="690" customWidth="1"/>
    <col min="4351" max="4351" width="17.1640625" style="690" customWidth="1"/>
    <col min="4352" max="4352" width="15.33203125" style="690" customWidth="1"/>
    <col min="4353" max="4353" width="15.5" style="690" customWidth="1"/>
    <col min="4354" max="4602" width="10.6640625" style="690"/>
    <col min="4603" max="4603" width="7" style="690" customWidth="1"/>
    <col min="4604" max="4604" width="34.5" style="690" customWidth="1"/>
    <col min="4605" max="4605" width="11" style="690" customWidth="1"/>
    <col min="4606" max="4606" width="16.83203125" style="690" customWidth="1"/>
    <col min="4607" max="4607" width="17.1640625" style="690" customWidth="1"/>
    <col min="4608" max="4608" width="15.33203125" style="690" customWidth="1"/>
    <col min="4609" max="4609" width="15.5" style="690" customWidth="1"/>
    <col min="4610" max="4858" width="10.6640625" style="690"/>
    <col min="4859" max="4859" width="7" style="690" customWidth="1"/>
    <col min="4860" max="4860" width="34.5" style="690" customWidth="1"/>
    <col min="4861" max="4861" width="11" style="690" customWidth="1"/>
    <col min="4862" max="4862" width="16.83203125" style="690" customWidth="1"/>
    <col min="4863" max="4863" width="17.1640625" style="690" customWidth="1"/>
    <col min="4864" max="4864" width="15.33203125" style="690" customWidth="1"/>
    <col min="4865" max="4865" width="15.5" style="690" customWidth="1"/>
    <col min="4866" max="5114" width="10.6640625" style="690"/>
    <col min="5115" max="5115" width="7" style="690" customWidth="1"/>
    <col min="5116" max="5116" width="34.5" style="690" customWidth="1"/>
    <col min="5117" max="5117" width="11" style="690" customWidth="1"/>
    <col min="5118" max="5118" width="16.83203125" style="690" customWidth="1"/>
    <col min="5119" max="5119" width="17.1640625" style="690" customWidth="1"/>
    <col min="5120" max="5120" width="15.33203125" style="690" customWidth="1"/>
    <col min="5121" max="5121" width="15.5" style="690" customWidth="1"/>
    <col min="5122" max="5370" width="10.6640625" style="690"/>
    <col min="5371" max="5371" width="7" style="690" customWidth="1"/>
    <col min="5372" max="5372" width="34.5" style="690" customWidth="1"/>
    <col min="5373" max="5373" width="11" style="690" customWidth="1"/>
    <col min="5374" max="5374" width="16.83203125" style="690" customWidth="1"/>
    <col min="5375" max="5375" width="17.1640625" style="690" customWidth="1"/>
    <col min="5376" max="5376" width="15.33203125" style="690" customWidth="1"/>
    <col min="5377" max="5377" width="15.5" style="690" customWidth="1"/>
    <col min="5378" max="5626" width="10.6640625" style="690"/>
    <col min="5627" max="5627" width="7" style="690" customWidth="1"/>
    <col min="5628" max="5628" width="34.5" style="690" customWidth="1"/>
    <col min="5629" max="5629" width="11" style="690" customWidth="1"/>
    <col min="5630" max="5630" width="16.83203125" style="690" customWidth="1"/>
    <col min="5631" max="5631" width="17.1640625" style="690" customWidth="1"/>
    <col min="5632" max="5632" width="15.33203125" style="690" customWidth="1"/>
    <col min="5633" max="5633" width="15.5" style="690" customWidth="1"/>
    <col min="5634" max="5882" width="10.6640625" style="690"/>
    <col min="5883" max="5883" width="7" style="690" customWidth="1"/>
    <col min="5884" max="5884" width="34.5" style="690" customWidth="1"/>
    <col min="5885" max="5885" width="11" style="690" customWidth="1"/>
    <col min="5886" max="5886" width="16.83203125" style="690" customWidth="1"/>
    <col min="5887" max="5887" width="17.1640625" style="690" customWidth="1"/>
    <col min="5888" max="5888" width="15.33203125" style="690" customWidth="1"/>
    <col min="5889" max="5889" width="15.5" style="690" customWidth="1"/>
    <col min="5890" max="6138" width="10.6640625" style="690"/>
    <col min="6139" max="6139" width="7" style="690" customWidth="1"/>
    <col min="6140" max="6140" width="34.5" style="690" customWidth="1"/>
    <col min="6141" max="6141" width="11" style="690" customWidth="1"/>
    <col min="6142" max="6142" width="16.83203125" style="690" customWidth="1"/>
    <col min="6143" max="6143" width="17.1640625" style="690" customWidth="1"/>
    <col min="6144" max="6144" width="15.33203125" style="690" customWidth="1"/>
    <col min="6145" max="6145" width="15.5" style="690" customWidth="1"/>
    <col min="6146" max="6394" width="10.6640625" style="690"/>
    <col min="6395" max="6395" width="7" style="690" customWidth="1"/>
    <col min="6396" max="6396" width="34.5" style="690" customWidth="1"/>
    <col min="6397" max="6397" width="11" style="690" customWidth="1"/>
    <col min="6398" max="6398" width="16.83203125" style="690" customWidth="1"/>
    <col min="6399" max="6399" width="17.1640625" style="690" customWidth="1"/>
    <col min="6400" max="6400" width="15.33203125" style="690" customWidth="1"/>
    <col min="6401" max="6401" width="15.5" style="690" customWidth="1"/>
    <col min="6402" max="6650" width="10.6640625" style="690"/>
    <col min="6651" max="6651" width="7" style="690" customWidth="1"/>
    <col min="6652" max="6652" width="34.5" style="690" customWidth="1"/>
    <col min="6653" max="6653" width="11" style="690" customWidth="1"/>
    <col min="6654" max="6654" width="16.83203125" style="690" customWidth="1"/>
    <col min="6655" max="6655" width="17.1640625" style="690" customWidth="1"/>
    <col min="6656" max="6656" width="15.33203125" style="690" customWidth="1"/>
    <col min="6657" max="6657" width="15.5" style="690" customWidth="1"/>
    <col min="6658" max="6906" width="10.6640625" style="690"/>
    <col min="6907" max="6907" width="7" style="690" customWidth="1"/>
    <col min="6908" max="6908" width="34.5" style="690" customWidth="1"/>
    <col min="6909" max="6909" width="11" style="690" customWidth="1"/>
    <col min="6910" max="6910" width="16.83203125" style="690" customWidth="1"/>
    <col min="6911" max="6911" width="17.1640625" style="690" customWidth="1"/>
    <col min="6912" max="6912" width="15.33203125" style="690" customWidth="1"/>
    <col min="6913" max="6913" width="15.5" style="690" customWidth="1"/>
    <col min="6914" max="7162" width="10.6640625" style="690"/>
    <col min="7163" max="7163" width="7" style="690" customWidth="1"/>
    <col min="7164" max="7164" width="34.5" style="690" customWidth="1"/>
    <col min="7165" max="7165" width="11" style="690" customWidth="1"/>
    <col min="7166" max="7166" width="16.83203125" style="690" customWidth="1"/>
    <col min="7167" max="7167" width="17.1640625" style="690" customWidth="1"/>
    <col min="7168" max="7168" width="15.33203125" style="690" customWidth="1"/>
    <col min="7169" max="7169" width="15.5" style="690" customWidth="1"/>
    <col min="7170" max="7418" width="10.6640625" style="690"/>
    <col min="7419" max="7419" width="7" style="690" customWidth="1"/>
    <col min="7420" max="7420" width="34.5" style="690" customWidth="1"/>
    <col min="7421" max="7421" width="11" style="690" customWidth="1"/>
    <col min="7422" max="7422" width="16.83203125" style="690" customWidth="1"/>
    <col min="7423" max="7423" width="17.1640625" style="690" customWidth="1"/>
    <col min="7424" max="7424" width="15.33203125" style="690" customWidth="1"/>
    <col min="7425" max="7425" width="15.5" style="690" customWidth="1"/>
    <col min="7426" max="7674" width="10.6640625" style="690"/>
    <col min="7675" max="7675" width="7" style="690" customWidth="1"/>
    <col min="7676" max="7676" width="34.5" style="690" customWidth="1"/>
    <col min="7677" max="7677" width="11" style="690" customWidth="1"/>
    <col min="7678" max="7678" width="16.83203125" style="690" customWidth="1"/>
    <col min="7679" max="7679" width="17.1640625" style="690" customWidth="1"/>
    <col min="7680" max="7680" width="15.33203125" style="690" customWidth="1"/>
    <col min="7681" max="7681" width="15.5" style="690" customWidth="1"/>
    <col min="7682" max="7930" width="10.6640625" style="690"/>
    <col min="7931" max="7931" width="7" style="690" customWidth="1"/>
    <col min="7932" max="7932" width="34.5" style="690" customWidth="1"/>
    <col min="7933" max="7933" width="11" style="690" customWidth="1"/>
    <col min="7934" max="7934" width="16.83203125" style="690" customWidth="1"/>
    <col min="7935" max="7935" width="17.1640625" style="690" customWidth="1"/>
    <col min="7936" max="7936" width="15.33203125" style="690" customWidth="1"/>
    <col min="7937" max="7937" width="15.5" style="690" customWidth="1"/>
    <col min="7938" max="8186" width="10.6640625" style="690"/>
    <col min="8187" max="8187" width="7" style="690" customWidth="1"/>
    <col min="8188" max="8188" width="34.5" style="690" customWidth="1"/>
    <col min="8189" max="8189" width="11" style="690" customWidth="1"/>
    <col min="8190" max="8190" width="16.83203125" style="690" customWidth="1"/>
    <col min="8191" max="8191" width="17.1640625" style="690" customWidth="1"/>
    <col min="8192" max="8192" width="15.33203125" style="690" customWidth="1"/>
    <col min="8193" max="8193" width="15.5" style="690" customWidth="1"/>
    <col min="8194" max="8442" width="10.6640625" style="690"/>
    <col min="8443" max="8443" width="7" style="690" customWidth="1"/>
    <col min="8444" max="8444" width="34.5" style="690" customWidth="1"/>
    <col min="8445" max="8445" width="11" style="690" customWidth="1"/>
    <col min="8446" max="8446" width="16.83203125" style="690" customWidth="1"/>
    <col min="8447" max="8447" width="17.1640625" style="690" customWidth="1"/>
    <col min="8448" max="8448" width="15.33203125" style="690" customWidth="1"/>
    <col min="8449" max="8449" width="15.5" style="690" customWidth="1"/>
    <col min="8450" max="8698" width="10.6640625" style="690"/>
    <col min="8699" max="8699" width="7" style="690" customWidth="1"/>
    <col min="8700" max="8700" width="34.5" style="690" customWidth="1"/>
    <col min="8701" max="8701" width="11" style="690" customWidth="1"/>
    <col min="8702" max="8702" width="16.83203125" style="690" customWidth="1"/>
    <col min="8703" max="8703" width="17.1640625" style="690" customWidth="1"/>
    <col min="8704" max="8704" width="15.33203125" style="690" customWidth="1"/>
    <col min="8705" max="8705" width="15.5" style="690" customWidth="1"/>
    <col min="8706" max="8954" width="10.6640625" style="690"/>
    <col min="8955" max="8955" width="7" style="690" customWidth="1"/>
    <col min="8956" max="8956" width="34.5" style="690" customWidth="1"/>
    <col min="8957" max="8957" width="11" style="690" customWidth="1"/>
    <col min="8958" max="8958" width="16.83203125" style="690" customWidth="1"/>
    <col min="8959" max="8959" width="17.1640625" style="690" customWidth="1"/>
    <col min="8960" max="8960" width="15.33203125" style="690" customWidth="1"/>
    <col min="8961" max="8961" width="15.5" style="690" customWidth="1"/>
    <col min="8962" max="9210" width="10.6640625" style="690"/>
    <col min="9211" max="9211" width="7" style="690" customWidth="1"/>
    <col min="9212" max="9212" width="34.5" style="690" customWidth="1"/>
    <col min="9213" max="9213" width="11" style="690" customWidth="1"/>
    <col min="9214" max="9214" width="16.83203125" style="690" customWidth="1"/>
    <col min="9215" max="9215" width="17.1640625" style="690" customWidth="1"/>
    <col min="9216" max="9216" width="15.33203125" style="690" customWidth="1"/>
    <col min="9217" max="9217" width="15.5" style="690" customWidth="1"/>
    <col min="9218" max="9466" width="10.6640625" style="690"/>
    <col min="9467" max="9467" width="7" style="690" customWidth="1"/>
    <col min="9468" max="9468" width="34.5" style="690" customWidth="1"/>
    <col min="9469" max="9469" width="11" style="690" customWidth="1"/>
    <col min="9470" max="9470" width="16.83203125" style="690" customWidth="1"/>
    <col min="9471" max="9471" width="17.1640625" style="690" customWidth="1"/>
    <col min="9472" max="9472" width="15.33203125" style="690" customWidth="1"/>
    <col min="9473" max="9473" width="15.5" style="690" customWidth="1"/>
    <col min="9474" max="9722" width="10.6640625" style="690"/>
    <col min="9723" max="9723" width="7" style="690" customWidth="1"/>
    <col min="9724" max="9724" width="34.5" style="690" customWidth="1"/>
    <col min="9725" max="9725" width="11" style="690" customWidth="1"/>
    <col min="9726" max="9726" width="16.83203125" style="690" customWidth="1"/>
    <col min="9727" max="9727" width="17.1640625" style="690" customWidth="1"/>
    <col min="9728" max="9728" width="15.33203125" style="690" customWidth="1"/>
    <col min="9729" max="9729" width="15.5" style="690" customWidth="1"/>
    <col min="9730" max="9978" width="10.6640625" style="690"/>
    <col min="9979" max="9979" width="7" style="690" customWidth="1"/>
    <col min="9980" max="9980" width="34.5" style="690" customWidth="1"/>
    <col min="9981" max="9981" width="11" style="690" customWidth="1"/>
    <col min="9982" max="9982" width="16.83203125" style="690" customWidth="1"/>
    <col min="9983" max="9983" width="17.1640625" style="690" customWidth="1"/>
    <col min="9984" max="9984" width="15.33203125" style="690" customWidth="1"/>
    <col min="9985" max="9985" width="15.5" style="690" customWidth="1"/>
    <col min="9986" max="10234" width="10.6640625" style="690"/>
    <col min="10235" max="10235" width="7" style="690" customWidth="1"/>
    <col min="10236" max="10236" width="34.5" style="690" customWidth="1"/>
    <col min="10237" max="10237" width="11" style="690" customWidth="1"/>
    <col min="10238" max="10238" width="16.83203125" style="690" customWidth="1"/>
    <col min="10239" max="10239" width="17.1640625" style="690" customWidth="1"/>
    <col min="10240" max="10240" width="15.33203125" style="690" customWidth="1"/>
    <col min="10241" max="10241" width="15.5" style="690" customWidth="1"/>
    <col min="10242" max="10490" width="10.6640625" style="690"/>
    <col min="10491" max="10491" width="7" style="690" customWidth="1"/>
    <col min="10492" max="10492" width="34.5" style="690" customWidth="1"/>
    <col min="10493" max="10493" width="11" style="690" customWidth="1"/>
    <col min="10494" max="10494" width="16.83203125" style="690" customWidth="1"/>
    <col min="10495" max="10495" width="17.1640625" style="690" customWidth="1"/>
    <col min="10496" max="10496" width="15.33203125" style="690" customWidth="1"/>
    <col min="10497" max="10497" width="15.5" style="690" customWidth="1"/>
    <col min="10498" max="10746" width="10.6640625" style="690"/>
    <col min="10747" max="10747" width="7" style="690" customWidth="1"/>
    <col min="10748" max="10748" width="34.5" style="690" customWidth="1"/>
    <col min="10749" max="10749" width="11" style="690" customWidth="1"/>
    <col min="10750" max="10750" width="16.83203125" style="690" customWidth="1"/>
    <col min="10751" max="10751" width="17.1640625" style="690" customWidth="1"/>
    <col min="10752" max="10752" width="15.33203125" style="690" customWidth="1"/>
    <col min="10753" max="10753" width="15.5" style="690" customWidth="1"/>
    <col min="10754" max="11002" width="10.6640625" style="690"/>
    <col min="11003" max="11003" width="7" style="690" customWidth="1"/>
    <col min="11004" max="11004" width="34.5" style="690" customWidth="1"/>
    <col min="11005" max="11005" width="11" style="690" customWidth="1"/>
    <col min="11006" max="11006" width="16.83203125" style="690" customWidth="1"/>
    <col min="11007" max="11007" width="17.1640625" style="690" customWidth="1"/>
    <col min="11008" max="11008" width="15.33203125" style="690" customWidth="1"/>
    <col min="11009" max="11009" width="15.5" style="690" customWidth="1"/>
    <col min="11010" max="11258" width="10.6640625" style="690"/>
    <col min="11259" max="11259" width="7" style="690" customWidth="1"/>
    <col min="11260" max="11260" width="34.5" style="690" customWidth="1"/>
    <col min="11261" max="11261" width="11" style="690" customWidth="1"/>
    <col min="11262" max="11262" width="16.83203125" style="690" customWidth="1"/>
    <col min="11263" max="11263" width="17.1640625" style="690" customWidth="1"/>
    <col min="11264" max="11264" width="15.33203125" style="690" customWidth="1"/>
    <col min="11265" max="11265" width="15.5" style="690" customWidth="1"/>
    <col min="11266" max="11514" width="10.6640625" style="690"/>
    <col min="11515" max="11515" width="7" style="690" customWidth="1"/>
    <col min="11516" max="11516" width="34.5" style="690" customWidth="1"/>
    <col min="11517" max="11517" width="11" style="690" customWidth="1"/>
    <col min="11518" max="11518" width="16.83203125" style="690" customWidth="1"/>
    <col min="11519" max="11519" width="17.1640625" style="690" customWidth="1"/>
    <col min="11520" max="11520" width="15.33203125" style="690" customWidth="1"/>
    <col min="11521" max="11521" width="15.5" style="690" customWidth="1"/>
    <col min="11522" max="11770" width="10.6640625" style="690"/>
    <col min="11771" max="11771" width="7" style="690" customWidth="1"/>
    <col min="11772" max="11772" width="34.5" style="690" customWidth="1"/>
    <col min="11773" max="11773" width="11" style="690" customWidth="1"/>
    <col min="11774" max="11774" width="16.83203125" style="690" customWidth="1"/>
    <col min="11775" max="11775" width="17.1640625" style="690" customWidth="1"/>
    <col min="11776" max="11776" width="15.33203125" style="690" customWidth="1"/>
    <col min="11777" max="11777" width="15.5" style="690" customWidth="1"/>
    <col min="11778" max="12026" width="10.6640625" style="690"/>
    <col min="12027" max="12027" width="7" style="690" customWidth="1"/>
    <col min="12028" max="12028" width="34.5" style="690" customWidth="1"/>
    <col min="12029" max="12029" width="11" style="690" customWidth="1"/>
    <col min="12030" max="12030" width="16.83203125" style="690" customWidth="1"/>
    <col min="12031" max="12031" width="17.1640625" style="690" customWidth="1"/>
    <col min="12032" max="12032" width="15.33203125" style="690" customWidth="1"/>
    <col min="12033" max="12033" width="15.5" style="690" customWidth="1"/>
    <col min="12034" max="12282" width="10.6640625" style="690"/>
    <col min="12283" max="12283" width="7" style="690" customWidth="1"/>
    <col min="12284" max="12284" width="34.5" style="690" customWidth="1"/>
    <col min="12285" max="12285" width="11" style="690" customWidth="1"/>
    <col min="12286" max="12286" width="16.83203125" style="690" customWidth="1"/>
    <col min="12287" max="12287" width="17.1640625" style="690" customWidth="1"/>
    <col min="12288" max="12288" width="15.33203125" style="690" customWidth="1"/>
    <col min="12289" max="12289" width="15.5" style="690" customWidth="1"/>
    <col min="12290" max="12538" width="10.6640625" style="690"/>
    <col min="12539" max="12539" width="7" style="690" customWidth="1"/>
    <col min="12540" max="12540" width="34.5" style="690" customWidth="1"/>
    <col min="12541" max="12541" width="11" style="690" customWidth="1"/>
    <col min="12542" max="12542" width="16.83203125" style="690" customWidth="1"/>
    <col min="12543" max="12543" width="17.1640625" style="690" customWidth="1"/>
    <col min="12544" max="12544" width="15.33203125" style="690" customWidth="1"/>
    <col min="12545" max="12545" width="15.5" style="690" customWidth="1"/>
    <col min="12546" max="12794" width="10.6640625" style="690"/>
    <col min="12795" max="12795" width="7" style="690" customWidth="1"/>
    <col min="12796" max="12796" width="34.5" style="690" customWidth="1"/>
    <col min="12797" max="12797" width="11" style="690" customWidth="1"/>
    <col min="12798" max="12798" width="16.83203125" style="690" customWidth="1"/>
    <col min="12799" max="12799" width="17.1640625" style="690" customWidth="1"/>
    <col min="12800" max="12800" width="15.33203125" style="690" customWidth="1"/>
    <col min="12801" max="12801" width="15.5" style="690" customWidth="1"/>
    <col min="12802" max="13050" width="10.6640625" style="690"/>
    <col min="13051" max="13051" width="7" style="690" customWidth="1"/>
    <col min="13052" max="13052" width="34.5" style="690" customWidth="1"/>
    <col min="13053" max="13053" width="11" style="690" customWidth="1"/>
    <col min="13054" max="13054" width="16.83203125" style="690" customWidth="1"/>
    <col min="13055" max="13055" width="17.1640625" style="690" customWidth="1"/>
    <col min="13056" max="13056" width="15.33203125" style="690" customWidth="1"/>
    <col min="13057" max="13057" width="15.5" style="690" customWidth="1"/>
    <col min="13058" max="13306" width="10.6640625" style="690"/>
    <col min="13307" max="13307" width="7" style="690" customWidth="1"/>
    <col min="13308" max="13308" width="34.5" style="690" customWidth="1"/>
    <col min="13309" max="13309" width="11" style="690" customWidth="1"/>
    <col min="13310" max="13310" width="16.83203125" style="690" customWidth="1"/>
    <col min="13311" max="13311" width="17.1640625" style="690" customWidth="1"/>
    <col min="13312" max="13312" width="15.33203125" style="690" customWidth="1"/>
    <col min="13313" max="13313" width="15.5" style="690" customWidth="1"/>
    <col min="13314" max="13562" width="10.6640625" style="690"/>
    <col min="13563" max="13563" width="7" style="690" customWidth="1"/>
    <col min="13564" max="13564" width="34.5" style="690" customWidth="1"/>
    <col min="13565" max="13565" width="11" style="690" customWidth="1"/>
    <col min="13566" max="13566" width="16.83203125" style="690" customWidth="1"/>
    <col min="13567" max="13567" width="17.1640625" style="690" customWidth="1"/>
    <col min="13568" max="13568" width="15.33203125" style="690" customWidth="1"/>
    <col min="13569" max="13569" width="15.5" style="690" customWidth="1"/>
    <col min="13570" max="13818" width="10.6640625" style="690"/>
    <col min="13819" max="13819" width="7" style="690" customWidth="1"/>
    <col min="13820" max="13820" width="34.5" style="690" customWidth="1"/>
    <col min="13821" max="13821" width="11" style="690" customWidth="1"/>
    <col min="13822" max="13822" width="16.83203125" style="690" customWidth="1"/>
    <col min="13823" max="13823" width="17.1640625" style="690" customWidth="1"/>
    <col min="13824" max="13824" width="15.33203125" style="690" customWidth="1"/>
    <col min="13825" max="13825" width="15.5" style="690" customWidth="1"/>
    <col min="13826" max="14074" width="10.6640625" style="690"/>
    <col min="14075" max="14075" width="7" style="690" customWidth="1"/>
    <col min="14076" max="14076" width="34.5" style="690" customWidth="1"/>
    <col min="14077" max="14077" width="11" style="690" customWidth="1"/>
    <col min="14078" max="14078" width="16.83203125" style="690" customWidth="1"/>
    <col min="14079" max="14079" width="17.1640625" style="690" customWidth="1"/>
    <col min="14080" max="14080" width="15.33203125" style="690" customWidth="1"/>
    <col min="14081" max="14081" width="15.5" style="690" customWidth="1"/>
    <col min="14082" max="14330" width="10.6640625" style="690"/>
    <col min="14331" max="14331" width="7" style="690" customWidth="1"/>
    <col min="14332" max="14332" width="34.5" style="690" customWidth="1"/>
    <col min="14333" max="14333" width="11" style="690" customWidth="1"/>
    <col min="14334" max="14334" width="16.83203125" style="690" customWidth="1"/>
    <col min="14335" max="14335" width="17.1640625" style="690" customWidth="1"/>
    <col min="14336" max="14336" width="15.33203125" style="690" customWidth="1"/>
    <col min="14337" max="14337" width="15.5" style="690" customWidth="1"/>
    <col min="14338" max="14586" width="10.6640625" style="690"/>
    <col min="14587" max="14587" width="7" style="690" customWidth="1"/>
    <col min="14588" max="14588" width="34.5" style="690" customWidth="1"/>
    <col min="14589" max="14589" width="11" style="690" customWidth="1"/>
    <col min="14590" max="14590" width="16.83203125" style="690" customWidth="1"/>
    <col min="14591" max="14591" width="17.1640625" style="690" customWidth="1"/>
    <col min="14592" max="14592" width="15.33203125" style="690" customWidth="1"/>
    <col min="14593" max="14593" width="15.5" style="690" customWidth="1"/>
    <col min="14594" max="14842" width="10.6640625" style="690"/>
    <col min="14843" max="14843" width="7" style="690" customWidth="1"/>
    <col min="14844" max="14844" width="34.5" style="690" customWidth="1"/>
    <col min="14845" max="14845" width="11" style="690" customWidth="1"/>
    <col min="14846" max="14846" width="16.83203125" style="690" customWidth="1"/>
    <col min="14847" max="14847" width="17.1640625" style="690" customWidth="1"/>
    <col min="14848" max="14848" width="15.33203125" style="690" customWidth="1"/>
    <col min="14849" max="14849" width="15.5" style="690" customWidth="1"/>
    <col min="14850" max="15098" width="10.6640625" style="690"/>
    <col min="15099" max="15099" width="7" style="690" customWidth="1"/>
    <col min="15100" max="15100" width="34.5" style="690" customWidth="1"/>
    <col min="15101" max="15101" width="11" style="690" customWidth="1"/>
    <col min="15102" max="15102" width="16.83203125" style="690" customWidth="1"/>
    <col min="15103" max="15103" width="17.1640625" style="690" customWidth="1"/>
    <col min="15104" max="15104" width="15.33203125" style="690" customWidth="1"/>
    <col min="15105" max="15105" width="15.5" style="690" customWidth="1"/>
    <col min="15106" max="15354" width="10.6640625" style="690"/>
    <col min="15355" max="15355" width="7" style="690" customWidth="1"/>
    <col min="15356" max="15356" width="34.5" style="690" customWidth="1"/>
    <col min="15357" max="15357" width="11" style="690" customWidth="1"/>
    <col min="15358" max="15358" width="16.83203125" style="690" customWidth="1"/>
    <col min="15359" max="15359" width="17.1640625" style="690" customWidth="1"/>
    <col min="15360" max="15360" width="15.33203125" style="690" customWidth="1"/>
    <col min="15361" max="15361" width="15.5" style="690" customWidth="1"/>
    <col min="15362" max="15610" width="10.6640625" style="690"/>
    <col min="15611" max="15611" width="7" style="690" customWidth="1"/>
    <col min="15612" max="15612" width="34.5" style="690" customWidth="1"/>
    <col min="15613" max="15613" width="11" style="690" customWidth="1"/>
    <col min="15614" max="15614" width="16.83203125" style="690" customWidth="1"/>
    <col min="15615" max="15615" width="17.1640625" style="690" customWidth="1"/>
    <col min="15616" max="15616" width="15.33203125" style="690" customWidth="1"/>
    <col min="15617" max="15617" width="15.5" style="690" customWidth="1"/>
    <col min="15618" max="15866" width="10.6640625" style="690"/>
    <col min="15867" max="15867" width="7" style="690" customWidth="1"/>
    <col min="15868" max="15868" width="34.5" style="690" customWidth="1"/>
    <col min="15869" max="15869" width="11" style="690" customWidth="1"/>
    <col min="15870" max="15870" width="16.83203125" style="690" customWidth="1"/>
    <col min="15871" max="15871" width="17.1640625" style="690" customWidth="1"/>
    <col min="15872" max="15872" width="15.33203125" style="690" customWidth="1"/>
    <col min="15873" max="15873" width="15.5" style="690" customWidth="1"/>
    <col min="15874" max="16122" width="10.6640625" style="690"/>
    <col min="16123" max="16123" width="7" style="690" customWidth="1"/>
    <col min="16124" max="16124" width="34.5" style="690" customWidth="1"/>
    <col min="16125" max="16125" width="11" style="690" customWidth="1"/>
    <col min="16126" max="16126" width="16.83203125" style="690" customWidth="1"/>
    <col min="16127" max="16127" width="17.1640625" style="690" customWidth="1"/>
    <col min="16128" max="16128" width="15.33203125" style="690" customWidth="1"/>
    <col min="16129" max="16129" width="15.5" style="690" customWidth="1"/>
    <col min="16130" max="16384" width="10.6640625" style="690"/>
  </cols>
  <sheetData>
    <row r="1" spans="1:5" ht="40.5" customHeight="1">
      <c r="A1" s="1264" t="s">
        <v>725</v>
      </c>
      <c r="B1" s="1264"/>
      <c r="C1" s="1264"/>
      <c r="D1" s="1264"/>
      <c r="E1" s="1264"/>
    </row>
    <row r="2" spans="1:5" ht="12.75" customHeight="1">
      <c r="A2" s="1265" t="s">
        <v>1</v>
      </c>
      <c r="B2" s="1265"/>
      <c r="C2" s="1265"/>
      <c r="D2" s="1265"/>
      <c r="E2" s="1265"/>
    </row>
    <row r="3" spans="1:5" s="691" customFormat="1" ht="33.75" customHeight="1">
      <c r="A3" s="694" t="s">
        <v>521</v>
      </c>
      <c r="B3" s="695" t="s">
        <v>601</v>
      </c>
      <c r="C3" s="696" t="s">
        <v>530</v>
      </c>
      <c r="D3" s="1034" t="s">
        <v>727</v>
      </c>
      <c r="E3" s="1038" t="s">
        <v>728</v>
      </c>
    </row>
    <row r="4" spans="1:5" s="692" customFormat="1" ht="18.75" customHeight="1">
      <c r="A4" s="697" t="s">
        <v>9</v>
      </c>
      <c r="B4" s="698" t="s">
        <v>641</v>
      </c>
      <c r="C4" s="699">
        <v>1400000</v>
      </c>
      <c r="D4" s="1044">
        <f>E4-C4</f>
        <v>199246</v>
      </c>
      <c r="E4" s="1039">
        <v>1599246</v>
      </c>
    </row>
    <row r="5" spans="1:5" s="692" customFormat="1" ht="18.75" customHeight="1">
      <c r="A5" s="700" t="s">
        <v>12</v>
      </c>
      <c r="B5" s="930"/>
      <c r="C5" s="702"/>
      <c r="D5" s="1035"/>
      <c r="E5" s="1040"/>
    </row>
    <row r="6" spans="1:5" s="692" customFormat="1" ht="18.75" customHeight="1">
      <c r="A6" s="700" t="s">
        <v>15</v>
      </c>
      <c r="B6" s="701"/>
      <c r="C6" s="702"/>
      <c r="D6" s="1035"/>
      <c r="E6" s="1040"/>
    </row>
    <row r="7" spans="1:5" s="692" customFormat="1" ht="18.75" customHeight="1">
      <c r="A7" s="700" t="s">
        <v>18</v>
      </c>
      <c r="B7" s="701"/>
      <c r="C7" s="702"/>
      <c r="D7" s="1035"/>
      <c r="E7" s="1040"/>
    </row>
    <row r="8" spans="1:5" s="692" customFormat="1" ht="18.75" customHeight="1">
      <c r="A8" s="700" t="s">
        <v>21</v>
      </c>
      <c r="B8" s="701"/>
      <c r="C8" s="702"/>
      <c r="D8" s="1035"/>
      <c r="E8" s="1040"/>
    </row>
    <row r="9" spans="1:5" s="692" customFormat="1" ht="18.75" customHeight="1">
      <c r="A9" s="700" t="s">
        <v>24</v>
      </c>
      <c r="B9" s="701"/>
      <c r="C9" s="702"/>
      <c r="D9" s="1035"/>
      <c r="E9" s="1040"/>
    </row>
    <row r="10" spans="1:5" s="692" customFormat="1" ht="18.75" customHeight="1">
      <c r="A10" s="703" t="s">
        <v>27</v>
      </c>
      <c r="B10" s="704"/>
      <c r="C10" s="705"/>
      <c r="D10" s="1036"/>
      <c r="E10" s="1041"/>
    </row>
    <row r="11" spans="1:5" s="689" customFormat="1" ht="18.75" customHeight="1">
      <c r="A11" s="706"/>
      <c r="B11" s="707" t="s">
        <v>506</v>
      </c>
      <c r="C11" s="708">
        <f>SUM(C4:C10)</f>
        <v>1400000</v>
      </c>
      <c r="D11" s="1042">
        <v>199246</v>
      </c>
      <c r="E11" s="1042">
        <v>1599246</v>
      </c>
    </row>
    <row r="12" spans="1:5" s="689" customFormat="1">
      <c r="A12" s="693"/>
      <c r="B12" s="693"/>
      <c r="C12" s="688"/>
      <c r="E12" s="1043"/>
    </row>
    <row r="13" spans="1:5" s="689" customFormat="1" ht="12.75" customHeight="1">
      <c r="A13" s="796"/>
      <c r="B13" s="797"/>
      <c r="C13" s="797"/>
      <c r="E13" s="1043"/>
    </row>
    <row r="14" spans="1:5" s="689" customFormat="1">
      <c r="A14" s="797"/>
      <c r="B14" s="797"/>
      <c r="C14" s="797"/>
      <c r="E14" s="1043"/>
    </row>
    <row r="15" spans="1:5" s="689" customFormat="1">
      <c r="A15" s="797"/>
      <c r="B15" s="797"/>
      <c r="C15" s="797"/>
      <c r="E15" s="1043"/>
    </row>
    <row r="16" spans="1:5" s="689" customFormat="1">
      <c r="A16" s="798"/>
      <c r="B16" s="798"/>
      <c r="C16" s="799"/>
      <c r="E16" s="1043"/>
    </row>
    <row r="17" spans="1:3" ht="20.25" customHeight="1">
      <c r="A17" s="800"/>
      <c r="B17" s="800"/>
      <c r="C17" s="800"/>
    </row>
    <row r="18" spans="1:3" ht="18" customHeight="1">
      <c r="A18" s="790"/>
      <c r="B18" s="791"/>
      <c r="C18" s="792"/>
    </row>
    <row r="19" spans="1:3" ht="18" customHeight="1">
      <c r="A19" s="790"/>
      <c r="B19" s="791"/>
      <c r="C19" s="792"/>
    </row>
    <row r="20" spans="1:3" ht="18" customHeight="1">
      <c r="A20" s="793"/>
      <c r="B20" s="794"/>
      <c r="C20" s="795"/>
    </row>
  </sheetData>
  <mergeCells count="2">
    <mergeCell ref="A1:E1"/>
    <mergeCell ref="A2:E2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2/2020.(III.19.)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3"/>
  <sheetViews>
    <sheetView view="pageLayout" topLeftCell="C1" zoomScaleNormal="89" workbookViewId="0">
      <selection activeCell="M23" sqref="M23"/>
    </sheetView>
  </sheetViews>
  <sheetFormatPr defaultColWidth="9.33203125" defaultRowHeight="15.75"/>
  <cols>
    <col min="1" max="1" width="41.1640625" style="222" customWidth="1"/>
    <col min="2" max="8" width="17" style="222" customWidth="1"/>
    <col min="9" max="9" width="16" style="222" customWidth="1"/>
    <col min="10" max="10" width="17" style="222" customWidth="1"/>
    <col min="11" max="11" width="12.83203125" style="222" customWidth="1"/>
    <col min="12" max="12" width="13.6640625" style="222" customWidth="1"/>
    <col min="13" max="14" width="12" style="222" customWidth="1"/>
    <col min="15" max="16384" width="9.33203125" style="222"/>
  </cols>
  <sheetData>
    <row r="1" spans="1:17" ht="57.75" customHeight="1">
      <c r="A1" s="1266" t="s">
        <v>704</v>
      </c>
      <c r="B1" s="1266"/>
      <c r="C1" s="1266"/>
      <c r="D1" s="1266"/>
      <c r="E1" s="1266"/>
      <c r="F1" s="1266"/>
      <c r="G1" s="1266"/>
      <c r="H1" s="1266"/>
      <c r="I1" s="1266"/>
      <c r="J1" s="1266"/>
      <c r="K1" s="237"/>
      <c r="L1" s="237"/>
      <c r="M1" s="237"/>
      <c r="N1" s="237"/>
    </row>
    <row r="2" spans="1:17" ht="20.25" customHeigh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1267"/>
      <c r="N2" s="1267"/>
      <c r="O2" s="223"/>
    </row>
    <row r="3" spans="1:17" ht="22.5" customHeight="1">
      <c r="A3" s="233"/>
      <c r="B3" s="230"/>
      <c r="C3" s="230"/>
      <c r="D3" s="230"/>
      <c r="E3" s="230"/>
      <c r="F3" s="230"/>
      <c r="G3" s="230"/>
      <c r="H3" s="230"/>
      <c r="I3" s="230"/>
      <c r="J3" s="238" t="s">
        <v>1</v>
      </c>
      <c r="K3" s="230"/>
      <c r="L3" s="234"/>
      <c r="M3" s="234"/>
      <c r="N3" s="234"/>
      <c r="O3" s="223"/>
      <c r="P3" s="223"/>
      <c r="Q3" s="223"/>
    </row>
    <row r="4" spans="1:17" ht="22.5" customHeight="1">
      <c r="A4" s="1268" t="s">
        <v>267</v>
      </c>
      <c r="B4" s="1270" t="s">
        <v>406</v>
      </c>
      <c r="C4" s="1270"/>
      <c r="D4" s="1270"/>
      <c r="E4" s="1270"/>
      <c r="F4" s="1270" t="s">
        <v>403</v>
      </c>
      <c r="G4" s="1271"/>
      <c r="H4" s="1272" t="s">
        <v>407</v>
      </c>
      <c r="I4" s="1273"/>
      <c r="J4" s="1274" t="s">
        <v>402</v>
      </c>
      <c r="K4" s="230"/>
      <c r="L4" s="231"/>
      <c r="M4" s="231"/>
      <c r="N4" s="234"/>
      <c r="O4" s="223"/>
      <c r="P4" s="223"/>
      <c r="Q4" s="223"/>
    </row>
    <row r="5" spans="1:17" ht="62.25" customHeight="1">
      <c r="A5" s="1269"/>
      <c r="B5" s="235" t="s">
        <v>408</v>
      </c>
      <c r="C5" s="235" t="s">
        <v>404</v>
      </c>
      <c r="D5" s="236" t="s">
        <v>409</v>
      </c>
      <c r="E5" s="235" t="s">
        <v>404</v>
      </c>
      <c r="F5" s="236" t="s">
        <v>403</v>
      </c>
      <c r="G5" s="235" t="s">
        <v>404</v>
      </c>
      <c r="H5" s="235" t="s">
        <v>410</v>
      </c>
      <c r="I5" s="235" t="s">
        <v>404</v>
      </c>
      <c r="J5" s="1275"/>
      <c r="K5" s="232"/>
      <c r="L5" s="232"/>
      <c r="M5" s="232"/>
      <c r="N5" s="234"/>
      <c r="O5" s="223"/>
      <c r="P5" s="223"/>
      <c r="Q5" s="223"/>
    </row>
    <row r="6" spans="1:17" ht="27" customHeight="1">
      <c r="A6" s="916" t="s">
        <v>627</v>
      </c>
      <c r="B6" s="224">
        <v>8918133</v>
      </c>
      <c r="C6" s="921">
        <f>B6/J6</f>
        <v>0.53378779037595803</v>
      </c>
      <c r="D6" s="224">
        <v>0</v>
      </c>
      <c r="E6" s="921">
        <f>D6/J6</f>
        <v>0</v>
      </c>
      <c r="F6" s="224">
        <v>0</v>
      </c>
      <c r="G6" s="921">
        <f>F6/J6</f>
        <v>0</v>
      </c>
      <c r="H6" s="224">
        <v>7789130</v>
      </c>
      <c r="I6" s="921">
        <f>H6/J6</f>
        <v>0.46621220962404197</v>
      </c>
      <c r="J6" s="225">
        <f t="shared" ref="J6" si="0">B6+D6+F6+H6</f>
        <v>16707263</v>
      </c>
    </row>
    <row r="7" spans="1:17" ht="27" customHeight="1">
      <c r="A7" s="916" t="s">
        <v>727</v>
      </c>
      <c r="B7" s="1190">
        <v>0</v>
      </c>
      <c r="C7" s="921"/>
      <c r="D7" s="1190"/>
      <c r="E7" s="1191"/>
      <c r="F7" s="1190"/>
      <c r="G7" s="1191"/>
      <c r="H7" s="1190">
        <f>H8-H6</f>
        <v>902736</v>
      </c>
      <c r="I7" s="921"/>
      <c r="J7" s="1192">
        <f>SUM(H7)</f>
        <v>902736</v>
      </c>
    </row>
    <row r="8" spans="1:17" ht="27" customHeight="1">
      <c r="A8" s="916" t="s">
        <v>728</v>
      </c>
      <c r="B8" s="1190">
        <v>8918133</v>
      </c>
      <c r="C8" s="921">
        <f t="shared" ref="C8:C9" si="1">B8/J8</f>
        <v>0.50642438991620609</v>
      </c>
      <c r="D8" s="1190"/>
      <c r="E8" s="1191"/>
      <c r="F8" s="1190"/>
      <c r="G8" s="1191"/>
      <c r="H8" s="1190">
        <v>8691866</v>
      </c>
      <c r="I8" s="921">
        <f t="shared" ref="I8:I9" si="2">H8/J8</f>
        <v>0.49357561008379386</v>
      </c>
      <c r="J8" s="1192">
        <f>SUM(B8,H8)</f>
        <v>17609999</v>
      </c>
    </row>
    <row r="9" spans="1:17" ht="40.5" customHeight="1">
      <c r="A9" s="228" t="s">
        <v>411</v>
      </c>
      <c r="B9" s="226">
        <f>SUM(B6:B6)</f>
        <v>8918133</v>
      </c>
      <c r="C9" s="1193">
        <f t="shared" si="1"/>
        <v>0.50642438991620609</v>
      </c>
      <c r="D9" s="226">
        <f t="shared" ref="D9:G9" si="3">SUM(D6:D6)</f>
        <v>0</v>
      </c>
      <c r="E9" s="226">
        <f t="shared" si="3"/>
        <v>0</v>
      </c>
      <c r="F9" s="226">
        <f t="shared" si="3"/>
        <v>0</v>
      </c>
      <c r="G9" s="226">
        <f t="shared" si="3"/>
        <v>0</v>
      </c>
      <c r="H9" s="226">
        <f>SUM(H8)</f>
        <v>8691866</v>
      </c>
      <c r="I9" s="1193">
        <f t="shared" si="2"/>
        <v>0.49357561008379386</v>
      </c>
      <c r="J9" s="227">
        <f>SUM(J8)</f>
        <v>17609999</v>
      </c>
    </row>
    <row r="10" spans="1:17" ht="42.75" customHeight="1">
      <c r="A10" s="228" t="s">
        <v>669</v>
      </c>
      <c r="B10" s="226">
        <v>6370240</v>
      </c>
      <c r="C10" s="922">
        <f>B10/J10</f>
        <v>4.5445636318167795E-2</v>
      </c>
      <c r="D10" s="226">
        <v>12000000</v>
      </c>
      <c r="E10" s="922">
        <f>D10/J10</f>
        <v>8.5608648311211746E-2</v>
      </c>
      <c r="F10" s="226">
        <v>121802514</v>
      </c>
      <c r="G10" s="922">
        <f>F10/J10</f>
        <v>0.86894571537062049</v>
      </c>
      <c r="H10" s="226"/>
      <c r="I10" s="229"/>
      <c r="J10" s="227">
        <f>SUM(B10,D10,F10)</f>
        <v>140172754</v>
      </c>
    </row>
    <row r="11" spans="1:17" ht="42.75" customHeight="1">
      <c r="A11" s="228" t="s">
        <v>727</v>
      </c>
      <c r="B11" s="226">
        <v>12424347</v>
      </c>
      <c r="C11" s="922">
        <v>0.2</v>
      </c>
      <c r="D11" s="226">
        <v>20241876</v>
      </c>
      <c r="E11" s="922">
        <v>0.32</v>
      </c>
      <c r="F11" s="226">
        <v>30921833</v>
      </c>
      <c r="G11" s="922">
        <v>0.48</v>
      </c>
      <c r="H11" s="226"/>
      <c r="I11" s="229"/>
      <c r="J11" s="227">
        <f>SUM(B11:F11)</f>
        <v>63588056.519999996</v>
      </c>
    </row>
    <row r="12" spans="1:17" ht="42.75" customHeight="1">
      <c r="A12" s="228" t="s">
        <v>728</v>
      </c>
      <c r="B12" s="226">
        <v>15288373</v>
      </c>
      <c r="C12" s="922">
        <v>7.0000000000000007E-2</v>
      </c>
      <c r="D12" s="226">
        <v>32241876</v>
      </c>
      <c r="E12" s="922">
        <v>0.17</v>
      </c>
      <c r="F12" s="226">
        <f>SUM(F10:F11)</f>
        <v>152724347</v>
      </c>
      <c r="G12" s="922">
        <f>F12/J12</f>
        <v>0.76265089474882153</v>
      </c>
      <c r="H12" s="226"/>
      <c r="I12" s="229"/>
      <c r="J12" s="227">
        <f>SUM(B12:F12)</f>
        <v>200254596.24000001</v>
      </c>
    </row>
    <row r="13" spans="1:17" ht="59.25" customHeight="1">
      <c r="A13" s="228" t="s">
        <v>412</v>
      </c>
      <c r="B13" s="226">
        <f>SUM(B9:B10)</f>
        <v>15288373</v>
      </c>
      <c r="C13" s="922">
        <f>B13/J13</f>
        <v>7.2028466229301341E-2</v>
      </c>
      <c r="D13" s="226">
        <f>SUM(D12,D10)</f>
        <v>44241876</v>
      </c>
      <c r="E13" s="922">
        <f>D13/J13</f>
        <v>0.20843777630143753</v>
      </c>
      <c r="F13" s="226">
        <f>SUM(F12)</f>
        <v>152724347</v>
      </c>
      <c r="G13" s="922">
        <f>F13/J13</f>
        <v>0.71953375746926107</v>
      </c>
      <c r="H13" s="226"/>
      <c r="I13" s="229"/>
      <c r="J13" s="227">
        <f>SUM(F13,D13,B13)</f>
        <v>212254596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2/2020.(III.19.)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22</vt:i4>
      </vt:variant>
    </vt:vector>
  </HeadingPairs>
  <TitlesOfParts>
    <vt:vector size="44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'10.1.sz.mell'!Nyomtatási_terület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Klári</cp:lastModifiedBy>
  <cp:lastPrinted>2020-03-16T08:12:52Z</cp:lastPrinted>
  <dcterms:created xsi:type="dcterms:W3CDTF">2017-01-30T13:11:32Z</dcterms:created>
  <dcterms:modified xsi:type="dcterms:W3CDTF">2020-03-18T08:21:00Z</dcterms:modified>
</cp:coreProperties>
</file>