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ÖSSZEFÜGGÉSEK" sheetId="1" r:id="rId1"/>
    <sheet name="1.1.sz.mell." sheetId="2" r:id="rId2"/>
    <sheet name="1.2.sz.mell." sheetId="3" r:id="rId3"/>
    <sheet name="2.1.sz.mell  " sheetId="4" r:id="rId4"/>
    <sheet name="2.2.sz.mell  " sheetId="5" r:id="rId5"/>
    <sheet name="ELLENŐRZÉS-1.sz.2.a.sz.2.b.sz." sheetId="6" r:id="rId6"/>
    <sheet name="4.sz.mell." sheetId="7" r:id="rId7"/>
    <sheet name="6.sz.mell." sheetId="8" r:id="rId8"/>
    <sheet name="7.sz.mell." sheetId="9" r:id="rId9"/>
    <sheet name="9.1. sz. mell" sheetId="10" r:id="rId10"/>
    <sheet name="9.1.1. sz. mell " sheetId="11" r:id="rId11"/>
    <sheet name="9.2. sz. mell" sheetId="12" r:id="rId12"/>
    <sheet name="9.2.1. sz. mell" sheetId="13" r:id="rId13"/>
    <sheet name="4.sz tájékoztató t." sheetId="14" r:id="rId14"/>
  </sheets>
  <definedNames>
    <definedName name="_xlnm.Print_Area" localSheetId="1">'1.1.sz.mell.'!$A$1:$D$159</definedName>
    <definedName name="_xlnm.Print_Area" localSheetId="2">'1.2.sz.mell.'!$A$1:$D$159</definedName>
    <definedName name="_xlnm.Print_Titles" localSheetId="10">'9.1.1. sz. mell '!$1:$6</definedName>
    <definedName name="_xlnm.Print_Titles" localSheetId="9">'9.1. sz. mell'!$1:$6</definedName>
    <definedName name="_xlnm.Print_Titles" localSheetId="12">'9.2.1. sz. mell'!$1:$6</definedName>
    <definedName name="_xlnm.Print_Titles" localSheetId="11">'9.2. sz. mell'!$1:$6</definedName>
    <definedName name="_xlfn_IFERROR">NA()</definedName>
    <definedName name="Excel_BuiltIn_Print_Area" localSheetId="1">'1.1.sz.mell.'!$A$1:$C$159</definedName>
    <definedName name="Excel_BuiltIn_Print_Area" localSheetId="2">'1.2.sz.mell.'!$A$1:$C$159</definedName>
    <definedName name="Excel_BuiltIn_Print_Titles" localSheetId="9">'9.1. sz. mell'!$A$1:$A$6</definedName>
    <definedName name="Excel_BuiltIn_Print_Titles" localSheetId="10">'9.1.1. sz. mell '!$A$1:$A$6</definedName>
    <definedName name="Excel_BuiltIn_Print_Titles" localSheetId="11">'9.2. sz. mell'!$A$1:$A$6</definedName>
    <definedName name="Excel_BuiltIn_Print_Titles" localSheetId="12">'9.2.1. sz. mell'!$A$1:$A$6</definedName>
  </definedNames>
  <calcPr fullCalcOnLoad="1"/>
</workbook>
</file>

<file path=xl/sharedStrings.xml><?xml version="1.0" encoding="utf-8"?>
<sst xmlns="http://schemas.openxmlformats.org/spreadsheetml/2006/main" count="1780" uniqueCount="492">
  <si>
    <t>Költségvetési rendelet űrlapjainak összefüggései:</t>
  </si>
  <si>
    <t>2018. évi előirányzat BEVÉTELEK</t>
  </si>
  <si>
    <t>1.1. sz. melléklet Bevételek táblázat C. oszlop 9 sora =</t>
  </si>
  <si>
    <t xml:space="preserve">2.1. számú melléklet C. oszlop 13. sor + 2.2. számú melléklet C. oszlop 12. sor </t>
  </si>
  <si>
    <t>1.1. sz. melléklet Bevételek táblázat C. oszlop 17 sora =</t>
  </si>
  <si>
    <t xml:space="preserve">2.1. számú melléklet C. oszlop 24. sor + 2.2. számú melléklet C. oszlop 25. sor </t>
  </si>
  <si>
    <t>1.1. sz. melléklet Bevételek táblázat C. oszlop 18 sora =</t>
  </si>
  <si>
    <t xml:space="preserve">2.1. számú melléklet C. oszlop 25. sor + 2.2. számú melléklet C. oszlop 26. sor </t>
  </si>
  <si>
    <t>1.1. sz. melléklet Kiadások táblázat C. oszlop 3 sora =</t>
  </si>
  <si>
    <t xml:space="preserve">2.1. számú melléklet E. oszlop 13. sor + 2.2. számú melléklet E. oszlop 12. sor </t>
  </si>
  <si>
    <t>1.1. sz. melléklet Kiadások táblázat C. oszlop 10 sora =</t>
  </si>
  <si>
    <t xml:space="preserve">2.1. számú melléklet E. oszlop 24. sor + 2.2. számú melléklet E. oszlop 25. sor </t>
  </si>
  <si>
    <t>1.1. sz. melléklet Kiadások táblázat C. oszlop 11 sora =</t>
  </si>
  <si>
    <t xml:space="preserve">2.1. számú melléklet E. oszlop 25. sor + 2.2. számú melléklet E. oszlop 26. sor </t>
  </si>
  <si>
    <t>B E V É T E L E K</t>
  </si>
  <si>
    <t>1. sz. táblázat</t>
  </si>
  <si>
    <t>Forintban!</t>
  </si>
  <si>
    <t>Sor-
szám</t>
  </si>
  <si>
    <t>Bevételi jogcím</t>
  </si>
  <si>
    <t>2018. évi módosított előirányzat</t>
  </si>
  <si>
    <t>A</t>
  </si>
  <si>
    <t>B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</si>
  <si>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</si>
  <si>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</si>
  <si>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</si>
  <si>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</si>
  <si>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</si>
  <si>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</si>
  <si>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</si>
  <si>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</si>
  <si>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</si>
  <si>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</si>
  <si>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</si>
  <si>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</si>
  <si>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</si>
  <si>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</si>
  <si>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</si>
  <si>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</si>
  <si>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</si>
  <si>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</si>
  <si>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</si>
  <si>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</si>
  <si>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</si>
  <si>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</si>
  <si>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</si>
  <si>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</si>
  <si>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</si>
  <si>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államháztartáson belülről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</si>
  <si>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</si>
  <si>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</si>
  <si>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</si>
  <si>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</si>
  <si>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</si>
  <si>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</si>
  <si>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</si>
  <si>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</si>
  <si>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</si>
  <si>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</si>
  <si>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</si>
  <si>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</si>
  <si>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</si>
  <si>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</si>
  <si>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</si>
  <si>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 xml:space="preserve">   3.5.-ből EU-s támogatás</t>
  </si>
  <si>
    <t xml:space="preserve">4. </t>
  </si>
  <si>
    <t>Közhatalmi bevételek (4.1.+…+4.7.)</t>
  </si>
  <si>
    <t>4.1.</t>
  </si>
  <si>
    <t>Kommunális 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</si>
  <si>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</si>
  <si>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</si>
  <si>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</si>
  <si>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</si>
  <si>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</si>
  <si>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</si>
  <si>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</si>
  <si>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</si>
  <si>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</si>
  <si>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</si>
  <si>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</si>
  <si>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</si>
  <si>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</si>
  <si>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</si>
  <si>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</si>
  <si>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</si>
  <si>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</si>
  <si>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</si>
  <si>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</si>
  <si>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</si>
  <si>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</si>
  <si>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</si>
  <si>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</si>
  <si>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</si>
  <si>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</si>
  <si>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</si>
  <si>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</si>
  <si>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</si>
  <si>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</si>
  <si>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</si>
  <si>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</si>
  <si>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</si>
  <si>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</si>
  <si>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</si>
  <si>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</si>
  <si>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</si>
  <si>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</si>
  <si>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</si>
  <si>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</si>
  <si>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</si>
  <si>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</si>
  <si>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</si>
  <si>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</si>
  <si>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</si>
  <si>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</si>
  <si>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</si>
  <si>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</si>
  <si>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</si>
  <si>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</si>
  <si>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</si>
  <si>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</si>
  <si>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</si>
  <si>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</si>
  <si>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</si>
  <si>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</si>
  <si>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</si>
  <si>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</si>
  <si>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</si>
  <si>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</si>
  <si>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</si>
  <si>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</si>
  <si>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</si>
  <si>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</si>
  <si>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</si>
  <si>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</si>
  <si>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</si>
  <si>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</si>
  <si>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</si>
  <si>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</si>
  <si>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</si>
  <si>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</si>
  <si>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</si>
  <si>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</si>
  <si>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</si>
  <si>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</si>
  <si>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</si>
  <si>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</si>
  <si>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 pénzügyi vállalkozástól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</si>
  <si>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</si>
  <si>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</si>
  <si>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</si>
  <si>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</si>
  <si>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</si>
  <si>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Éven belüli lejáratú belföldi értékpapírok kibocsátása</t>
  </si>
  <si>
    <t>11.3.</t>
  </si>
  <si>
    <t>Befektetési célú belföldi értékpapírok beváltása,  értékesítése</t>
  </si>
  <si>
    <t>11.4.</t>
  </si>
  <si>
    <t>Éven túli lejáratú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</si>
  <si>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</si>
  <si>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</si>
  <si>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</si>
  <si>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</si>
  <si>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</si>
  <si>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</si>
  <si>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</si>
  <si>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</si>
  <si>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</si>
  <si>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</si>
  <si>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</si>
  <si>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</si>
  <si>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</si>
  <si>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Lekötött 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</si>
  <si>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</si>
  <si>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</si>
  <si>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</si>
  <si>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</si>
  <si>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</si>
  <si>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</si>
  <si>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</si>
  <si>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</si>
  <si>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</si>
  <si>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</si>
  <si>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</si>
  <si>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</si>
  <si>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</si>
  <si>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</si>
  <si>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</si>
  <si>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</si>
  <si>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</si>
  <si>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</si>
  <si>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</si>
  <si>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</si>
  <si>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</si>
  <si>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rPr>
        <b/>
        <sz val="8"/>
        <rFont val="Times New Roman CE"/>
        <family val="1"/>
      </rPr>
      <t xml:space="preserve">   Működési költségvetés kiadásai </t>
    </r>
    <r>
      <rPr>
        <sz val="8"/>
        <rFont val="Times New Roman CE"/>
        <family val="1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</si>
  <si>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</si>
  <si>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</si>
  <si>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</si>
  <si>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</si>
  <si>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</si>
  <si>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</si>
  <si>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</si>
  <si>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</si>
  <si>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</si>
  <si>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</si>
  <si>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</si>
  <si>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</si>
  <si>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</si>
  <si>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</si>
  <si>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</si>
  <si>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</si>
  <si>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</si>
  <si>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</si>
  <si>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</si>
  <si>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</si>
  <si>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</si>
  <si>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</si>
  <si>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</si>
  <si>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</si>
  <si>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</si>
  <si>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</si>
  <si>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</si>
  <si>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</si>
  <si>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</si>
  <si>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</si>
  <si>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</si>
  <si>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</si>
  <si>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</si>
  <si>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</si>
  <si>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</si>
  <si>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rPr>
        <b/>
        <sz val="8"/>
        <rFont val="Times New Roman CE"/>
        <family val="1"/>
      </rP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</si>
  <si>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</si>
  <si>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</si>
  <si>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</si>
  <si>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</si>
  <si>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célú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</si>
  <si>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</si>
  <si>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</si>
  <si>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</si>
  <si>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</si>
  <si>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</si>
  <si>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</si>
  <si>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</si>
  <si>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</si>
  <si>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</si>
  <si>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</si>
  <si>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</si>
  <si>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</si>
  <si>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</si>
  <si>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</si>
  <si>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</si>
  <si>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</si>
  <si>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</si>
  <si>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</si>
  <si>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</si>
  <si>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</si>
  <si>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</si>
  <si>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</si>
  <si>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</si>
  <si>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</si>
  <si>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</si>
  <si>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</si>
  <si>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</si>
  <si>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</si>
  <si>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</si>
  <si>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</si>
  <si>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</si>
  <si>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</si>
  <si>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</si>
  <si>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</si>
  <si>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</si>
  <si>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</si>
  <si>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</si>
  <si>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</si>
  <si>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</si>
  <si>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</si>
  <si>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</si>
  <si>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</si>
  <si>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</si>
  <si>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</si>
  <si>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</si>
  <si>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</si>
  <si>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</si>
  <si>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</si>
  <si>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</si>
  <si>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</si>
  <si>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Bevételi jogcím Kötelező feladatok</t>
  </si>
  <si>
    <t>3.5.-ből EU-s támogatás</t>
  </si>
  <si>
    <t>Közhatalmi bevételek (4.1.+...+4.7.)</t>
  </si>
  <si>
    <t>Kommunális Adó</t>
  </si>
  <si>
    <t xml:space="preserve">   Rövid lejáratú  hitelek, kölcsönök felvétele</t>
  </si>
  <si>
    <t>I. Működési célú bevételek és kiadások mérlege
(Önkormányzati szinten)</t>
  </si>
  <si>
    <t>Bevételek</t>
  </si>
  <si>
    <t>Kiadások</t>
  </si>
  <si>
    <t>Megnevezés</t>
  </si>
  <si>
    <t>C</t>
  </si>
  <si>
    <t>D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</si>
  <si>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</si>
  <si>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</si>
  <si>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</si>
  <si>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</si>
  <si>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</si>
  <si>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</si>
  <si>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</si>
  <si>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</si>
  <si>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</si>
  <si>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</si>
  <si>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</si>
  <si>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</si>
  <si>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</si>
  <si>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</si>
  <si>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</si>
  <si>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</si>
  <si>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</si>
  <si>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</si>
  <si>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</si>
  <si>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</si>
  <si>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</si>
  <si>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</si>
  <si>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</si>
  <si>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</si>
  <si>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</si>
  <si>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</si>
  <si>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</si>
  <si>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</si>
  <si>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</si>
  <si>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</si>
  <si>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</si>
  <si>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</si>
  <si>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</si>
  <si>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</si>
  <si>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</si>
  <si>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</si>
  <si>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</si>
  <si>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</si>
  <si>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</si>
  <si>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</si>
  <si>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</si>
  <si>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</si>
  <si>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</si>
  <si>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</si>
  <si>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</si>
  <si>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</si>
  <si>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</si>
  <si>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Bruttó  hiány:</t>
  </si>
  <si>
    <t>Bruttó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</si>
  <si>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</si>
  <si>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</si>
  <si>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</si>
  <si>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</si>
  <si>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</si>
  <si>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</si>
  <si>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</si>
  <si>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</si>
  <si>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</si>
  <si>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</si>
  <si>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</si>
  <si>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</si>
  <si>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</si>
  <si>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</si>
  <si>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</si>
  <si>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</si>
  <si>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</si>
  <si>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</si>
  <si>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</si>
  <si>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</si>
  <si>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</si>
  <si>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</si>
  <si>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</si>
  <si>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</si>
  <si>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</si>
  <si>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</si>
  <si>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</si>
  <si>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</si>
  <si>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</si>
  <si>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</si>
  <si>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</si>
  <si>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</si>
  <si>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ELTÉRÉS</t>
  </si>
  <si>
    <t>Szabadhídvég Község Önkormányzat saját bevételeinek részletezése az adósságot keletkeztető ügyletből származó tárgyévi fizetési kötelezettség megállapításához</t>
  </si>
  <si>
    <t>Sor-szám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</si>
  <si>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</si>
  <si>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</si>
  <si>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</si>
  <si>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</si>
  <si>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</si>
  <si>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</si>
  <si>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</si>
  <si>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</si>
  <si>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</si>
  <si>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</si>
  <si>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</si>
  <si>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</si>
  <si>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</si>
  <si>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E</t>
  </si>
  <si>
    <t>F</t>
  </si>
  <si>
    <t>G=(B-D-E-F)</t>
  </si>
  <si>
    <t>Egészségügyi alapellátás fejlesztése Mezőkomárom és Szabadhídvég községekben</t>
  </si>
  <si>
    <t>2018</t>
  </si>
  <si>
    <t>Óvodaépítés Szabadhídvégen</t>
  </si>
  <si>
    <t>Szociális alapszolgáltatások infrastrukturális fejlesztése Lepsényben</t>
  </si>
  <si>
    <t>2017-2018</t>
  </si>
  <si>
    <t>Kamerarendszer telepítése</t>
  </si>
  <si>
    <t xml:space="preserve">Közfoglalkoztatás eszköz beszerzése </t>
  </si>
  <si>
    <t>Település rendezési terv</t>
  </si>
  <si>
    <t>Érdekeltségnövelő pályázat beruházása</t>
  </si>
  <si>
    <t>ÖSSZESEN:</t>
  </si>
  <si>
    <t>Felújítási kiadások előirányzata felújításonként</t>
  </si>
  <si>
    <t>Felújítás  megnevezése</t>
  </si>
  <si>
    <t>F=(B-D-E-F)</t>
  </si>
  <si>
    <t>Paprika szárító felújítása, átalakítása</t>
  </si>
  <si>
    <t>Önkormányzat</t>
  </si>
  <si>
    <t>Feladat megnevezése</t>
  </si>
  <si>
    <t>Összes bevétel, kiadás</t>
  </si>
  <si>
    <t>Száma</t>
  </si>
  <si>
    <t>Kiemelt előirányzat, előirányzat megnevezése</t>
  </si>
  <si>
    <t>Előirányzat</t>
  </si>
  <si>
    <t>Módosított előirányzat</t>
  </si>
  <si>
    <t>Működési célú kvi támogatások és kiegészítő támogatások</t>
  </si>
  <si>
    <t xml:space="preserve">   Elszámolásból származó bevételek</t>
  </si>
  <si>
    <t xml:space="preserve">Egyéb működési célú támogatások bevételei </t>
  </si>
  <si>
    <t xml:space="preserve">   2.5.-ből EU-s támogatás</t>
  </si>
  <si>
    <t xml:space="preserve">   Egyéb működési bevételek</t>
  </si>
  <si>
    <t xml:space="preserve"> 10.</t>
  </si>
  <si>
    <t xml:space="preserve">   16.</t>
  </si>
  <si>
    <t xml:space="preserve">   17.</t>
  </si>
  <si>
    <t xml:space="preserve">   18.</t>
  </si>
  <si>
    <t>BEVÉTELEK ÖSSZESEN: (9+17)</t>
  </si>
  <si>
    <r>
      <rPr>
        <b/>
        <sz val="8"/>
        <rFont val="Times New Roman CE"/>
        <family val="1"/>
      </rPr>
      <t xml:space="preserve">   Működési költségvetés kiadásai </t>
    </r>
    <r>
      <rPr>
        <sz val="8"/>
        <rFont val="Times New Roman CE"/>
        <family val="1"/>
      </rPr>
      <t>(1.1+…+1.5+1.18.)</t>
    </r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</si>
  <si>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</si>
  <si>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</si>
  <si>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</si>
  <si>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</si>
  <si>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</si>
  <si>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</si>
  <si>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</si>
  <si>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</si>
  <si>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</si>
  <si>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</si>
  <si>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t>Munkajogi nyitólétszám</t>
  </si>
  <si>
    <t>Üres álláshelyek száma:</t>
  </si>
  <si>
    <t>Tartósan üres álláshelyek száma</t>
  </si>
  <si>
    <t>Közfoglalkoztatottak létszáma (fő)</t>
  </si>
  <si>
    <t>Kötelező feladatok bevételei, kiadása</t>
  </si>
  <si>
    <t xml:space="preserve">    Rövid lejáratú  hitelek, kölcsönök felvétele</t>
  </si>
  <si>
    <t>Költségvetési szerv megnevezése</t>
  </si>
  <si>
    <t>Szabadhídvégi Napsugár Óvoda</t>
  </si>
  <si>
    <t>Működési bevételek (1.1.+…+1.11.)</t>
  </si>
  <si>
    <t>Kiszámlázott általános forgalmi adó</t>
  </si>
  <si>
    <t>Általános forgalmi adó visszatérülése</t>
  </si>
  <si>
    <t>Kamatbevételek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</si>
  <si>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</si>
  <si>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</si>
  <si>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</si>
  <si>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</si>
  <si>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</si>
  <si>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</si>
  <si>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</si>
  <si>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</si>
  <si>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</si>
  <si>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</si>
  <si>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</si>
  <si>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</si>
  <si>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</si>
  <si>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</si>
  <si>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</si>
  <si>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</si>
  <si>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</si>
  <si>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</si>
  <si>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</si>
  <si>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</si>
  <si>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</si>
  <si>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</si>
  <si>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</si>
  <si>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Kötelező feladatok bevételei, kiadásai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</si>
  <si>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</si>
  <si>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</si>
  <si>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</si>
  <si>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</si>
  <si>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</si>
  <si>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</si>
  <si>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</si>
  <si>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</si>
  <si>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</si>
  <si>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</si>
  <si>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</si>
  <si>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</si>
  <si>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</si>
  <si>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támogatások ÁH-on belül</t>
  </si>
  <si>
    <t>Felhalmozási célú támogatások ÁH-on belül</t>
  </si>
  <si>
    <t>Finanszírozási bevételek</t>
  </si>
  <si>
    <t>Bevételek összesen:</t>
  </si>
  <si>
    <t xml:space="preserve"> Egyéb működési célú kiadások</t>
  </si>
  <si>
    <t>Kiadások összesen:</t>
  </si>
  <si>
    <t>Egyenleg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</si>
</sst>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#"/>
    <numFmt numFmtId="166" formatCode="@"/>
    <numFmt numFmtId="167" formatCode="#,##0"/>
    <numFmt numFmtId="168" formatCode="\ * #,##0.00&quot;     &quot;;\-* #,##0.00&quot;     &quot;;\ * \-#&quot;     &quot;;@\ "/>
    <numFmt numFmtId="169" formatCode="\ * #,##0&quot;     &quot;;\-* #,##0&quot;     &quot;;\ * \-#&quot;     &quot;;@\ "/>
    <numFmt numFmtId="170" formatCode="MMM\ D/"/>
  </numFmts>
  <fonts count="44">
    <font>
      <sz val="10"/>
      <name val="Times New Roman CE"/>
      <family val="1"/>
    </font>
    <font>
      <sz val="10"/>
      <name val="Arial"/>
      <family val="0"/>
    </font>
    <font>
      <sz val="10"/>
      <color indexed="9"/>
      <name val="Times New Roman CE"/>
      <family val="1"/>
    </font>
    <font>
      <b/>
      <sz val="10"/>
      <color indexed="8"/>
      <name val="Times New Roman CE"/>
      <family val="1"/>
    </font>
    <font>
      <sz val="10"/>
      <color indexed="16"/>
      <name val="Times New Roman CE"/>
      <family val="1"/>
    </font>
    <font>
      <b/>
      <sz val="10"/>
      <color indexed="9"/>
      <name val="Times New Roman CE"/>
      <family val="1"/>
    </font>
    <font>
      <i/>
      <sz val="10"/>
      <color indexed="23"/>
      <name val="Times New Roman CE"/>
      <family val="1"/>
    </font>
    <font>
      <sz val="10"/>
      <color indexed="58"/>
      <name val="Times New Roman CE"/>
      <family val="1"/>
    </font>
    <font>
      <sz val="18"/>
      <color indexed="8"/>
      <name val="Times New Roman CE"/>
      <family val="1"/>
    </font>
    <font>
      <sz val="12"/>
      <color indexed="8"/>
      <name val="Times New Roman CE"/>
      <family val="1"/>
    </font>
    <font>
      <b/>
      <sz val="24"/>
      <color indexed="8"/>
      <name val="Times New Roman CE"/>
      <family val="1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0"/>
      <color indexed="19"/>
      <name val="Times New Roman CE"/>
      <family val="1"/>
    </font>
    <font>
      <sz val="12"/>
      <name val="Times New Roman CE"/>
      <family val="1"/>
    </font>
    <font>
      <sz val="10"/>
      <color indexed="63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9"/>
      <color indexed="17"/>
      <name val="Times New Roman CE"/>
      <family val="1"/>
    </font>
    <font>
      <sz val="10"/>
      <color indexed="17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 CE"/>
      <family val="1"/>
    </font>
    <font>
      <b/>
      <sz val="9"/>
      <color indexed="8"/>
      <name val="Times New Roman"/>
      <family val="1"/>
    </font>
    <font>
      <sz val="6"/>
      <name val="Times New Roman CE"/>
      <family val="1"/>
    </font>
    <font>
      <b/>
      <sz val="6"/>
      <name val="Times New Roman CE"/>
      <family val="1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4" fillId="0" borderId="0">
      <alignment/>
      <protection/>
    </xf>
    <xf numFmtId="164" fontId="14" fillId="0" borderId="0">
      <alignment/>
      <protection/>
    </xf>
    <xf numFmtId="164" fontId="15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328">
    <xf numFmtId="164" fontId="0" fillId="0" borderId="0" xfId="0" applyAlignment="1">
      <alignment/>
    </xf>
    <xf numFmtId="164" fontId="16" fillId="0" borderId="0" xfId="0" applyFont="1" applyFill="1" applyAlignment="1">
      <alignment/>
    </xf>
    <xf numFmtId="164" fontId="17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19" fillId="0" borderId="0" xfId="0" applyFont="1" applyAlignment="1">
      <alignment/>
    </xf>
    <xf numFmtId="164" fontId="14" fillId="0" borderId="0" xfId="34" applyFont="1" applyFill="1" applyProtection="1">
      <alignment/>
      <protection/>
    </xf>
    <xf numFmtId="164" fontId="14" fillId="0" borderId="0" xfId="34" applyFont="1" applyFill="1" applyAlignment="1" applyProtection="1">
      <alignment horizontal="right" vertical="center" indent="1"/>
      <protection/>
    </xf>
    <xf numFmtId="164" fontId="14" fillId="0" borderId="0" xfId="34" applyFill="1" applyProtection="1">
      <alignment/>
      <protection/>
    </xf>
    <xf numFmtId="165" fontId="17" fillId="0" borderId="0" xfId="34" applyNumberFormat="1" applyFont="1" applyFill="1" applyBorder="1" applyAlignment="1" applyProtection="1">
      <alignment horizontal="center" vertical="center"/>
      <protection/>
    </xf>
    <xf numFmtId="165" fontId="20" fillId="0" borderId="2" xfId="34" applyNumberFormat="1" applyFont="1" applyFill="1" applyBorder="1" applyAlignment="1" applyProtection="1">
      <alignment horizontal="left" vertical="center"/>
      <protection/>
    </xf>
    <xf numFmtId="164" fontId="21" fillId="0" borderId="2" xfId="0" applyFont="1" applyFill="1" applyBorder="1" applyAlignment="1" applyProtection="1">
      <alignment horizontal="right" vertical="center"/>
      <protection/>
    </xf>
    <xf numFmtId="164" fontId="22" fillId="0" borderId="3" xfId="34" applyFont="1" applyFill="1" applyBorder="1" applyAlignment="1" applyProtection="1">
      <alignment horizontal="center" vertical="center" wrapText="1"/>
      <protection/>
    </xf>
    <xf numFmtId="164" fontId="22" fillId="0" borderId="4" xfId="34" applyFont="1" applyFill="1" applyBorder="1" applyAlignment="1" applyProtection="1">
      <alignment horizontal="center" vertical="center" wrapText="1"/>
      <protection/>
    </xf>
    <xf numFmtId="164" fontId="22" fillId="0" borderId="5" xfId="34" applyFont="1" applyFill="1" applyBorder="1" applyAlignment="1" applyProtection="1">
      <alignment horizontal="center" vertical="center" wrapText="1"/>
      <protection/>
    </xf>
    <xf numFmtId="164" fontId="23" fillId="0" borderId="6" xfId="34" applyFont="1" applyFill="1" applyBorder="1" applyAlignment="1" applyProtection="1">
      <alignment horizontal="center" vertical="center" wrapText="1"/>
      <protection/>
    </xf>
    <xf numFmtId="164" fontId="23" fillId="0" borderId="7" xfId="34" applyFont="1" applyFill="1" applyBorder="1" applyAlignment="1" applyProtection="1">
      <alignment horizontal="center" vertical="center" wrapText="1"/>
      <protection/>
    </xf>
    <xf numFmtId="164" fontId="23" fillId="0" borderId="8" xfId="34" applyFont="1" applyFill="1" applyBorder="1" applyAlignment="1" applyProtection="1">
      <alignment horizontal="center" vertical="center" wrapText="1"/>
      <protection/>
    </xf>
    <xf numFmtId="164" fontId="24" fillId="0" borderId="0" xfId="34" applyFont="1" applyFill="1" applyProtection="1">
      <alignment/>
      <protection/>
    </xf>
    <xf numFmtId="164" fontId="23" fillId="0" borderId="3" xfId="34" applyFont="1" applyFill="1" applyBorder="1" applyAlignment="1" applyProtection="1">
      <alignment horizontal="left" vertical="center" wrapText="1" indent="1"/>
      <protection/>
    </xf>
    <xf numFmtId="164" fontId="23" fillId="0" borderId="4" xfId="34" applyFont="1" applyFill="1" applyBorder="1" applyAlignment="1" applyProtection="1">
      <alignment horizontal="left" vertical="center" wrapText="1" indent="1"/>
      <protection/>
    </xf>
    <xf numFmtId="165" fontId="23" fillId="0" borderId="5" xfId="34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34" applyFont="1" applyFill="1" applyProtection="1">
      <alignment/>
      <protection/>
    </xf>
    <xf numFmtId="166" fontId="24" fillId="0" borderId="9" xfId="34" applyNumberFormat="1" applyFont="1" applyFill="1" applyBorder="1" applyAlignment="1" applyProtection="1">
      <alignment horizontal="left" vertical="center" wrapText="1" indent="1"/>
      <protection/>
    </xf>
    <xf numFmtId="164" fontId="25" fillId="0" borderId="10" xfId="0" applyFont="1" applyBorder="1" applyAlignment="1" applyProtection="1">
      <alignment horizontal="left" wrapText="1" indent="1"/>
      <protection/>
    </xf>
    <xf numFmtId="165" fontId="24" fillId="0" borderId="11" xfId="34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12" xfId="34" applyNumberFormat="1" applyFont="1" applyFill="1" applyBorder="1" applyAlignment="1" applyProtection="1">
      <alignment horizontal="left" vertical="center" wrapText="1" indent="1"/>
      <protection/>
    </xf>
    <xf numFmtId="164" fontId="25" fillId="0" borderId="13" xfId="0" applyFont="1" applyBorder="1" applyAlignment="1" applyProtection="1">
      <alignment horizontal="left" wrapText="1" indent="1"/>
      <protection/>
    </xf>
    <xf numFmtId="165" fontId="24" fillId="0" borderId="14" xfId="34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3" xfId="0" applyFont="1" applyBorder="1" applyAlignment="1" applyProtection="1">
      <alignment horizontal="left" vertical="center" wrapText="1" indent="1"/>
      <protection/>
    </xf>
    <xf numFmtId="166" fontId="24" fillId="0" borderId="15" xfId="34" applyNumberFormat="1" applyFont="1" applyFill="1" applyBorder="1" applyAlignment="1" applyProtection="1">
      <alignment horizontal="left" vertical="center" wrapText="1" indent="1"/>
      <protection/>
    </xf>
    <xf numFmtId="164" fontId="25" fillId="0" borderId="16" xfId="0" applyFont="1" applyBorder="1" applyAlignment="1" applyProtection="1">
      <alignment horizontal="left" vertical="center" wrapText="1" indent="1"/>
      <protection/>
    </xf>
    <xf numFmtId="164" fontId="26" fillId="0" borderId="4" xfId="0" applyFont="1" applyBorder="1" applyAlignment="1" applyProtection="1">
      <alignment horizontal="left" vertical="center" wrapText="1" indent="1"/>
      <protection/>
    </xf>
    <xf numFmtId="165" fontId="24" fillId="0" borderId="17" xfId="34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15" xfId="34" applyNumberFormat="1" applyFont="1" applyFill="1" applyBorder="1" applyAlignment="1" applyProtection="1">
      <alignment horizontal="left" vertical="center" wrapText="1"/>
      <protection/>
    </xf>
    <xf numFmtId="164" fontId="25" fillId="0" borderId="16" xfId="0" applyFont="1" applyBorder="1" applyAlignment="1" applyProtection="1">
      <alignment horizontal="left" vertical="center" wrapText="1"/>
      <protection/>
    </xf>
    <xf numFmtId="165" fontId="24" fillId="0" borderId="17" xfId="34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34" applyFont="1" applyFill="1" applyAlignment="1" applyProtection="1">
      <alignment vertical="center"/>
      <protection/>
    </xf>
    <xf numFmtId="164" fontId="25" fillId="0" borderId="16" xfId="0" applyFont="1" applyBorder="1" applyAlignment="1" applyProtection="1">
      <alignment horizontal="left" indent="1"/>
      <protection/>
    </xf>
    <xf numFmtId="164" fontId="25" fillId="0" borderId="16" xfId="0" applyFont="1" applyBorder="1" applyAlignment="1" applyProtection="1">
      <alignment horizontal="left" wrapText="1" indent="1"/>
      <protection/>
    </xf>
    <xf numFmtId="164" fontId="23" fillId="0" borderId="3" xfId="34" applyFont="1" applyFill="1" applyBorder="1" applyAlignment="1" applyProtection="1">
      <alignment horizontal="left" vertical="center" wrapText="1"/>
      <protection/>
    </xf>
    <xf numFmtId="164" fontId="26" fillId="0" borderId="3" xfId="0" applyFont="1" applyBorder="1" applyAlignment="1" applyProtection="1">
      <alignment vertical="center" wrapText="1"/>
      <protection/>
    </xf>
    <xf numFmtId="164" fontId="25" fillId="0" borderId="16" xfId="0" applyFont="1" applyBorder="1" applyAlignment="1" applyProtection="1">
      <alignment vertical="center" wrapText="1"/>
      <protection/>
    </xf>
    <xf numFmtId="166" fontId="24" fillId="0" borderId="18" xfId="34" applyNumberFormat="1" applyFont="1" applyFill="1" applyBorder="1" applyAlignment="1" applyProtection="1">
      <alignment horizontal="left" vertical="center" wrapText="1" indent="1"/>
      <protection/>
    </xf>
    <xf numFmtId="164" fontId="25" fillId="0" borderId="19" xfId="0" applyFont="1" applyBorder="1" applyAlignment="1" applyProtection="1">
      <alignment horizontal="left" vertical="center" wrapText="1" indent="1"/>
      <protection/>
    </xf>
    <xf numFmtId="165" fontId="24" fillId="0" borderId="20" xfId="34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9" xfId="0" applyFont="1" applyBorder="1" applyAlignment="1" applyProtection="1">
      <alignment wrapText="1"/>
      <protection/>
    </xf>
    <xf numFmtId="164" fontId="25" fillId="0" borderId="12" xfId="0" applyFont="1" applyBorder="1" applyAlignment="1" applyProtection="1">
      <alignment wrapText="1"/>
      <protection/>
    </xf>
    <xf numFmtId="164" fontId="25" fillId="0" borderId="15" xfId="0" applyFont="1" applyBorder="1" applyAlignment="1" applyProtection="1">
      <alignment wrapText="1"/>
      <protection/>
    </xf>
    <xf numFmtId="165" fontId="23" fillId="0" borderId="5" xfId="34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" xfId="0" applyFont="1" applyBorder="1" applyAlignment="1" applyProtection="1">
      <alignment wrapText="1"/>
      <protection/>
    </xf>
    <xf numFmtId="164" fontId="26" fillId="0" borderId="21" xfId="0" applyFont="1" applyBorder="1" applyAlignment="1" applyProtection="1">
      <alignment vertical="center" wrapText="1"/>
      <protection/>
    </xf>
    <xf numFmtId="164" fontId="26" fillId="0" borderId="22" xfId="0" applyFont="1" applyBorder="1" applyAlignment="1" applyProtection="1">
      <alignment wrapText="1"/>
      <protection/>
    </xf>
    <xf numFmtId="164" fontId="17" fillId="0" borderId="0" xfId="34" applyFont="1" applyFill="1" applyBorder="1" applyAlignment="1" applyProtection="1">
      <alignment horizontal="center" vertical="center" wrapText="1"/>
      <protection/>
    </xf>
    <xf numFmtId="164" fontId="17" fillId="0" borderId="0" xfId="34" applyFont="1" applyFill="1" applyBorder="1" applyAlignment="1" applyProtection="1">
      <alignment vertical="center" wrapText="1"/>
      <protection/>
    </xf>
    <xf numFmtId="165" fontId="17" fillId="0" borderId="0" xfId="34" applyNumberFormat="1" applyFont="1" applyFill="1" applyBorder="1" applyAlignment="1" applyProtection="1">
      <alignment horizontal="right" vertical="center" wrapText="1" indent="1"/>
      <protection/>
    </xf>
    <xf numFmtId="165" fontId="20" fillId="0" borderId="2" xfId="34" applyNumberFormat="1" applyFont="1" applyFill="1" applyBorder="1" applyAlignment="1" applyProtection="1">
      <alignment horizontal="left"/>
      <protection/>
    </xf>
    <xf numFmtId="164" fontId="21" fillId="0" borderId="2" xfId="0" applyFont="1" applyFill="1" applyBorder="1" applyAlignment="1" applyProtection="1">
      <alignment horizontal="right"/>
      <protection/>
    </xf>
    <xf numFmtId="164" fontId="14" fillId="0" borderId="0" xfId="34" applyFill="1" applyAlignment="1" applyProtection="1">
      <alignment/>
      <protection/>
    </xf>
    <xf numFmtId="164" fontId="23" fillId="0" borderId="3" xfId="34" applyFont="1" applyFill="1" applyBorder="1" applyAlignment="1" applyProtection="1">
      <alignment horizontal="center" vertical="center" wrapText="1"/>
      <protection/>
    </xf>
    <xf numFmtId="164" fontId="23" fillId="0" borderId="4" xfId="34" applyFont="1" applyFill="1" applyBorder="1" applyAlignment="1" applyProtection="1">
      <alignment horizontal="center" vertical="center" wrapText="1"/>
      <protection/>
    </xf>
    <xf numFmtId="164" fontId="23" fillId="0" borderId="5" xfId="34" applyFont="1" applyFill="1" applyBorder="1" applyAlignment="1" applyProtection="1">
      <alignment horizontal="center" vertical="center" wrapText="1"/>
      <protection/>
    </xf>
    <xf numFmtId="164" fontId="23" fillId="0" borderId="6" xfId="34" applyFont="1" applyFill="1" applyBorder="1" applyAlignment="1" applyProtection="1">
      <alignment horizontal="left" vertical="center" wrapText="1" indent="1"/>
      <protection/>
    </xf>
    <xf numFmtId="164" fontId="23" fillId="0" borderId="7" xfId="34" applyFont="1" applyFill="1" applyBorder="1" applyAlignment="1" applyProtection="1">
      <alignment vertical="center" wrapText="1"/>
      <protection/>
    </xf>
    <xf numFmtId="165" fontId="23" fillId="0" borderId="8" xfId="34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34" applyFill="1" applyBorder="1" applyProtection="1">
      <alignment/>
      <protection/>
    </xf>
    <xf numFmtId="166" fontId="24" fillId="0" borderId="23" xfId="34" applyNumberFormat="1" applyFont="1" applyFill="1" applyBorder="1" applyAlignment="1" applyProtection="1">
      <alignment horizontal="left" vertical="center" wrapText="1" indent="1"/>
      <protection/>
    </xf>
    <xf numFmtId="164" fontId="24" fillId="0" borderId="24" xfId="34" applyFont="1" applyFill="1" applyBorder="1" applyAlignment="1" applyProtection="1">
      <alignment horizontal="left" vertical="center" wrapText="1" indent="1"/>
      <protection/>
    </xf>
    <xf numFmtId="165" fontId="24" fillId="0" borderId="25" xfId="34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0" xfId="34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3" xfId="34" applyFont="1" applyFill="1" applyBorder="1" applyAlignment="1" applyProtection="1">
      <alignment horizontal="left" vertical="center" wrapText="1" indent="1"/>
      <protection/>
    </xf>
    <xf numFmtId="164" fontId="24" fillId="0" borderId="26" xfId="34" applyFont="1" applyFill="1" applyBorder="1" applyAlignment="1" applyProtection="1">
      <alignment horizontal="left" vertical="center" wrapText="1" indent="1"/>
      <protection/>
    </xf>
    <xf numFmtId="164" fontId="24" fillId="0" borderId="0" xfId="34" applyFont="1" applyFill="1" applyBorder="1" applyAlignment="1" applyProtection="1">
      <alignment horizontal="left" vertical="center" wrapText="1" indent="1"/>
      <protection/>
    </xf>
    <xf numFmtId="164" fontId="24" fillId="0" borderId="16" xfId="34" applyFont="1" applyFill="1" applyBorder="1" applyAlignment="1" applyProtection="1">
      <alignment horizontal="left" vertical="center" wrapText="1" indent="6"/>
      <protection/>
    </xf>
    <xf numFmtId="164" fontId="24" fillId="0" borderId="13" xfId="34" applyFont="1" applyFill="1" applyBorder="1" applyAlignment="1" applyProtection="1">
      <alignment horizontal="left" indent="6"/>
      <protection/>
    </xf>
    <xf numFmtId="164" fontId="24" fillId="0" borderId="13" xfId="34" applyFont="1" applyFill="1" applyBorder="1" applyAlignment="1" applyProtection="1">
      <alignment horizontal="left" vertical="center" wrapText="1" indent="6"/>
      <protection/>
    </xf>
    <xf numFmtId="166" fontId="24" fillId="0" borderId="27" xfId="34" applyNumberFormat="1" applyFont="1" applyFill="1" applyBorder="1" applyAlignment="1" applyProtection="1">
      <alignment horizontal="left" vertical="center" wrapText="1" indent="1"/>
      <protection/>
    </xf>
    <xf numFmtId="164" fontId="24" fillId="0" borderId="19" xfId="34" applyFont="1" applyFill="1" applyBorder="1" applyAlignment="1" applyProtection="1">
      <alignment horizontal="left" vertical="center" wrapText="1" indent="7"/>
      <protection/>
    </xf>
    <xf numFmtId="164" fontId="23" fillId="0" borderId="21" xfId="34" applyFont="1" applyFill="1" applyBorder="1" applyAlignment="1" applyProtection="1">
      <alignment horizontal="left" vertical="center" wrapText="1" indent="1"/>
      <protection/>
    </xf>
    <xf numFmtId="164" fontId="23" fillId="0" borderId="22" xfId="34" applyFont="1" applyFill="1" applyBorder="1" applyAlignment="1" applyProtection="1">
      <alignment vertical="center" wrapText="1"/>
      <protection/>
    </xf>
    <xf numFmtId="165" fontId="23" fillId="0" borderId="28" xfId="34" applyNumberFormat="1" applyFont="1" applyFill="1" applyBorder="1" applyAlignment="1" applyProtection="1">
      <alignment horizontal="right" vertical="center" wrapText="1" indent="1"/>
      <protection/>
    </xf>
    <xf numFmtId="164" fontId="24" fillId="0" borderId="16" xfId="34" applyFont="1" applyFill="1" applyBorder="1" applyAlignment="1" applyProtection="1">
      <alignment horizontal="left" vertical="center" wrapText="1" indent="1"/>
      <protection/>
    </xf>
    <xf numFmtId="165" fontId="24" fillId="0" borderId="29" xfId="34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0" xfId="34" applyFont="1" applyFill="1" applyBorder="1" applyAlignment="1" applyProtection="1">
      <alignment horizontal="left" vertical="center" wrapText="1" indent="6"/>
      <protection/>
    </xf>
    <xf numFmtId="165" fontId="24" fillId="0" borderId="30" xfId="34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0" xfId="34" applyFont="1" applyFill="1" applyBorder="1" applyAlignment="1" applyProtection="1">
      <alignment horizontal="left" vertical="center" wrapText="1" indent="1"/>
      <protection/>
    </xf>
    <xf numFmtId="164" fontId="24" fillId="0" borderId="31" xfId="34" applyFont="1" applyFill="1" applyBorder="1" applyAlignment="1" applyProtection="1">
      <alignment horizontal="left" vertical="center" wrapText="1" indent="1"/>
      <protection/>
    </xf>
    <xf numFmtId="165" fontId="26" fillId="0" borderId="5" xfId="0" applyNumberFormat="1" applyFont="1" applyBorder="1" applyAlignment="1" applyProtection="1">
      <alignment horizontal="right" vertical="center" wrapText="1" indent="1"/>
      <protection/>
    </xf>
    <xf numFmtId="165" fontId="26" fillId="0" borderId="5" xfId="0" applyNumberFormat="1" applyFont="1" applyBorder="1" applyAlignment="1" applyProtection="1">
      <alignment horizontal="right" vertical="center" wrapText="1" indent="1"/>
      <protection locked="0"/>
    </xf>
    <xf numFmtId="165" fontId="27" fillId="0" borderId="5" xfId="0" applyNumberFormat="1" applyFont="1" applyBorder="1" applyAlignment="1" applyProtection="1">
      <alignment horizontal="right" vertical="center" wrapText="1" indent="1"/>
      <protection/>
    </xf>
    <xf numFmtId="164" fontId="28" fillId="0" borderId="0" xfId="34" applyFont="1" applyFill="1" applyProtection="1">
      <alignment/>
      <protection/>
    </xf>
    <xf numFmtId="164" fontId="17" fillId="0" borderId="0" xfId="34" applyFont="1" applyFill="1" applyProtection="1">
      <alignment/>
      <protection/>
    </xf>
    <xf numFmtId="164" fontId="26" fillId="0" borderId="21" xfId="0" applyFont="1" applyBorder="1" applyAlignment="1" applyProtection="1">
      <alignment horizontal="left" vertical="center" wrapText="1" indent="1"/>
      <protection/>
    </xf>
    <xf numFmtId="164" fontId="27" fillId="0" borderId="22" xfId="0" applyFont="1" applyBorder="1" applyAlignment="1" applyProtection="1">
      <alignment horizontal="left" vertical="center" wrapText="1" indent="1"/>
      <protection/>
    </xf>
    <xf numFmtId="164" fontId="17" fillId="0" borderId="0" xfId="34" applyFont="1" applyFill="1" applyBorder="1" applyAlignment="1" applyProtection="1">
      <alignment horizontal="center"/>
      <protection/>
    </xf>
    <xf numFmtId="164" fontId="23" fillId="0" borderId="4" xfId="34" applyFont="1" applyFill="1" applyBorder="1" applyAlignment="1" applyProtection="1">
      <alignment vertical="center" wrapText="1"/>
      <protection/>
    </xf>
    <xf numFmtId="165" fontId="0" fillId="0" borderId="0" xfId="0" applyNumberFormat="1" applyFill="1" applyAlignment="1" applyProtection="1">
      <alignment vertical="center" wrapText="1"/>
      <protection/>
    </xf>
    <xf numFmtId="165" fontId="0" fillId="0" borderId="0" xfId="0" applyNumberFormat="1" applyFill="1" applyAlignment="1" applyProtection="1">
      <alignment horizontal="center" vertical="center" wrapText="1"/>
      <protection/>
    </xf>
    <xf numFmtId="165" fontId="17" fillId="0" borderId="0" xfId="0" applyNumberFormat="1" applyFont="1" applyFill="1" applyBorder="1" applyAlignment="1" applyProtection="1">
      <alignment horizontal="center" vertical="center" wrapText="1"/>
      <protection/>
    </xf>
    <xf numFmtId="165" fontId="29" fillId="0" borderId="0" xfId="0" applyNumberFormat="1" applyFont="1" applyFill="1" applyBorder="1" applyAlignment="1" applyProtection="1">
      <alignment horizontal="center" textRotation="180" wrapText="1"/>
      <protection/>
    </xf>
    <xf numFmtId="165" fontId="21" fillId="0" borderId="0" xfId="0" applyNumberFormat="1" applyFont="1" applyFill="1" applyAlignment="1" applyProtection="1">
      <alignment horizontal="right" vertical="center"/>
      <protection/>
    </xf>
    <xf numFmtId="165" fontId="22" fillId="0" borderId="32" xfId="0" applyNumberFormat="1" applyFont="1" applyFill="1" applyBorder="1" applyAlignment="1" applyProtection="1">
      <alignment horizontal="center" vertical="center" wrapText="1"/>
      <protection/>
    </xf>
    <xf numFmtId="165" fontId="22" fillId="0" borderId="3" xfId="0" applyNumberFormat="1" applyFont="1" applyFill="1" applyBorder="1" applyAlignment="1" applyProtection="1">
      <alignment horizontal="center" vertical="center" wrapText="1"/>
      <protection/>
    </xf>
    <xf numFmtId="165" fontId="22" fillId="0" borderId="4" xfId="0" applyNumberFormat="1" applyFont="1" applyFill="1" applyBorder="1" applyAlignment="1" applyProtection="1">
      <alignment horizontal="center" vertical="center" wrapText="1"/>
      <protection/>
    </xf>
    <xf numFmtId="165" fontId="22" fillId="0" borderId="5" xfId="0" applyNumberFormat="1" applyFont="1" applyFill="1" applyBorder="1" applyAlignment="1" applyProtection="1">
      <alignment horizontal="center" vertical="center" wrapText="1"/>
      <protection/>
    </xf>
    <xf numFmtId="165" fontId="30" fillId="0" borderId="0" xfId="0" applyNumberFormat="1" applyFont="1" applyFill="1" applyAlignment="1" applyProtection="1">
      <alignment horizontal="center" vertical="center" wrapText="1"/>
      <protection/>
    </xf>
    <xf numFmtId="165" fontId="23" fillId="0" borderId="32" xfId="0" applyNumberFormat="1" applyFont="1" applyFill="1" applyBorder="1" applyAlignment="1" applyProtection="1">
      <alignment horizontal="center" vertical="center" wrapText="1"/>
      <protection/>
    </xf>
    <xf numFmtId="165" fontId="23" fillId="0" borderId="3" xfId="0" applyNumberFormat="1" applyFont="1" applyFill="1" applyBorder="1" applyAlignment="1" applyProtection="1">
      <alignment horizontal="center" vertical="center" wrapText="1"/>
      <protection/>
    </xf>
    <xf numFmtId="165" fontId="23" fillId="0" borderId="4" xfId="0" applyNumberFormat="1" applyFont="1" applyFill="1" applyBorder="1" applyAlignment="1" applyProtection="1">
      <alignment horizontal="center" vertical="center" wrapText="1"/>
      <protection/>
    </xf>
    <xf numFmtId="165" fontId="23" fillId="0" borderId="5" xfId="0" applyNumberFormat="1" applyFont="1" applyFill="1" applyBorder="1" applyAlignment="1" applyProtection="1">
      <alignment horizontal="center" vertical="center" wrapText="1"/>
      <protection/>
    </xf>
    <xf numFmtId="165" fontId="23" fillId="0" borderId="0" xfId="0" applyNumberFormat="1" applyFont="1" applyFill="1" applyAlignment="1" applyProtection="1">
      <alignment horizontal="center" vertical="center" wrapText="1"/>
      <protection/>
    </xf>
    <xf numFmtId="165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9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12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35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5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24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5" fontId="24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30" fillId="0" borderId="32" xfId="0" applyNumberFormat="1" applyFont="1" applyFill="1" applyBorder="1" applyAlignment="1" applyProtection="1">
      <alignment horizontal="left" vertical="center" wrapText="1" indent="1"/>
      <protection/>
    </xf>
    <xf numFmtId="165" fontId="23" fillId="0" borderId="3" xfId="0" applyNumberFormat="1" applyFont="1" applyFill="1" applyBorder="1" applyAlignment="1" applyProtection="1">
      <alignment horizontal="left" vertical="center" wrapText="1" indent="1"/>
      <protection/>
    </xf>
    <xf numFmtId="165" fontId="23" fillId="0" borderId="4" xfId="0" applyNumberFormat="1" applyFont="1" applyFill="1" applyBorder="1" applyAlignment="1" applyProtection="1">
      <alignment horizontal="right" vertical="center" wrapText="1" indent="1"/>
      <protection/>
    </xf>
    <xf numFmtId="165" fontId="23" fillId="0" borderId="5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27" xfId="0" applyNumberFormat="1" applyFont="1" applyFill="1" applyBorder="1" applyAlignment="1" applyProtection="1">
      <alignment horizontal="left" vertical="center" wrapText="1" indent="1"/>
      <protection/>
    </xf>
    <xf numFmtId="165" fontId="31" fillId="0" borderId="31" xfId="0" applyNumberFormat="1" applyFont="1" applyFill="1" applyBorder="1" applyAlignment="1" applyProtection="1">
      <alignment horizontal="right" vertical="center" wrapText="1" indent="1"/>
      <protection/>
    </xf>
    <xf numFmtId="165" fontId="24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5" fontId="31" fillId="0" borderId="13" xfId="0" applyNumberFormat="1" applyFont="1" applyFill="1" applyBorder="1" applyAlignment="1" applyProtection="1">
      <alignment horizontal="right" vertical="center" wrapText="1" indent="1"/>
      <protection/>
    </xf>
    <xf numFmtId="165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5" fontId="30" fillId="0" borderId="3" xfId="0" applyNumberFormat="1" applyFont="1" applyFill="1" applyBorder="1" applyAlignment="1" applyProtection="1">
      <alignment horizontal="left" vertical="center" wrapText="1" indent="1"/>
      <protection/>
    </xf>
    <xf numFmtId="165" fontId="30" fillId="0" borderId="39" xfId="0" applyNumberFormat="1" applyFont="1" applyFill="1" applyBorder="1" applyAlignment="1" applyProtection="1">
      <alignment horizontal="right" vertical="center" wrapText="1" indent="1"/>
      <protection/>
    </xf>
    <xf numFmtId="165" fontId="32" fillId="0" borderId="40" xfId="0" applyNumberFormat="1" applyFont="1" applyFill="1" applyBorder="1" applyAlignment="1" applyProtection="1">
      <alignment horizontal="center" vertical="center" wrapText="1"/>
      <protection/>
    </xf>
    <xf numFmtId="165" fontId="24" fillId="0" borderId="12" xfId="0" applyNumberFormat="1" applyFont="1" applyFill="1" applyBorder="1" applyAlignment="1" applyProtection="1">
      <alignment horizontal="left" vertical="center" wrapText="1" indent="6"/>
      <protection locked="0"/>
    </xf>
    <xf numFmtId="165" fontId="24" fillId="0" borderId="12" xfId="0" applyNumberFormat="1" applyFont="1" applyFill="1" applyBorder="1" applyAlignment="1" applyProtection="1">
      <alignment horizontal="left" vertical="center" wrapText="1" indent="3"/>
      <protection locked="0"/>
    </xf>
    <xf numFmtId="165" fontId="24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5" fontId="31" fillId="0" borderId="27" xfId="0" applyNumberFormat="1" applyFont="1" applyFill="1" applyBorder="1" applyAlignment="1" applyProtection="1">
      <alignment horizontal="left" vertical="center" wrapText="1" indent="1"/>
      <protection/>
    </xf>
    <xf numFmtId="165" fontId="31" fillId="0" borderId="10" xfId="0" applyNumberFormat="1" applyFont="1" applyFill="1" applyBorder="1" applyAlignment="1" applyProtection="1">
      <alignment horizontal="right" vertical="center" wrapText="1" indent="1"/>
      <protection/>
    </xf>
    <xf numFmtId="165" fontId="24" fillId="0" borderId="12" xfId="0" applyNumberFormat="1" applyFont="1" applyFill="1" applyBorder="1" applyAlignment="1" applyProtection="1">
      <alignment horizontal="left" vertical="center" wrapText="1" indent="2"/>
      <protection/>
    </xf>
    <xf numFmtId="165" fontId="24" fillId="0" borderId="13" xfId="0" applyNumberFormat="1" applyFont="1" applyFill="1" applyBorder="1" applyAlignment="1" applyProtection="1">
      <alignment horizontal="left" vertical="center" wrapText="1" indent="2"/>
      <protection/>
    </xf>
    <xf numFmtId="165" fontId="31" fillId="0" borderId="13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5" fontId="24" fillId="0" borderId="9" xfId="0" applyNumberFormat="1" applyFont="1" applyFill="1" applyBorder="1" applyAlignment="1" applyProtection="1">
      <alignment horizontal="left" vertical="center" wrapText="1" indent="2"/>
      <protection/>
    </xf>
    <xf numFmtId="165" fontId="24" fillId="0" borderId="15" xfId="0" applyNumberFormat="1" applyFont="1" applyFill="1" applyBorder="1" applyAlignment="1" applyProtection="1">
      <alignment horizontal="left" vertical="center" wrapText="1" indent="2"/>
      <protection/>
    </xf>
    <xf numFmtId="164" fontId="33" fillId="0" borderId="0" xfId="0" applyFont="1" applyAlignment="1">
      <alignment/>
    </xf>
    <xf numFmtId="164" fontId="28" fillId="0" borderId="0" xfId="0" applyFont="1" applyAlignment="1">
      <alignment horizontal="center"/>
    </xf>
    <xf numFmtId="167" fontId="16" fillId="0" borderId="0" xfId="0" applyNumberFormat="1" applyFont="1" applyFill="1" applyAlignment="1">
      <alignment horizontal="right" indent="1"/>
    </xf>
    <xf numFmtId="164" fontId="16" fillId="0" borderId="0" xfId="0" applyFont="1" applyFill="1" applyAlignment="1">
      <alignment horizontal="right" indent="1"/>
    </xf>
    <xf numFmtId="167" fontId="22" fillId="0" borderId="0" xfId="0" applyNumberFormat="1" applyFont="1" applyFill="1" applyAlignment="1">
      <alignment horizontal="right" indent="1"/>
    </xf>
    <xf numFmtId="164" fontId="34" fillId="0" borderId="0" xfId="34" applyFont="1" applyFill="1">
      <alignment/>
      <protection/>
    </xf>
    <xf numFmtId="165" fontId="35" fillId="0" borderId="0" xfId="34" applyNumberFormat="1" applyFont="1" applyFill="1" applyBorder="1" applyAlignment="1" applyProtection="1">
      <alignment horizontal="center" vertical="center" wrapText="1"/>
      <protection locked="0"/>
    </xf>
    <xf numFmtId="165" fontId="35" fillId="0" borderId="0" xfId="34" applyNumberFormat="1" applyFont="1" applyFill="1" applyBorder="1" applyAlignment="1" applyProtection="1">
      <alignment horizontal="center" vertical="center"/>
      <protection/>
    </xf>
    <xf numFmtId="164" fontId="36" fillId="0" borderId="0" xfId="0" applyFont="1" applyFill="1" applyBorder="1" applyAlignment="1" applyProtection="1">
      <alignment horizontal="right"/>
      <protection/>
    </xf>
    <xf numFmtId="164" fontId="37" fillId="0" borderId="0" xfId="0" applyFont="1" applyFill="1" applyBorder="1" applyAlignment="1" applyProtection="1">
      <alignment/>
      <protection/>
    </xf>
    <xf numFmtId="164" fontId="23" fillId="0" borderId="23" xfId="34" applyFont="1" applyFill="1" applyBorder="1" applyAlignment="1" applyProtection="1">
      <alignment horizontal="center" vertical="center" wrapText="1"/>
      <protection/>
    </xf>
    <xf numFmtId="164" fontId="23" fillId="0" borderId="24" xfId="34" applyFont="1" applyFill="1" applyBorder="1" applyAlignment="1" applyProtection="1">
      <alignment horizontal="center" vertical="center" wrapText="1"/>
      <protection/>
    </xf>
    <xf numFmtId="164" fontId="23" fillId="0" borderId="25" xfId="34" applyFont="1" applyFill="1" applyBorder="1" applyAlignment="1" applyProtection="1">
      <alignment horizontal="center" vertical="center" wrapText="1"/>
      <protection/>
    </xf>
    <xf numFmtId="164" fontId="24" fillId="0" borderId="3" xfId="34" applyFont="1" applyFill="1" applyBorder="1" applyAlignment="1" applyProtection="1">
      <alignment horizontal="center" vertical="center"/>
      <protection/>
    </xf>
    <xf numFmtId="164" fontId="23" fillId="0" borderId="4" xfId="34" applyFont="1" applyFill="1" applyBorder="1" applyAlignment="1" applyProtection="1">
      <alignment horizontal="center" vertical="center"/>
      <protection/>
    </xf>
    <xf numFmtId="164" fontId="23" fillId="0" borderId="5" xfId="34" applyFont="1" applyFill="1" applyBorder="1" applyAlignment="1" applyProtection="1">
      <alignment horizontal="center" vertical="center"/>
      <protection/>
    </xf>
    <xf numFmtId="164" fontId="24" fillId="0" borderId="23" xfId="34" applyFont="1" applyFill="1" applyBorder="1" applyAlignment="1" applyProtection="1">
      <alignment horizontal="center" vertical="center"/>
      <protection/>
    </xf>
    <xf numFmtId="164" fontId="24" fillId="0" borderId="10" xfId="34" applyFont="1" applyFill="1" applyBorder="1" applyProtection="1">
      <alignment/>
      <protection/>
    </xf>
    <xf numFmtId="169" fontId="24" fillId="0" borderId="42" xfId="15" applyNumberFormat="1" applyFont="1" applyFill="1" applyBorder="1" applyAlignment="1" applyProtection="1">
      <alignment/>
      <protection locked="0"/>
    </xf>
    <xf numFmtId="164" fontId="24" fillId="0" borderId="12" xfId="34" applyFont="1" applyFill="1" applyBorder="1" applyAlignment="1" applyProtection="1">
      <alignment horizontal="center" vertical="center"/>
      <protection/>
    </xf>
    <xf numFmtId="164" fontId="38" fillId="0" borderId="13" xfId="0" applyFont="1" applyBorder="1" applyAlignment="1">
      <alignment horizontal="justify" wrapText="1"/>
    </xf>
    <xf numFmtId="169" fontId="24" fillId="0" borderId="29" xfId="15" applyNumberFormat="1" applyFont="1" applyFill="1" applyBorder="1" applyAlignment="1" applyProtection="1">
      <alignment/>
      <protection locked="0"/>
    </xf>
    <xf numFmtId="164" fontId="38" fillId="0" borderId="13" xfId="0" applyFont="1" applyBorder="1" applyAlignment="1">
      <alignment wrapText="1"/>
    </xf>
    <xf numFmtId="164" fontId="24" fillId="0" borderId="15" xfId="34" applyFont="1" applyFill="1" applyBorder="1" applyAlignment="1" applyProtection="1">
      <alignment horizontal="center" vertical="center"/>
      <protection/>
    </xf>
    <xf numFmtId="169" fontId="24" fillId="0" borderId="30" xfId="15" applyNumberFormat="1" applyFont="1" applyFill="1" applyBorder="1" applyAlignment="1" applyProtection="1">
      <alignment/>
      <protection locked="0"/>
    </xf>
    <xf numFmtId="164" fontId="38" fillId="0" borderId="19" xfId="0" applyFont="1" applyBorder="1" applyAlignment="1">
      <alignment wrapText="1"/>
    </xf>
    <xf numFmtId="164" fontId="22" fillId="0" borderId="3" xfId="34" applyFont="1" applyFill="1" applyBorder="1" applyAlignment="1" applyProtection="1">
      <alignment horizontal="left"/>
      <protection/>
    </xf>
    <xf numFmtId="169" fontId="23" fillId="0" borderId="5" xfId="15" applyNumberFormat="1" applyFont="1" applyFill="1" applyBorder="1" applyAlignment="1" applyProtection="1">
      <alignment/>
      <protection/>
    </xf>
    <xf numFmtId="164" fontId="24" fillId="0" borderId="40" xfId="34" applyFont="1" applyFill="1" applyBorder="1" applyAlignment="1">
      <alignment horizontal="justify" vertical="center" wrapText="1"/>
      <protection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Alignment="1">
      <alignment vertical="center" wrapText="1"/>
    </xf>
    <xf numFmtId="165" fontId="17" fillId="0" borderId="0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Alignment="1" applyProtection="1">
      <alignment horizontal="right" wrapText="1"/>
      <protection/>
    </xf>
    <xf numFmtId="165" fontId="30" fillId="0" borderId="0" xfId="0" applyNumberFormat="1" applyFont="1" applyFill="1" applyAlignment="1">
      <alignment horizontal="center" vertical="center" wrapText="1"/>
    </xf>
    <xf numFmtId="165" fontId="23" fillId="0" borderId="21" xfId="0" applyNumberFormat="1" applyFont="1" applyFill="1" applyBorder="1" applyAlignment="1" applyProtection="1">
      <alignment horizontal="center" vertical="center" wrapText="1"/>
      <protection/>
    </xf>
    <xf numFmtId="165" fontId="23" fillId="0" borderId="22" xfId="0" applyNumberFormat="1" applyFont="1" applyFill="1" applyBorder="1" applyAlignment="1" applyProtection="1">
      <alignment horizontal="center" vertical="center" wrapText="1"/>
      <protection/>
    </xf>
    <xf numFmtId="165" fontId="23" fillId="0" borderId="28" xfId="0" applyNumberFormat="1" applyFont="1" applyFill="1" applyBorder="1" applyAlignment="1" applyProtection="1">
      <alignment horizontal="center" vertical="center" wrapText="1"/>
      <protection/>
    </xf>
    <xf numFmtId="165" fontId="24" fillId="0" borderId="12" xfId="0" applyNumberFormat="1" applyFont="1" applyFill="1" applyBorder="1" applyAlignment="1" applyProtection="1">
      <alignment horizontal="left" vertical="center" wrapText="1"/>
      <protection locked="0"/>
    </xf>
    <xf numFmtId="165" fontId="24" fillId="0" borderId="13" xfId="0" applyNumberFormat="1" applyFont="1" applyFill="1" applyBorder="1" applyAlignment="1" applyProtection="1">
      <alignment vertical="center" wrapText="1"/>
      <protection locked="0"/>
    </xf>
    <xf numFmtId="166" fontId="24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24" fillId="0" borderId="14" xfId="0" applyNumberFormat="1" applyFont="1" applyFill="1" applyBorder="1" applyAlignment="1" applyProtection="1">
      <alignment vertical="center" wrapText="1"/>
      <protection/>
    </xf>
    <xf numFmtId="165" fontId="24" fillId="0" borderId="16" xfId="0" applyNumberFormat="1" applyFont="1" applyFill="1" applyBorder="1" applyAlignment="1" applyProtection="1">
      <alignment vertical="center" wrapText="1"/>
      <protection locked="0"/>
    </xf>
    <xf numFmtId="166" fontId="24" fillId="0" borderId="16" xfId="0" applyNumberFormat="1" applyFont="1" applyFill="1" applyBorder="1" applyAlignment="1" applyProtection="1">
      <alignment horizontal="center" vertical="center" wrapText="1"/>
      <protection locked="0"/>
    </xf>
    <xf numFmtId="165" fontId="24" fillId="0" borderId="17" xfId="0" applyNumberFormat="1" applyFont="1" applyFill="1" applyBorder="1" applyAlignment="1" applyProtection="1">
      <alignment vertical="center" wrapText="1"/>
      <protection/>
    </xf>
    <xf numFmtId="165" fontId="22" fillId="0" borderId="3" xfId="0" applyNumberFormat="1" applyFont="1" applyFill="1" applyBorder="1" applyAlignment="1" applyProtection="1">
      <alignment horizontal="left" vertical="center" wrapText="1"/>
      <protection/>
    </xf>
    <xf numFmtId="165" fontId="23" fillId="0" borderId="4" xfId="0" applyNumberFormat="1" applyFont="1" applyFill="1" applyBorder="1" applyAlignment="1" applyProtection="1">
      <alignment vertical="center" wrapText="1"/>
      <protection/>
    </xf>
    <xf numFmtId="165" fontId="23" fillId="9" borderId="4" xfId="0" applyNumberFormat="1" applyFont="1" applyFill="1" applyBorder="1" applyAlignment="1" applyProtection="1">
      <alignment vertical="center" wrapText="1"/>
      <protection/>
    </xf>
    <xf numFmtId="165" fontId="23" fillId="0" borderId="5" xfId="0" applyNumberFormat="1" applyFont="1" applyFill="1" applyBorder="1" applyAlignment="1" applyProtection="1">
      <alignment vertical="center" wrapText="1"/>
      <protection/>
    </xf>
    <xf numFmtId="165" fontId="30" fillId="0" borderId="0" xfId="0" applyNumberFormat="1" applyFont="1" applyFill="1" applyAlignment="1">
      <alignment vertical="center" wrapText="1"/>
    </xf>
    <xf numFmtId="165" fontId="22" fillId="0" borderId="5" xfId="0" applyNumberFormat="1" applyFont="1" applyFill="1" applyBorder="1" applyAlignment="1" applyProtection="1">
      <alignment horizontal="center" wrapText="1"/>
      <protection/>
    </xf>
    <xf numFmtId="165" fontId="16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5" fontId="16" fillId="0" borderId="13" xfId="0" applyNumberFormat="1" applyFont="1" applyFill="1" applyBorder="1" applyAlignment="1" applyProtection="1">
      <alignment vertical="center" wrapText="1"/>
      <protection locked="0"/>
    </xf>
    <xf numFmtId="166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16" fillId="0" borderId="14" xfId="0" applyNumberFormat="1" applyFont="1" applyFill="1" applyBorder="1" applyAlignment="1" applyProtection="1">
      <alignment vertical="center" wrapText="1"/>
      <protection/>
    </xf>
    <xf numFmtId="165" fontId="16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5" fontId="16" fillId="0" borderId="16" xfId="0" applyNumberFormat="1" applyFont="1" applyFill="1" applyBorder="1" applyAlignment="1" applyProtection="1">
      <alignment vertical="center" wrapText="1"/>
      <protection locked="0"/>
    </xf>
    <xf numFmtId="166" fontId="16" fillId="0" borderId="16" xfId="0" applyNumberFormat="1" applyFont="1" applyFill="1" applyBorder="1" applyAlignment="1" applyProtection="1">
      <alignment horizontal="center" vertical="center" wrapText="1"/>
      <protection locked="0"/>
    </xf>
    <xf numFmtId="165" fontId="16" fillId="0" borderId="17" xfId="0" applyNumberFormat="1" applyFont="1" applyFill="1" applyBorder="1" applyAlignment="1" applyProtection="1">
      <alignment vertical="center" wrapText="1"/>
      <protection/>
    </xf>
    <xf numFmtId="165" fontId="22" fillId="0" borderId="4" xfId="0" applyNumberFormat="1" applyFont="1" applyFill="1" applyBorder="1" applyAlignment="1" applyProtection="1">
      <alignment vertical="center" wrapText="1"/>
      <protection/>
    </xf>
    <xf numFmtId="165" fontId="22" fillId="9" borderId="4" xfId="0" applyNumberFormat="1" applyFont="1" applyFill="1" applyBorder="1" applyAlignment="1" applyProtection="1">
      <alignment vertical="center" wrapText="1"/>
      <protection/>
    </xf>
    <xf numFmtId="165" fontId="22" fillId="0" borderId="5" xfId="0" applyNumberFormat="1" applyFont="1" applyFill="1" applyBorder="1" applyAlignment="1" applyProtection="1">
      <alignment vertical="center" wrapText="1"/>
      <protection/>
    </xf>
    <xf numFmtId="164" fontId="0" fillId="0" borderId="0" xfId="0" applyFont="1" applyFill="1" applyAlignment="1" applyProtection="1">
      <alignment horizontal="left" vertical="center" wrapText="1"/>
      <protection/>
    </xf>
    <xf numFmtId="164" fontId="0" fillId="0" borderId="0" xfId="0" applyFont="1" applyFill="1" applyAlignment="1" applyProtection="1">
      <alignment vertical="center" wrapText="1"/>
      <protection/>
    </xf>
    <xf numFmtId="164" fontId="0" fillId="0" borderId="0" xfId="0" applyFont="1" applyFill="1" applyAlignment="1" applyProtection="1">
      <alignment horizontal="right" vertical="center" wrapText="1" indent="1"/>
      <protection/>
    </xf>
    <xf numFmtId="164" fontId="0" fillId="0" borderId="0" xfId="0" applyFill="1" applyAlignment="1">
      <alignment vertical="center" wrapText="1"/>
    </xf>
    <xf numFmtId="165" fontId="14" fillId="0" borderId="0" xfId="0" applyNumberFormat="1" applyFont="1" applyFill="1" applyAlignment="1" applyProtection="1">
      <alignment horizontal="left" vertical="center" wrapText="1"/>
      <protection/>
    </xf>
    <xf numFmtId="165" fontId="16" fillId="0" borderId="0" xfId="0" applyNumberFormat="1" applyFont="1" applyFill="1" applyAlignment="1" applyProtection="1">
      <alignment vertical="center" wrapText="1"/>
      <protection/>
    </xf>
    <xf numFmtId="164" fontId="39" fillId="0" borderId="0" xfId="0" applyFont="1" applyAlignment="1" applyProtection="1">
      <alignment horizontal="right" vertical="top"/>
      <protection locked="0"/>
    </xf>
    <xf numFmtId="165" fontId="14" fillId="0" borderId="0" xfId="0" applyNumberFormat="1" applyFont="1" applyFill="1" applyAlignment="1">
      <alignment vertical="center" wrapText="1"/>
    </xf>
    <xf numFmtId="164" fontId="22" fillId="0" borderId="43" xfId="0" applyFont="1" applyFill="1" applyBorder="1" applyAlignment="1" applyProtection="1">
      <alignment horizontal="center" vertical="center" wrapText="1"/>
      <protection/>
    </xf>
    <xf numFmtId="164" fontId="22" fillId="0" borderId="24" xfId="0" applyFont="1" applyFill="1" applyBorder="1" applyAlignment="1" applyProtection="1">
      <alignment horizontal="center" vertical="center"/>
      <protection/>
    </xf>
    <xf numFmtId="164" fontId="22" fillId="0" borderId="25" xfId="0" applyFont="1" applyFill="1" applyBorder="1" applyAlignment="1" applyProtection="1">
      <alignment horizontal="right" vertical="center" indent="1"/>
      <protection/>
    </xf>
    <xf numFmtId="164" fontId="17" fillId="0" borderId="0" xfId="0" applyFont="1" applyFill="1" applyAlignment="1">
      <alignment vertical="center"/>
    </xf>
    <xf numFmtId="164" fontId="22" fillId="0" borderId="44" xfId="0" applyFont="1" applyFill="1" applyBorder="1" applyAlignment="1" applyProtection="1">
      <alignment vertical="center"/>
      <protection/>
    </xf>
    <xf numFmtId="164" fontId="22" fillId="0" borderId="19" xfId="0" applyFont="1" applyFill="1" applyBorder="1" applyAlignment="1" applyProtection="1">
      <alignment horizontal="center" vertical="center"/>
      <protection/>
    </xf>
    <xf numFmtId="166" fontId="22" fillId="0" borderId="45" xfId="0" applyNumberFormat="1" applyFont="1" applyFill="1" applyBorder="1" applyAlignment="1" applyProtection="1">
      <alignment horizontal="right" vertical="center" indent="1"/>
      <protection/>
    </xf>
    <xf numFmtId="164" fontId="22" fillId="0" borderId="0" xfId="0" applyFont="1" applyFill="1" applyAlignment="1" applyProtection="1">
      <alignment vertical="center"/>
      <protection/>
    </xf>
    <xf numFmtId="164" fontId="21" fillId="0" borderId="0" xfId="0" applyFont="1" applyFill="1" applyAlignment="1" applyProtection="1">
      <alignment horizontal="right"/>
      <protection/>
    </xf>
    <xf numFmtId="164" fontId="30" fillId="0" borderId="0" xfId="0" applyFont="1" applyFill="1" applyAlignment="1">
      <alignment vertical="center"/>
    </xf>
    <xf numFmtId="164" fontId="22" fillId="0" borderId="46" xfId="0" applyFont="1" applyFill="1" applyBorder="1" applyAlignment="1" applyProtection="1">
      <alignment horizontal="center" vertical="center" wrapText="1"/>
      <protection/>
    </xf>
    <xf numFmtId="164" fontId="22" fillId="0" borderId="7" xfId="0" applyFont="1" applyFill="1" applyBorder="1" applyAlignment="1" applyProtection="1">
      <alignment horizontal="center" vertical="center" wrapText="1"/>
      <protection/>
    </xf>
    <xf numFmtId="164" fontId="22" fillId="0" borderId="8" xfId="0" applyFont="1" applyFill="1" applyBorder="1" applyAlignment="1" applyProtection="1">
      <alignment horizontal="right" vertical="center" wrapText="1" indent="1"/>
      <protection/>
    </xf>
    <xf numFmtId="164" fontId="22" fillId="0" borderId="8" xfId="0" applyFont="1" applyFill="1" applyBorder="1" applyAlignment="1" applyProtection="1">
      <alignment horizontal="center" vertical="center" wrapText="1"/>
      <protection/>
    </xf>
    <xf numFmtId="164" fontId="23" fillId="0" borderId="3" xfId="0" applyFont="1" applyFill="1" applyBorder="1" applyAlignment="1" applyProtection="1">
      <alignment horizontal="center" vertical="center" wrapText="1"/>
      <protection/>
    </xf>
    <xf numFmtId="164" fontId="23" fillId="0" borderId="4" xfId="0" applyFont="1" applyFill="1" applyBorder="1" applyAlignment="1" applyProtection="1">
      <alignment horizontal="center" vertical="center" wrapText="1"/>
      <protection/>
    </xf>
    <xf numFmtId="164" fontId="23" fillId="0" borderId="5" xfId="0" applyFont="1" applyFill="1" applyBorder="1" applyAlignment="1" applyProtection="1">
      <alignment horizontal="center" vertical="center" wrapText="1"/>
      <protection/>
    </xf>
    <xf numFmtId="164" fontId="17" fillId="0" borderId="0" xfId="0" applyFont="1" applyFill="1" applyAlignment="1">
      <alignment horizontal="center" vertical="center" wrapText="1"/>
    </xf>
    <xf numFmtId="164" fontId="22" fillId="0" borderId="47" xfId="0" applyFont="1" applyFill="1" applyBorder="1" applyAlignment="1" applyProtection="1">
      <alignment horizontal="center" vertical="center" wrapText="1"/>
      <protection/>
    </xf>
    <xf numFmtId="164" fontId="22" fillId="0" borderId="48" xfId="0" applyFont="1" applyFill="1" applyBorder="1" applyAlignment="1" applyProtection="1">
      <alignment horizontal="center" vertical="center" wrapText="1"/>
      <protection/>
    </xf>
    <xf numFmtId="165" fontId="22" fillId="0" borderId="30" xfId="0" applyNumberFormat="1" applyFont="1" applyFill="1" applyBorder="1" applyAlignment="1" applyProtection="1">
      <alignment horizontal="right" vertical="center" wrapText="1" indent="1"/>
      <protection/>
    </xf>
    <xf numFmtId="166" fontId="24" fillId="0" borderId="9" xfId="34" applyNumberFormat="1" applyFont="1" applyFill="1" applyBorder="1" applyAlignment="1" applyProtection="1">
      <alignment horizontal="center" vertical="center" wrapText="1"/>
      <protection/>
    </xf>
    <xf numFmtId="164" fontId="40" fillId="0" borderId="0" xfId="0" applyFont="1" applyFill="1" applyAlignment="1">
      <alignment vertical="center" wrapText="1"/>
    </xf>
    <xf numFmtId="166" fontId="24" fillId="0" borderId="12" xfId="34" applyNumberFormat="1" applyFont="1" applyFill="1" applyBorder="1" applyAlignment="1" applyProtection="1">
      <alignment horizontal="center" vertical="center" wrapText="1"/>
      <protection/>
    </xf>
    <xf numFmtId="164" fontId="34" fillId="0" borderId="0" xfId="0" applyFont="1" applyFill="1" applyAlignment="1">
      <alignment vertical="center" wrapText="1"/>
    </xf>
    <xf numFmtId="166" fontId="24" fillId="0" borderId="15" xfId="34" applyNumberFormat="1" applyFont="1" applyFill="1" applyBorder="1" applyAlignment="1" applyProtection="1">
      <alignment horizontal="center" vertical="center" wrapText="1"/>
      <protection/>
    </xf>
    <xf numFmtId="165" fontId="24" fillId="0" borderId="11" xfId="34" applyNumberFormat="1" applyFont="1" applyFill="1" applyBorder="1" applyAlignment="1" applyProtection="1">
      <alignment horizontal="right" vertical="center" wrapText="1" indent="1"/>
      <protection/>
    </xf>
    <xf numFmtId="164" fontId="26" fillId="0" borderId="3" xfId="0" applyFont="1" applyBorder="1" applyAlignment="1" applyProtection="1">
      <alignment horizontal="center" wrapText="1"/>
      <protection/>
    </xf>
    <xf numFmtId="164" fontId="25" fillId="0" borderId="16" xfId="0" applyFont="1" applyBorder="1" applyAlignment="1" applyProtection="1">
      <alignment wrapText="1"/>
      <protection/>
    </xf>
    <xf numFmtId="164" fontId="25" fillId="0" borderId="9" xfId="0" applyFont="1" applyBorder="1" applyAlignment="1" applyProtection="1">
      <alignment horizontal="center" wrapText="1"/>
      <protection/>
    </xf>
    <xf numFmtId="164" fontId="25" fillId="0" borderId="12" xfId="0" applyFont="1" applyBorder="1" applyAlignment="1" applyProtection="1">
      <alignment horizontal="center" wrapText="1"/>
      <protection/>
    </xf>
    <xf numFmtId="164" fontId="25" fillId="0" borderId="15" xfId="0" applyFont="1" applyBorder="1" applyAlignment="1" applyProtection="1">
      <alignment horizontal="center" wrapText="1"/>
      <protection/>
    </xf>
    <xf numFmtId="164" fontId="26" fillId="0" borderId="21" xfId="0" applyFont="1" applyBorder="1" applyAlignment="1" applyProtection="1">
      <alignment horizontal="center" wrapText="1"/>
      <protection/>
    </xf>
    <xf numFmtId="164" fontId="24" fillId="0" borderId="0" xfId="0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horizontal="left" vertical="center" wrapText="1" indent="1"/>
      <protection/>
    </xf>
    <xf numFmtId="165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46" xfId="0" applyFont="1" applyFill="1" applyBorder="1" applyAlignment="1" applyProtection="1">
      <alignment horizontal="center" vertical="center" wrapText="1"/>
      <protection/>
    </xf>
    <xf numFmtId="164" fontId="22" fillId="0" borderId="49" xfId="0" applyFont="1" applyFill="1" applyBorder="1" applyAlignment="1" applyProtection="1">
      <alignment horizontal="center" vertical="center" wrapText="1"/>
      <protection/>
    </xf>
    <xf numFmtId="165" fontId="23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0" xfId="0" applyFont="1" applyFill="1" applyAlignment="1">
      <alignment vertical="center" wrapText="1"/>
    </xf>
    <xf numFmtId="166" fontId="24" fillId="0" borderId="23" xfId="34" applyNumberFormat="1" applyFont="1" applyFill="1" applyBorder="1" applyAlignment="1" applyProtection="1">
      <alignment horizontal="center" vertical="center" wrapText="1"/>
      <protection/>
    </xf>
    <xf numFmtId="166" fontId="24" fillId="0" borderId="27" xfId="34" applyNumberFormat="1" applyFont="1" applyFill="1" applyBorder="1" applyAlignment="1" applyProtection="1">
      <alignment horizontal="center" vertical="center" wrapText="1"/>
      <protection/>
    </xf>
    <xf numFmtId="166" fontId="24" fillId="0" borderId="18" xfId="34" applyNumberFormat="1" applyFont="1" applyFill="1" applyBorder="1" applyAlignment="1" applyProtection="1">
      <alignment horizontal="center" vertical="center" wrapText="1"/>
      <protection/>
    </xf>
    <xf numFmtId="164" fontId="24" fillId="0" borderId="19" xfId="34" applyFont="1" applyFill="1" applyBorder="1" applyAlignment="1" applyProtection="1">
      <alignment horizontal="left" vertical="center" wrapText="1" indent="6"/>
      <protection/>
    </xf>
    <xf numFmtId="170" fontId="0" fillId="0" borderId="0" xfId="0" applyNumberFormat="1" applyFill="1" applyAlignment="1">
      <alignment vertical="center" wrapText="1"/>
    </xf>
    <xf numFmtId="166" fontId="23" fillId="0" borderId="3" xfId="34" applyNumberFormat="1" applyFont="1" applyFill="1" applyBorder="1" applyAlignment="1" applyProtection="1">
      <alignment horizontal="center" vertical="center" wrapText="1"/>
      <protection/>
    </xf>
    <xf numFmtId="164" fontId="26" fillId="0" borderId="21" xfId="0" applyFont="1" applyBorder="1" applyAlignment="1" applyProtection="1">
      <alignment horizontal="center" vertical="center" wrapText="1"/>
      <protection/>
    </xf>
    <xf numFmtId="164" fontId="30" fillId="0" borderId="3" xfId="0" applyFont="1" applyFill="1" applyBorder="1" applyAlignment="1" applyProtection="1">
      <alignment horizontal="left" vertical="center"/>
      <protection/>
    </xf>
    <xf numFmtId="164" fontId="30" fillId="0" borderId="50" xfId="0" applyFont="1" applyFill="1" applyBorder="1" applyAlignment="1" applyProtection="1">
      <alignment vertical="center" wrapText="1"/>
      <protection/>
    </xf>
    <xf numFmtId="167" fontId="3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Fill="1" applyAlignment="1" applyProtection="1">
      <alignment horizontal="left" vertical="center" wrapText="1"/>
      <protection/>
    </xf>
    <xf numFmtId="164" fontId="0" fillId="0" borderId="0" xfId="0" applyFill="1" applyAlignment="1" applyProtection="1">
      <alignment vertical="center" wrapText="1"/>
      <protection/>
    </xf>
    <xf numFmtId="165" fontId="14" fillId="0" borderId="0" xfId="0" applyNumberFormat="1" applyFont="1" applyFill="1" applyAlignment="1" applyProtection="1">
      <alignment vertical="center" wrapText="1"/>
      <protection/>
    </xf>
    <xf numFmtId="164" fontId="17" fillId="0" borderId="0" xfId="0" applyFont="1" applyFill="1" applyAlignment="1" applyProtection="1">
      <alignment vertical="center"/>
      <protection/>
    </xf>
    <xf numFmtId="164" fontId="22" fillId="0" borderId="44" xfId="0" applyFont="1" applyFill="1" applyBorder="1" applyAlignment="1" applyProtection="1">
      <alignment horizontal="center" vertical="center" wrapText="1"/>
      <protection/>
    </xf>
    <xf numFmtId="164" fontId="30" fillId="0" borderId="0" xfId="0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 wrapText="1"/>
      <protection/>
    </xf>
    <xf numFmtId="165" fontId="22" fillId="0" borderId="30" xfId="0" applyNumberFormat="1" applyFont="1" applyFill="1" applyBorder="1" applyAlignment="1" applyProtection="1">
      <alignment horizontal="center" vertical="center" wrapText="1"/>
      <protection/>
    </xf>
    <xf numFmtId="164" fontId="23" fillId="0" borderId="4" xfId="0" applyFont="1" applyFill="1" applyBorder="1" applyAlignment="1" applyProtection="1">
      <alignment horizontal="left" vertical="center" wrapText="1" indent="1"/>
      <protection/>
    </xf>
    <xf numFmtId="164" fontId="40" fillId="0" borderId="0" xfId="0" applyFont="1" applyFill="1" applyAlignment="1" applyProtection="1">
      <alignment vertical="center" wrapText="1"/>
      <protection/>
    </xf>
    <xf numFmtId="166" fontId="24" fillId="0" borderId="23" xfId="0" applyNumberFormat="1" applyFont="1" applyFill="1" applyBorder="1" applyAlignment="1" applyProtection="1">
      <alignment horizontal="center" vertical="center" wrapText="1"/>
      <protection/>
    </xf>
    <xf numFmtId="165" fontId="2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12" xfId="0" applyNumberFormat="1" applyFont="1" applyFill="1" applyBorder="1" applyAlignment="1" applyProtection="1">
      <alignment horizontal="center" vertical="center" wrapText="1"/>
      <protection/>
    </xf>
    <xf numFmtId="164" fontId="34" fillId="0" borderId="0" xfId="0" applyFont="1" applyFill="1" applyAlignment="1" applyProtection="1">
      <alignment vertical="center" wrapText="1"/>
      <protection/>
    </xf>
    <xf numFmtId="165" fontId="23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9" xfId="0" applyNumberFormat="1" applyFont="1" applyFill="1" applyBorder="1" applyAlignment="1" applyProtection="1">
      <alignment horizontal="center" vertical="center" wrapText="1"/>
      <protection/>
    </xf>
    <xf numFmtId="164" fontId="24" fillId="0" borderId="22" xfId="34" applyFont="1" applyFill="1" applyBorder="1" applyAlignment="1" applyProtection="1">
      <alignment horizontal="left" vertical="center" wrapText="1" indent="1"/>
      <protection/>
    </xf>
    <xf numFmtId="165" fontId="2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" xfId="0" applyFont="1" applyBorder="1" applyAlignment="1" applyProtection="1">
      <alignment horizontal="center" vertical="center" wrapText="1"/>
      <protection/>
    </xf>
    <xf numFmtId="164" fontId="41" fillId="0" borderId="50" xfId="0" applyFont="1" applyBorder="1" applyAlignment="1" applyProtection="1">
      <alignment horizontal="left" wrapText="1" indent="1"/>
      <protection/>
    </xf>
    <xf numFmtId="164" fontId="24" fillId="0" borderId="0" xfId="0" applyFont="1" applyFill="1" applyAlignment="1" applyProtection="1">
      <alignment horizontal="left" vertical="center" wrapText="1"/>
      <protection/>
    </xf>
    <xf numFmtId="164" fontId="24" fillId="0" borderId="0" xfId="0" applyFont="1" applyFill="1" applyAlignment="1" applyProtection="1">
      <alignment vertical="center" wrapText="1"/>
      <protection/>
    </xf>
    <xf numFmtId="164" fontId="24" fillId="0" borderId="0" xfId="0" applyFont="1" applyFill="1" applyAlignment="1" applyProtection="1">
      <alignment horizontal="right" vertical="center" wrapText="1" indent="1"/>
      <protection/>
    </xf>
    <xf numFmtId="164" fontId="29" fillId="0" borderId="0" xfId="0" applyFont="1" applyFill="1" applyAlignment="1" applyProtection="1">
      <alignment vertical="center" wrapText="1"/>
      <protection/>
    </xf>
    <xf numFmtId="164" fontId="22" fillId="0" borderId="4" xfId="0" applyFont="1" applyFill="1" applyBorder="1" applyAlignment="1" applyProtection="1">
      <alignment horizontal="left" vertical="center" wrapText="1" indent="1"/>
      <protection/>
    </xf>
    <xf numFmtId="164" fontId="0" fillId="0" borderId="0" xfId="0" applyFill="1" applyAlignment="1" applyProtection="1">
      <alignment horizontal="right" vertical="center" wrapText="1" indent="1"/>
      <protection/>
    </xf>
    <xf numFmtId="164" fontId="14" fillId="0" borderId="0" xfId="35" applyFill="1" applyProtection="1">
      <alignment/>
      <protection/>
    </xf>
    <xf numFmtId="164" fontId="14" fillId="0" borderId="0" xfId="35" applyFill="1" applyProtection="1">
      <alignment/>
      <protection locked="0"/>
    </xf>
    <xf numFmtId="164" fontId="17" fillId="0" borderId="0" xfId="35" applyFont="1" applyFill="1" applyBorder="1" applyAlignment="1" applyProtection="1">
      <alignment horizontal="center" wrapText="1"/>
      <protection/>
    </xf>
    <xf numFmtId="164" fontId="21" fillId="0" borderId="0" xfId="0" applyFont="1" applyFill="1" applyAlignment="1">
      <alignment horizontal="right"/>
    </xf>
    <xf numFmtId="164" fontId="22" fillId="0" borderId="6" xfId="35" applyFont="1" applyFill="1" applyBorder="1" applyAlignment="1" applyProtection="1">
      <alignment horizontal="center" vertical="center" wrapText="1"/>
      <protection/>
    </xf>
    <xf numFmtId="164" fontId="22" fillId="0" borderId="7" xfId="35" applyFont="1" applyFill="1" applyBorder="1" applyAlignment="1" applyProtection="1">
      <alignment horizontal="center" vertical="center"/>
      <protection/>
    </xf>
    <xf numFmtId="164" fontId="22" fillId="0" borderId="8" xfId="35" applyFont="1" applyFill="1" applyBorder="1" applyAlignment="1" applyProtection="1">
      <alignment horizontal="center" vertical="center"/>
      <protection/>
    </xf>
    <xf numFmtId="164" fontId="24" fillId="0" borderId="3" xfId="35" applyFont="1" applyFill="1" applyBorder="1" applyAlignment="1" applyProtection="1">
      <alignment horizontal="left" vertical="center" indent="1"/>
      <protection/>
    </xf>
    <xf numFmtId="164" fontId="20" fillId="0" borderId="5" xfId="35" applyFont="1" applyFill="1" applyBorder="1" applyAlignment="1" applyProtection="1">
      <alignment horizontal="left" vertical="center" indent="1"/>
      <protection/>
    </xf>
    <xf numFmtId="164" fontId="14" fillId="0" borderId="0" xfId="35" applyFill="1" applyAlignment="1" applyProtection="1">
      <alignment vertical="center"/>
      <protection/>
    </xf>
    <xf numFmtId="164" fontId="24" fillId="0" borderId="27" xfId="35" applyFont="1" applyFill="1" applyBorder="1" applyAlignment="1" applyProtection="1">
      <alignment horizontal="left" vertical="center" indent="1"/>
      <protection/>
    </xf>
    <xf numFmtId="164" fontId="24" fillId="0" borderId="31" xfId="35" applyFont="1" applyFill="1" applyBorder="1" applyAlignment="1" applyProtection="1">
      <alignment horizontal="left" vertical="center" wrapText="1" indent="1"/>
      <protection/>
    </xf>
    <xf numFmtId="165" fontId="42" fillId="0" borderId="31" xfId="35" applyNumberFormat="1" applyFont="1" applyFill="1" applyBorder="1" applyAlignment="1" applyProtection="1">
      <alignment vertical="center"/>
      <protection locked="0"/>
    </xf>
    <xf numFmtId="165" fontId="24" fillId="0" borderId="38" xfId="35" applyNumberFormat="1" applyFont="1" applyFill="1" applyBorder="1" applyAlignment="1" applyProtection="1">
      <alignment vertical="center"/>
      <protection/>
    </xf>
    <xf numFmtId="164" fontId="24" fillId="0" borderId="12" xfId="35" applyFont="1" applyFill="1" applyBorder="1" applyAlignment="1" applyProtection="1">
      <alignment horizontal="left" vertical="center" indent="1"/>
      <protection/>
    </xf>
    <xf numFmtId="164" fontId="24" fillId="0" borderId="13" xfId="35" applyFont="1" applyFill="1" applyBorder="1" applyAlignment="1" applyProtection="1">
      <alignment horizontal="left" vertical="center" wrapText="1" indent="1"/>
      <protection/>
    </xf>
    <xf numFmtId="165" fontId="42" fillId="0" borderId="13" xfId="35" applyNumberFormat="1" applyFont="1" applyFill="1" applyBorder="1" applyAlignment="1" applyProtection="1">
      <alignment vertical="center"/>
      <protection locked="0"/>
    </xf>
    <xf numFmtId="165" fontId="24" fillId="0" borderId="14" xfId="35" applyNumberFormat="1" applyFont="1" applyFill="1" applyBorder="1" applyAlignment="1" applyProtection="1">
      <alignment vertical="center"/>
      <protection/>
    </xf>
    <xf numFmtId="164" fontId="14" fillId="0" borderId="0" xfId="35" applyFill="1" applyAlignment="1" applyProtection="1">
      <alignment vertical="center"/>
      <protection locked="0"/>
    </xf>
    <xf numFmtId="164" fontId="24" fillId="0" borderId="10" xfId="35" applyFont="1" applyFill="1" applyBorder="1" applyAlignment="1" applyProtection="1">
      <alignment horizontal="left" vertical="center" wrapText="1" indent="1"/>
      <protection/>
    </xf>
    <xf numFmtId="165" fontId="42" fillId="0" borderId="10" xfId="35" applyNumberFormat="1" applyFont="1" applyFill="1" applyBorder="1" applyAlignment="1" applyProtection="1">
      <alignment vertical="center"/>
      <protection locked="0"/>
    </xf>
    <xf numFmtId="165" fontId="24" fillId="0" borderId="11" xfId="35" applyNumberFormat="1" applyFont="1" applyFill="1" applyBorder="1" applyAlignment="1" applyProtection="1">
      <alignment vertical="center"/>
      <protection/>
    </xf>
    <xf numFmtId="164" fontId="24" fillId="0" borderId="13" xfId="35" applyFont="1" applyFill="1" applyBorder="1" applyAlignment="1" applyProtection="1">
      <alignment horizontal="left" vertical="center" indent="1"/>
      <protection/>
    </xf>
    <xf numFmtId="164" fontId="22" fillId="0" borderId="4" xfId="35" applyFont="1" applyFill="1" applyBorder="1" applyAlignment="1" applyProtection="1">
      <alignment horizontal="left" vertical="center" indent="1"/>
      <protection/>
    </xf>
    <xf numFmtId="165" fontId="43" fillId="0" borderId="4" xfId="35" applyNumberFormat="1" applyFont="1" applyFill="1" applyBorder="1" applyAlignment="1" applyProtection="1">
      <alignment vertical="center"/>
      <protection/>
    </xf>
    <xf numFmtId="165" fontId="23" fillId="0" borderId="5" xfId="35" applyNumberFormat="1" applyFont="1" applyFill="1" applyBorder="1" applyAlignment="1" applyProtection="1">
      <alignment vertical="center"/>
      <protection/>
    </xf>
    <xf numFmtId="164" fontId="24" fillId="0" borderId="9" xfId="35" applyFont="1" applyFill="1" applyBorder="1" applyAlignment="1" applyProtection="1">
      <alignment horizontal="left" vertical="center" indent="1"/>
      <protection/>
    </xf>
    <xf numFmtId="164" fontId="24" fillId="0" borderId="10" xfId="35" applyFont="1" applyFill="1" applyBorder="1" applyAlignment="1" applyProtection="1">
      <alignment horizontal="left" vertical="center" indent="1"/>
      <protection/>
    </xf>
    <xf numFmtId="164" fontId="23" fillId="0" borderId="3" xfId="35" applyFont="1" applyFill="1" applyBorder="1" applyAlignment="1" applyProtection="1">
      <alignment horizontal="left" vertical="center" indent="1"/>
      <protection/>
    </xf>
    <xf numFmtId="164" fontId="22" fillId="0" borderId="4" xfId="35" applyFont="1" applyFill="1" applyBorder="1" applyAlignment="1" applyProtection="1">
      <alignment horizontal="left" indent="1"/>
      <protection/>
    </xf>
    <xf numFmtId="165" fontId="43" fillId="0" borderId="4" xfId="35" applyNumberFormat="1" applyFont="1" applyFill="1" applyBorder="1" applyProtection="1">
      <alignment/>
      <protection/>
    </xf>
    <xf numFmtId="165" fontId="23" fillId="0" borderId="5" xfId="35" applyNumberFormat="1" applyFont="1" applyFill="1" applyBorder="1" applyProtection="1">
      <alignment/>
      <protection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iperhivatkozás" xfId="31"/>
    <cellStyle name="Már látott hiperhivatkozás" xfId="32"/>
    <cellStyle name="Neutral 1" xfId="33"/>
    <cellStyle name="Normál_KVRENMUNKA" xfId="34"/>
    <cellStyle name="Normál_SEGEDLETEK" xfId="35"/>
    <cellStyle name="Note 1" xfId="36"/>
    <cellStyle name="Status 1" xfId="37"/>
    <cellStyle name="Text 1" xfId="38"/>
    <cellStyle name="Warning 1" xfId="39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B16"/>
  <sheetViews>
    <sheetView view="pageBreakPreview" zoomScaleNormal="90" zoomScaleSheetLayoutView="100" workbookViewId="0" topLeftCell="A1">
      <selection activeCell="E30" sqref="E30"/>
    </sheetView>
  </sheetViews>
  <sheetFormatPr defaultColWidth="8.00390625" defaultRowHeight="12.75" customHeight="1"/>
  <cols>
    <col min="1" max="1" width="48.375" style="0" customWidth="1"/>
    <col min="2" max="2" width="73.375" style="0" customWidth="1"/>
    <col min="3" max="3" width="16.75390625" style="0" customWidth="1"/>
    <col min="4" max="16384" width="9.00390625" style="0" customWidth="1"/>
  </cols>
  <sheetData>
    <row r="2" ht="12.75" customHeight="1">
      <c r="A2" t="s">
        <v>0</v>
      </c>
    </row>
    <row r="4" spans="1:2" ht="12.75" customHeight="1">
      <c r="A4" s="1"/>
      <c r="B4" s="1"/>
    </row>
    <row r="5" spans="1:2" s="4" customFormat="1" ht="15.75" customHeight="1">
      <c r="A5" s="2" t="s">
        <v>1</v>
      </c>
      <c r="B5" s="3"/>
    </row>
    <row r="6" spans="1:2" ht="12.75" customHeight="1">
      <c r="A6" s="1"/>
      <c r="B6" s="1"/>
    </row>
    <row r="7" spans="1:2" ht="12.75" customHeight="1">
      <c r="A7" s="1" t="s">
        <v>2</v>
      </c>
      <c r="B7" s="1" t="s">
        <v>3</v>
      </c>
    </row>
    <row r="8" spans="1:2" ht="12.75" customHeight="1">
      <c r="A8" s="1" t="s">
        <v>4</v>
      </c>
      <c r="B8" s="1" t="s">
        <v>5</v>
      </c>
    </row>
    <row r="9" spans="1:2" ht="12.75" customHeight="1">
      <c r="A9" s="1" t="s">
        <v>6</v>
      </c>
      <c r="B9" s="1" t="s">
        <v>7</v>
      </c>
    </row>
    <row r="10" spans="1:2" ht="12.75" customHeight="1">
      <c r="A10" s="1"/>
      <c r="B10" s="1"/>
    </row>
    <row r="11" spans="1:2" ht="12.75" customHeight="1">
      <c r="A11" s="1"/>
      <c r="B11" s="1"/>
    </row>
    <row r="12" spans="1:2" s="4" customFormat="1" ht="15.75" customHeight="1">
      <c r="A12" s="2">
        <f>+CONCATENATE(LEFT(A5,4),". évi előirányzat KIADÁSOK")</f>
        <v>0</v>
      </c>
      <c r="B12" s="3"/>
    </row>
    <row r="13" spans="1:2" ht="12.75" customHeight="1">
      <c r="A13" s="1"/>
      <c r="B13" s="1"/>
    </row>
    <row r="14" spans="1:2" ht="12.75" customHeight="1">
      <c r="A14" s="1" t="s">
        <v>8</v>
      </c>
      <c r="B14" s="1" t="s">
        <v>9</v>
      </c>
    </row>
    <row r="15" spans="1:2" ht="12.75" customHeight="1">
      <c r="A15" s="1" t="s">
        <v>10</v>
      </c>
      <c r="B15" s="1" t="s">
        <v>11</v>
      </c>
    </row>
    <row r="16" spans="1:2" ht="12.75" customHeight="1">
      <c r="A16" s="1" t="s">
        <v>12</v>
      </c>
      <c r="B16" s="1" t="s">
        <v>13</v>
      </c>
    </row>
  </sheetData>
  <sheetProtection sheet="1"/>
  <printOptions/>
  <pageMargins left="1.0631944444444446" right="1.023611111111111" top="0.7875" bottom="0.787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L161"/>
  <sheetViews>
    <sheetView view="pageBreakPreview" zoomScaleNormal="90" zoomScaleSheetLayoutView="100" workbookViewId="0" topLeftCell="A1">
      <selection activeCell="C2" sqref="C2"/>
    </sheetView>
  </sheetViews>
  <sheetFormatPr defaultColWidth="8.00390625" defaultRowHeight="12.75" customHeight="1"/>
  <cols>
    <col min="1" max="1" width="19.375" style="211" customWidth="1"/>
    <col min="2" max="2" width="71.875" style="212" customWidth="1"/>
    <col min="3" max="3" width="24.875" style="213" customWidth="1"/>
    <col min="4" max="4" width="25.125" style="213" customWidth="1"/>
    <col min="5" max="16384" width="9.25390625" style="214" customWidth="1"/>
  </cols>
  <sheetData>
    <row r="1" spans="1:4" s="218" customFormat="1" ht="16.5" customHeight="1">
      <c r="A1" s="215"/>
      <c r="B1" s="216"/>
      <c r="C1" s="217" t="str">
        <f>+CONCATENATE("9.1. melléklet a 3/",LEFT(ÖSSZEFÜGGÉSEK!A5,4),". (II.27.) önkormányzati rendelethez")</f>
        <v>9.1. melléklet a 3/2018. (II.27.) önkormányzati rendelethez</v>
      </c>
      <c r="D1" s="217"/>
    </row>
    <row r="2" spans="1:4" s="222" customFormat="1" ht="21" customHeight="1">
      <c r="A2" s="219" t="s">
        <v>291</v>
      </c>
      <c r="B2" s="220" t="s">
        <v>408</v>
      </c>
      <c r="C2" s="221"/>
      <c r="D2" s="221"/>
    </row>
    <row r="3" spans="1:4" s="222" customFormat="1" ht="16.5" customHeight="1">
      <c r="A3" s="223" t="s">
        <v>409</v>
      </c>
      <c r="B3" s="224" t="s">
        <v>410</v>
      </c>
      <c r="C3" s="225"/>
      <c r="D3" s="225"/>
    </row>
    <row r="4" spans="1:4" s="228" customFormat="1" ht="15.75" customHeight="1">
      <c r="A4" s="226"/>
      <c r="B4" s="226"/>
      <c r="C4" s="227"/>
      <c r="D4" s="227" t="s">
        <v>16</v>
      </c>
    </row>
    <row r="5" spans="1:4" ht="13.5" customHeight="1">
      <c r="A5" s="229" t="s">
        <v>411</v>
      </c>
      <c r="B5" s="230" t="s">
        <v>412</v>
      </c>
      <c r="C5" s="231" t="s">
        <v>413</v>
      </c>
      <c r="D5" s="232" t="s">
        <v>414</v>
      </c>
    </row>
    <row r="6" spans="1:4" s="236" customFormat="1" ht="12.75" customHeight="1">
      <c r="A6" s="233"/>
      <c r="B6" s="234" t="s">
        <v>20</v>
      </c>
      <c r="C6" s="235" t="s">
        <v>21</v>
      </c>
      <c r="D6" s="235"/>
    </row>
    <row r="7" spans="1:4" s="236" customFormat="1" ht="15.75" customHeight="1">
      <c r="A7" s="237"/>
      <c r="B7" s="238" t="s">
        <v>289</v>
      </c>
      <c r="C7" s="239"/>
      <c r="D7" s="239"/>
    </row>
    <row r="8" spans="1:4" s="236" customFormat="1" ht="12" customHeight="1">
      <c r="A8" s="58" t="s">
        <v>22</v>
      </c>
      <c r="B8" s="19" t="s">
        <v>23</v>
      </c>
      <c r="C8" s="20">
        <f>+C9+C10+C11+C12+C13+C14</f>
        <v>56729804</v>
      </c>
      <c r="D8" s="20">
        <f>+D9+D10+D11+D12+D13+D14</f>
        <v>57542802</v>
      </c>
    </row>
    <row r="9" spans="1:4" s="241" customFormat="1" ht="12" customHeight="1">
      <c r="A9" s="240" t="s">
        <v>24</v>
      </c>
      <c r="B9" s="23" t="s">
        <v>25</v>
      </c>
      <c r="C9" s="24">
        <v>12802256</v>
      </c>
      <c r="D9" s="24">
        <v>12802256</v>
      </c>
    </row>
    <row r="10" spans="1:4" s="243" customFormat="1" ht="12" customHeight="1">
      <c r="A10" s="242" t="s">
        <v>26</v>
      </c>
      <c r="B10" s="26" t="s">
        <v>27</v>
      </c>
      <c r="C10" s="27">
        <v>26491500</v>
      </c>
      <c r="D10" s="27">
        <v>26491500</v>
      </c>
    </row>
    <row r="11" spans="1:4" s="243" customFormat="1" ht="12" customHeight="1">
      <c r="A11" s="242" t="s">
        <v>28</v>
      </c>
      <c r="B11" s="26" t="s">
        <v>29</v>
      </c>
      <c r="C11" s="27">
        <v>15636048</v>
      </c>
      <c r="D11" s="27">
        <v>15636048</v>
      </c>
    </row>
    <row r="12" spans="1:4" s="243" customFormat="1" ht="12" customHeight="1">
      <c r="A12" s="242" t="s">
        <v>30</v>
      </c>
      <c r="B12" s="26" t="s">
        <v>31</v>
      </c>
      <c r="C12" s="27">
        <v>1800000</v>
      </c>
      <c r="D12" s="27">
        <v>1800000</v>
      </c>
    </row>
    <row r="13" spans="1:4" s="243" customFormat="1" ht="12" customHeight="1">
      <c r="A13" s="242" t="s">
        <v>32</v>
      </c>
      <c r="B13" s="26" t="s">
        <v>415</v>
      </c>
      <c r="C13" s="27"/>
      <c r="D13" s="27">
        <v>718035</v>
      </c>
    </row>
    <row r="14" spans="1:4" s="241" customFormat="1" ht="12" customHeight="1">
      <c r="A14" s="244" t="s">
        <v>34</v>
      </c>
      <c r="B14" s="34" t="s">
        <v>416</v>
      </c>
      <c r="C14" s="27"/>
      <c r="D14" s="27">
        <v>94963</v>
      </c>
    </row>
    <row r="15" spans="1:4" s="241" customFormat="1" ht="12" customHeight="1">
      <c r="A15" s="58" t="s">
        <v>36</v>
      </c>
      <c r="B15" s="31" t="s">
        <v>37</v>
      </c>
      <c r="C15" s="20">
        <f>+C16+C17+C18+C19+C20</f>
        <v>4717346</v>
      </c>
      <c r="D15" s="20">
        <f>+D16+D17+D18+D19+D20</f>
        <v>102023889</v>
      </c>
    </row>
    <row r="16" spans="1:4" s="241" customFormat="1" ht="12" customHeight="1">
      <c r="A16" s="240" t="s">
        <v>38</v>
      </c>
      <c r="B16" s="23" t="s">
        <v>39</v>
      </c>
      <c r="C16" s="24"/>
      <c r="D16" s="24"/>
    </row>
    <row r="17" spans="1:4" s="241" customFormat="1" ht="12" customHeight="1">
      <c r="A17" s="242" t="s">
        <v>40</v>
      </c>
      <c r="B17" s="26" t="s">
        <v>41</v>
      </c>
      <c r="C17" s="27"/>
      <c r="D17" s="27"/>
    </row>
    <row r="18" spans="1:4" s="241" customFormat="1" ht="12" customHeight="1">
      <c r="A18" s="242" t="s">
        <v>42</v>
      </c>
      <c r="B18" s="26" t="s">
        <v>43</v>
      </c>
      <c r="C18" s="27"/>
      <c r="D18" s="27"/>
    </row>
    <row r="19" spans="1:4" s="241" customFormat="1" ht="12" customHeight="1">
      <c r="A19" s="242" t="s">
        <v>44</v>
      </c>
      <c r="B19" s="26" t="s">
        <v>45</v>
      </c>
      <c r="C19" s="27"/>
      <c r="D19" s="27"/>
    </row>
    <row r="20" spans="1:4" s="241" customFormat="1" ht="12" customHeight="1">
      <c r="A20" s="242" t="s">
        <v>46</v>
      </c>
      <c r="B20" s="26" t="s">
        <v>417</v>
      </c>
      <c r="C20" s="27">
        <v>4717346</v>
      </c>
      <c r="D20" s="27">
        <v>102023889</v>
      </c>
    </row>
    <row r="21" spans="1:4" s="243" customFormat="1" ht="12" customHeight="1">
      <c r="A21" s="244" t="s">
        <v>48</v>
      </c>
      <c r="B21" s="34" t="s">
        <v>418</v>
      </c>
      <c r="C21" s="32"/>
      <c r="D21" s="32"/>
    </row>
    <row r="22" spans="1:4" s="243" customFormat="1" ht="12" customHeight="1">
      <c r="A22" s="58" t="s">
        <v>50</v>
      </c>
      <c r="B22" s="19" t="s">
        <v>51</v>
      </c>
      <c r="C22" s="20">
        <f>+C23+C24+C25+C26+C27</f>
        <v>0</v>
      </c>
      <c r="D22" s="20">
        <f>+D23+D24+D25+D26+D27</f>
        <v>15268000</v>
      </c>
    </row>
    <row r="23" spans="1:4" s="243" customFormat="1" ht="12" customHeight="1">
      <c r="A23" s="240" t="s">
        <v>52</v>
      </c>
      <c r="B23" s="23" t="s">
        <v>53</v>
      </c>
      <c r="C23" s="24"/>
      <c r="D23" s="24"/>
    </row>
    <row r="24" spans="1:4" s="241" customFormat="1" ht="12" customHeight="1">
      <c r="A24" s="242" t="s">
        <v>54</v>
      </c>
      <c r="B24" s="26" t="s">
        <v>55</v>
      </c>
      <c r="C24" s="27"/>
      <c r="D24" s="27"/>
    </row>
    <row r="25" spans="1:4" s="243" customFormat="1" ht="12" customHeight="1">
      <c r="A25" s="242" t="s">
        <v>56</v>
      </c>
      <c r="B25" s="26" t="s">
        <v>57</v>
      </c>
      <c r="C25" s="27"/>
      <c r="D25" s="27"/>
    </row>
    <row r="26" spans="1:4" s="243" customFormat="1" ht="12" customHeight="1">
      <c r="A26" s="242" t="s">
        <v>58</v>
      </c>
      <c r="B26" s="26" t="s">
        <v>59</v>
      </c>
      <c r="C26" s="27"/>
      <c r="D26" s="27"/>
    </row>
    <row r="27" spans="1:4" s="243" customFormat="1" ht="12" customHeight="1">
      <c r="A27" s="242" t="s">
        <v>60</v>
      </c>
      <c r="B27" s="26" t="s">
        <v>61</v>
      </c>
      <c r="C27" s="27"/>
      <c r="D27" s="27">
        <v>15268000</v>
      </c>
    </row>
    <row r="28" spans="1:4" s="243" customFormat="1" ht="12" customHeight="1">
      <c r="A28" s="244" t="s">
        <v>62</v>
      </c>
      <c r="B28" s="34" t="s">
        <v>63</v>
      </c>
      <c r="C28" s="35"/>
      <c r="D28" s="35"/>
    </row>
    <row r="29" spans="1:4" s="243" customFormat="1" ht="12" customHeight="1">
      <c r="A29" s="58" t="s">
        <v>64</v>
      </c>
      <c r="B29" s="19" t="s">
        <v>285</v>
      </c>
      <c r="C29" s="20">
        <f>+C30+C34+C35+C36+C32</f>
        <v>18218864</v>
      </c>
      <c r="D29" s="20">
        <f>+D30+D34+D35+D36+D32</f>
        <v>42418864</v>
      </c>
    </row>
    <row r="30" spans="1:4" s="243" customFormat="1" ht="12" customHeight="1">
      <c r="A30" s="240" t="s">
        <v>66</v>
      </c>
      <c r="B30" s="23" t="s">
        <v>67</v>
      </c>
      <c r="C30" s="245">
        <v>1300000</v>
      </c>
      <c r="D30" s="245">
        <v>1600000</v>
      </c>
    </row>
    <row r="31" spans="1:4" s="243" customFormat="1" ht="12" customHeight="1">
      <c r="A31" s="242" t="s">
        <v>68</v>
      </c>
      <c r="B31" s="26" t="s">
        <v>69</v>
      </c>
      <c r="C31" s="27"/>
      <c r="D31" s="27"/>
    </row>
    <row r="32" spans="1:4" s="243" customFormat="1" ht="12" customHeight="1">
      <c r="A32" s="242" t="s">
        <v>70</v>
      </c>
      <c r="B32" s="26" t="s">
        <v>71</v>
      </c>
      <c r="C32" s="27">
        <v>15718864</v>
      </c>
      <c r="D32" s="27">
        <v>37718864</v>
      </c>
    </row>
    <row r="33" spans="1:4" s="243" customFormat="1" ht="12" customHeight="1">
      <c r="A33" s="242" t="s">
        <v>72</v>
      </c>
      <c r="B33" s="26" t="s">
        <v>73</v>
      </c>
      <c r="C33" s="27"/>
      <c r="D33" s="27"/>
    </row>
    <row r="34" spans="1:4" s="243" customFormat="1" ht="12" customHeight="1">
      <c r="A34" s="242" t="s">
        <v>74</v>
      </c>
      <c r="B34" s="26" t="s">
        <v>75</v>
      </c>
      <c r="C34" s="27">
        <v>1100000</v>
      </c>
      <c r="D34" s="27">
        <v>2500000</v>
      </c>
    </row>
    <row r="35" spans="1:4" s="243" customFormat="1" ht="12" customHeight="1">
      <c r="A35" s="242" t="s">
        <v>76</v>
      </c>
      <c r="B35" s="26" t="s">
        <v>77</v>
      </c>
      <c r="C35" s="27"/>
      <c r="D35" s="27"/>
    </row>
    <row r="36" spans="1:4" s="243" customFormat="1" ht="12" customHeight="1">
      <c r="A36" s="244" t="s">
        <v>78</v>
      </c>
      <c r="B36" s="37" t="s">
        <v>79</v>
      </c>
      <c r="C36" s="32">
        <v>100000</v>
      </c>
      <c r="D36" s="32">
        <v>600000</v>
      </c>
    </row>
    <row r="37" spans="1:4" s="243" customFormat="1" ht="12" customHeight="1">
      <c r="A37" s="58" t="s">
        <v>80</v>
      </c>
      <c r="B37" s="19" t="s">
        <v>81</v>
      </c>
      <c r="C37" s="20">
        <f>SUM(C38:C48)</f>
        <v>15922280</v>
      </c>
      <c r="D37" s="20">
        <f>SUM(D38:D48)</f>
        <v>21789360</v>
      </c>
    </row>
    <row r="38" spans="1:4" s="243" customFormat="1" ht="12" customHeight="1">
      <c r="A38" s="240" t="s">
        <v>82</v>
      </c>
      <c r="B38" s="23" t="s">
        <v>83</v>
      </c>
      <c r="C38" s="24">
        <v>14000000</v>
      </c>
      <c r="D38" s="24">
        <v>14000000</v>
      </c>
    </row>
    <row r="39" spans="1:4" s="243" customFormat="1" ht="12" customHeight="1">
      <c r="A39" s="242" t="s">
        <v>84</v>
      </c>
      <c r="B39" s="26" t="s">
        <v>85</v>
      </c>
      <c r="C39" s="27"/>
      <c r="D39" s="27">
        <v>2200000</v>
      </c>
    </row>
    <row r="40" spans="1:4" s="243" customFormat="1" ht="12" customHeight="1">
      <c r="A40" s="242" t="s">
        <v>86</v>
      </c>
      <c r="B40" s="26" t="s">
        <v>87</v>
      </c>
      <c r="C40" s="27">
        <v>390000</v>
      </c>
      <c r="D40" s="27">
        <v>390000</v>
      </c>
    </row>
    <row r="41" spans="1:4" s="243" customFormat="1" ht="12" customHeight="1">
      <c r="A41" s="242" t="s">
        <v>88</v>
      </c>
      <c r="B41" s="26" t="s">
        <v>89</v>
      </c>
      <c r="C41" s="27">
        <v>1532280</v>
      </c>
      <c r="D41" s="27">
        <v>1812280</v>
      </c>
    </row>
    <row r="42" spans="1:4" s="243" customFormat="1" ht="12" customHeight="1">
      <c r="A42" s="242" t="s">
        <v>90</v>
      </c>
      <c r="B42" s="26" t="s">
        <v>91</v>
      </c>
      <c r="C42" s="27"/>
      <c r="D42" s="27">
        <v>2124000</v>
      </c>
    </row>
    <row r="43" spans="1:4" s="243" customFormat="1" ht="12" customHeight="1">
      <c r="A43" s="242" t="s">
        <v>92</v>
      </c>
      <c r="B43" s="26" t="s">
        <v>93</v>
      </c>
      <c r="C43" s="27"/>
      <c r="D43" s="27">
        <v>1243080</v>
      </c>
    </row>
    <row r="44" spans="1:4" s="243" customFormat="1" ht="12" customHeight="1">
      <c r="A44" s="242" t="s">
        <v>94</v>
      </c>
      <c r="B44" s="26" t="s">
        <v>95</v>
      </c>
      <c r="C44" s="27"/>
      <c r="D44" s="27"/>
    </row>
    <row r="45" spans="1:4" s="243" customFormat="1" ht="12" customHeight="1">
      <c r="A45" s="242" t="s">
        <v>96</v>
      </c>
      <c r="B45" s="26" t="s">
        <v>97</v>
      </c>
      <c r="C45" s="27"/>
      <c r="D45" s="27">
        <v>20000</v>
      </c>
    </row>
    <row r="46" spans="1:4" s="243" customFormat="1" ht="12" customHeight="1">
      <c r="A46" s="242" t="s">
        <v>98</v>
      </c>
      <c r="B46" s="26" t="s">
        <v>99</v>
      </c>
      <c r="C46" s="27"/>
      <c r="D46" s="27"/>
    </row>
    <row r="47" spans="1:4" s="243" customFormat="1" ht="12" customHeight="1">
      <c r="A47" s="244" t="s">
        <v>100</v>
      </c>
      <c r="B47" s="38" t="s">
        <v>101</v>
      </c>
      <c r="C47" s="32"/>
      <c r="D47" s="32"/>
    </row>
    <row r="48" spans="1:4" s="243" customFormat="1" ht="12" customHeight="1">
      <c r="A48" s="244" t="s">
        <v>102</v>
      </c>
      <c r="B48" s="34" t="s">
        <v>419</v>
      </c>
      <c r="C48" s="35"/>
      <c r="D48" s="35"/>
    </row>
    <row r="49" spans="1:4" s="243" customFormat="1" ht="12" customHeight="1">
      <c r="A49" s="58" t="s">
        <v>104</v>
      </c>
      <c r="B49" s="19" t="s">
        <v>105</v>
      </c>
      <c r="C49" s="20">
        <f>SUM(C50:C54)</f>
        <v>0</v>
      </c>
      <c r="D49" s="20"/>
    </row>
    <row r="50" spans="1:4" s="243" customFormat="1" ht="12" customHeight="1">
      <c r="A50" s="240" t="s">
        <v>106</v>
      </c>
      <c r="B50" s="23" t="s">
        <v>107</v>
      </c>
      <c r="C50" s="24"/>
      <c r="D50" s="24"/>
    </row>
    <row r="51" spans="1:4" s="243" customFormat="1" ht="12" customHeight="1">
      <c r="A51" s="242" t="s">
        <v>108</v>
      </c>
      <c r="B51" s="26" t="s">
        <v>109</v>
      </c>
      <c r="C51" s="27"/>
      <c r="D51" s="27"/>
    </row>
    <row r="52" spans="1:4" s="243" customFormat="1" ht="12" customHeight="1">
      <c r="A52" s="242" t="s">
        <v>110</v>
      </c>
      <c r="B52" s="26" t="s">
        <v>111</v>
      </c>
      <c r="C52" s="27"/>
      <c r="D52" s="27"/>
    </row>
    <row r="53" spans="1:4" s="243" customFormat="1" ht="12" customHeight="1">
      <c r="A53" s="242" t="s">
        <v>112</v>
      </c>
      <c r="B53" s="26" t="s">
        <v>113</v>
      </c>
      <c r="C53" s="27"/>
      <c r="D53" s="27"/>
    </row>
    <row r="54" spans="1:4" s="243" customFormat="1" ht="12" customHeight="1">
      <c r="A54" s="244" t="s">
        <v>114</v>
      </c>
      <c r="B54" s="38" t="s">
        <v>115</v>
      </c>
      <c r="C54" s="32"/>
      <c r="D54" s="32"/>
    </row>
    <row r="55" spans="1:4" s="243" customFormat="1" ht="12" customHeight="1">
      <c r="A55" s="58" t="s">
        <v>116</v>
      </c>
      <c r="B55" s="19" t="s">
        <v>117</v>
      </c>
      <c r="C55" s="20">
        <f>SUM(C56:C58)</f>
        <v>0</v>
      </c>
      <c r="D55" s="20">
        <f>SUM(D56:D58)</f>
        <v>260000</v>
      </c>
    </row>
    <row r="56" spans="1:4" s="243" customFormat="1" ht="12" customHeight="1">
      <c r="A56" s="240" t="s">
        <v>118</v>
      </c>
      <c r="B56" s="23" t="s">
        <v>119</v>
      </c>
      <c r="C56" s="24"/>
      <c r="D56" s="24"/>
    </row>
    <row r="57" spans="1:4" s="243" customFormat="1" ht="12" customHeight="1">
      <c r="A57" s="242" t="s">
        <v>120</v>
      </c>
      <c r="B57" s="26" t="s">
        <v>121</v>
      </c>
      <c r="C57" s="27"/>
      <c r="D57" s="27">
        <v>260000</v>
      </c>
    </row>
    <row r="58" spans="1:4" s="243" customFormat="1" ht="12" customHeight="1">
      <c r="A58" s="242" t="s">
        <v>122</v>
      </c>
      <c r="B58" s="26" t="s">
        <v>123</v>
      </c>
      <c r="C58" s="27"/>
      <c r="D58" s="27"/>
    </row>
    <row r="59" spans="1:4" s="243" customFormat="1" ht="12" customHeight="1">
      <c r="A59" s="244" t="s">
        <v>124</v>
      </c>
      <c r="B59" s="38" t="s">
        <v>125</v>
      </c>
      <c r="C59" s="32"/>
      <c r="D59" s="32"/>
    </row>
    <row r="60" spans="1:4" s="243" customFormat="1" ht="12" customHeight="1">
      <c r="A60" s="58" t="s">
        <v>126</v>
      </c>
      <c r="B60" s="31" t="s">
        <v>127</v>
      </c>
      <c r="C60" s="20">
        <f>SUM(C61:C63)</f>
        <v>0</v>
      </c>
      <c r="D60" s="20">
        <f>SUM(D61:D63)</f>
        <v>2300000</v>
      </c>
    </row>
    <row r="61" spans="1:4" s="243" customFormat="1" ht="12" customHeight="1">
      <c r="A61" s="240" t="s">
        <v>128</v>
      </c>
      <c r="B61" s="23" t="s">
        <v>129</v>
      </c>
      <c r="C61" s="27"/>
      <c r="D61" s="27"/>
    </row>
    <row r="62" spans="1:4" s="243" customFormat="1" ht="12" customHeight="1">
      <c r="A62" s="242" t="s">
        <v>130</v>
      </c>
      <c r="B62" s="26" t="s">
        <v>131</v>
      </c>
      <c r="C62" s="27"/>
      <c r="D62" s="27"/>
    </row>
    <row r="63" spans="1:4" s="243" customFormat="1" ht="12" customHeight="1">
      <c r="A63" s="242" t="s">
        <v>132</v>
      </c>
      <c r="B63" s="26" t="s">
        <v>133</v>
      </c>
      <c r="C63" s="27"/>
      <c r="D63" s="27">
        <v>2300000</v>
      </c>
    </row>
    <row r="64" spans="1:4" s="243" customFormat="1" ht="12" customHeight="1">
      <c r="A64" s="244" t="s">
        <v>134</v>
      </c>
      <c r="B64" s="38" t="s">
        <v>135</v>
      </c>
      <c r="C64" s="27"/>
      <c r="D64" s="27"/>
    </row>
    <row r="65" spans="1:4" s="243" customFormat="1" ht="12" customHeight="1">
      <c r="A65" s="58" t="s">
        <v>273</v>
      </c>
      <c r="B65" s="19" t="s">
        <v>137</v>
      </c>
      <c r="C65" s="20">
        <f>+C8+C15+C22+C29+C37+C49+C55+C60</f>
        <v>95588294</v>
      </c>
      <c r="D65" s="20">
        <f>+D8+D15+D22+D29+D37+D49+D55+D60</f>
        <v>241602915</v>
      </c>
    </row>
    <row r="66" spans="1:4" s="243" customFormat="1" ht="12" customHeight="1">
      <c r="A66" s="246" t="s">
        <v>420</v>
      </c>
      <c r="B66" s="31" t="s">
        <v>139</v>
      </c>
      <c r="C66" s="20">
        <f>SUM(C67:C69)</f>
        <v>0</v>
      </c>
      <c r="D66" s="20"/>
    </row>
    <row r="67" spans="1:4" s="243" customFormat="1" ht="12" customHeight="1">
      <c r="A67" s="240" t="s">
        <v>140</v>
      </c>
      <c r="B67" s="23" t="s">
        <v>141</v>
      </c>
      <c r="C67" s="27"/>
      <c r="D67" s="27"/>
    </row>
    <row r="68" spans="1:4" s="243" customFormat="1" ht="12" customHeight="1">
      <c r="A68" s="242" t="s">
        <v>142</v>
      </c>
      <c r="B68" s="26" t="s">
        <v>143</v>
      </c>
      <c r="C68" s="27"/>
      <c r="D68" s="27"/>
    </row>
    <row r="69" spans="1:4" s="243" customFormat="1" ht="12" customHeight="1">
      <c r="A69" s="244" t="s">
        <v>144</v>
      </c>
      <c r="B69" s="247" t="s">
        <v>287</v>
      </c>
      <c r="C69" s="27"/>
      <c r="D69" s="27"/>
    </row>
    <row r="70" spans="1:4" s="243" customFormat="1" ht="12" customHeight="1">
      <c r="A70" s="246" t="s">
        <v>146</v>
      </c>
      <c r="B70" s="31" t="s">
        <v>147</v>
      </c>
      <c r="C70" s="20">
        <f>SUM(C71:C74)</f>
        <v>0</v>
      </c>
      <c r="D70" s="20"/>
    </row>
    <row r="71" spans="1:4" s="243" customFormat="1" ht="12" customHeight="1">
      <c r="A71" s="240" t="s">
        <v>148</v>
      </c>
      <c r="B71" s="23" t="s">
        <v>149</v>
      </c>
      <c r="C71" s="27"/>
      <c r="D71" s="27"/>
    </row>
    <row r="72" spans="1:4" s="243" customFormat="1" ht="12" customHeight="1">
      <c r="A72" s="242" t="s">
        <v>150</v>
      </c>
      <c r="B72" s="26" t="s">
        <v>151</v>
      </c>
      <c r="C72" s="27"/>
      <c r="D72" s="27"/>
    </row>
    <row r="73" spans="1:4" s="243" customFormat="1" ht="12" customHeight="1">
      <c r="A73" s="242" t="s">
        <v>152</v>
      </c>
      <c r="B73" s="26" t="s">
        <v>153</v>
      </c>
      <c r="C73" s="27"/>
      <c r="D73" s="27"/>
    </row>
    <row r="74" spans="1:4" s="243" customFormat="1" ht="12" customHeight="1">
      <c r="A74" s="244" t="s">
        <v>154</v>
      </c>
      <c r="B74" s="30" t="s">
        <v>155</v>
      </c>
      <c r="C74" s="27"/>
      <c r="D74" s="27"/>
    </row>
    <row r="75" spans="1:4" s="243" customFormat="1" ht="12" customHeight="1">
      <c r="A75" s="246" t="s">
        <v>156</v>
      </c>
      <c r="B75" s="31" t="s">
        <v>157</v>
      </c>
      <c r="C75" s="20">
        <f>SUM(C76:C77)</f>
        <v>156105016</v>
      </c>
      <c r="D75" s="20">
        <f>SUM(D76:D77)</f>
        <v>230323403</v>
      </c>
    </row>
    <row r="76" spans="1:4" s="243" customFormat="1" ht="12" customHeight="1">
      <c r="A76" s="240" t="s">
        <v>158</v>
      </c>
      <c r="B76" s="23" t="s">
        <v>159</v>
      </c>
      <c r="C76" s="27">
        <v>156105016</v>
      </c>
      <c r="D76" s="27">
        <v>230323403</v>
      </c>
    </row>
    <row r="77" spans="1:4" s="243" customFormat="1" ht="12" customHeight="1">
      <c r="A77" s="244" t="s">
        <v>160</v>
      </c>
      <c r="B77" s="38" t="s">
        <v>161</v>
      </c>
      <c r="C77" s="27"/>
      <c r="D77" s="27"/>
    </row>
    <row r="78" spans="1:4" s="241" customFormat="1" ht="12" customHeight="1">
      <c r="A78" s="246" t="s">
        <v>162</v>
      </c>
      <c r="B78" s="31" t="s">
        <v>163</v>
      </c>
      <c r="C78" s="20">
        <f>SUM(C79:C81)</f>
        <v>0</v>
      </c>
      <c r="D78" s="20"/>
    </row>
    <row r="79" spans="1:4" s="243" customFormat="1" ht="12" customHeight="1">
      <c r="A79" s="240" t="s">
        <v>164</v>
      </c>
      <c r="B79" s="23" t="s">
        <v>165</v>
      </c>
      <c r="C79" s="27"/>
      <c r="D79" s="27"/>
    </row>
    <row r="80" spans="1:4" s="243" customFormat="1" ht="12" customHeight="1">
      <c r="A80" s="242" t="s">
        <v>166</v>
      </c>
      <c r="B80" s="26" t="s">
        <v>167</v>
      </c>
      <c r="C80" s="27"/>
      <c r="D80" s="27"/>
    </row>
    <row r="81" spans="1:4" s="243" customFormat="1" ht="12" customHeight="1">
      <c r="A81" s="244" t="s">
        <v>168</v>
      </c>
      <c r="B81" s="38" t="s">
        <v>169</v>
      </c>
      <c r="C81" s="27"/>
      <c r="D81" s="27"/>
    </row>
    <row r="82" spans="1:4" s="243" customFormat="1" ht="12" customHeight="1">
      <c r="A82" s="246" t="s">
        <v>170</v>
      </c>
      <c r="B82" s="31" t="s">
        <v>171</v>
      </c>
      <c r="C82" s="20">
        <f>SUM(C83:C86)</f>
        <v>0</v>
      </c>
      <c r="D82" s="20"/>
    </row>
    <row r="83" spans="1:4" s="243" customFormat="1" ht="12" customHeight="1">
      <c r="A83" s="248" t="s">
        <v>172</v>
      </c>
      <c r="B83" s="23" t="s">
        <v>173</v>
      </c>
      <c r="C83" s="27"/>
      <c r="D83" s="27"/>
    </row>
    <row r="84" spans="1:4" s="243" customFormat="1" ht="12" customHeight="1">
      <c r="A84" s="249" t="s">
        <v>174</v>
      </c>
      <c r="B84" s="26" t="s">
        <v>175</v>
      </c>
      <c r="C84" s="27"/>
      <c r="D84" s="27"/>
    </row>
    <row r="85" spans="1:4" s="243" customFormat="1" ht="12" customHeight="1">
      <c r="A85" s="249" t="s">
        <v>176</v>
      </c>
      <c r="B85" s="26" t="s">
        <v>177</v>
      </c>
      <c r="C85" s="27"/>
      <c r="D85" s="27"/>
    </row>
    <row r="86" spans="1:4" s="241" customFormat="1" ht="12" customHeight="1">
      <c r="A86" s="250" t="s">
        <v>178</v>
      </c>
      <c r="B86" s="38" t="s">
        <v>179</v>
      </c>
      <c r="C86" s="27"/>
      <c r="D86" s="27"/>
    </row>
    <row r="87" spans="1:4" s="241" customFormat="1" ht="12" customHeight="1">
      <c r="A87" s="246" t="s">
        <v>180</v>
      </c>
      <c r="B87" s="31" t="s">
        <v>181</v>
      </c>
      <c r="C87" s="48"/>
      <c r="D87" s="48"/>
    </row>
    <row r="88" spans="1:4" s="241" customFormat="1" ht="12" customHeight="1">
      <c r="A88" s="246" t="s">
        <v>421</v>
      </c>
      <c r="B88" s="31" t="s">
        <v>183</v>
      </c>
      <c r="C88" s="48"/>
      <c r="D88" s="48"/>
    </row>
    <row r="89" spans="1:4" s="241" customFormat="1" ht="12" customHeight="1">
      <c r="A89" s="246" t="s">
        <v>422</v>
      </c>
      <c r="B89" s="49" t="s">
        <v>185</v>
      </c>
      <c r="C89" s="20">
        <f>+C66+C70+C75+C78+C82+C88+C87</f>
        <v>156105016</v>
      </c>
      <c r="D89" s="20">
        <f>+D66+D70+D75+D78+D82+D88+D87</f>
        <v>230323403</v>
      </c>
    </row>
    <row r="90" spans="1:4" s="241" customFormat="1" ht="12" customHeight="1">
      <c r="A90" s="251" t="s">
        <v>423</v>
      </c>
      <c r="B90" s="51" t="s">
        <v>424</v>
      </c>
      <c r="C90" s="20">
        <f>+C65+C89</f>
        <v>251693310</v>
      </c>
      <c r="D90" s="20">
        <f>+D65+D89</f>
        <v>471926318</v>
      </c>
    </row>
    <row r="91" spans="1:4" s="243" customFormat="1" ht="15" customHeight="1">
      <c r="A91" s="252"/>
      <c r="B91" s="253"/>
      <c r="C91" s="254"/>
      <c r="D91" s="254"/>
    </row>
    <row r="92" spans="1:4" s="236" customFormat="1" ht="16.5" customHeight="1">
      <c r="A92" s="255"/>
      <c r="B92" s="256" t="s">
        <v>290</v>
      </c>
      <c r="C92" s="257"/>
      <c r="D92" s="257"/>
    </row>
    <row r="93" spans="1:4" s="258" customFormat="1" ht="12" customHeight="1">
      <c r="A93" s="14" t="s">
        <v>22</v>
      </c>
      <c r="B93" s="62" t="s">
        <v>425</v>
      </c>
      <c r="C93" s="63">
        <f>+C94+C95+C96+C97+C98+C111</f>
        <v>60361882</v>
      </c>
      <c r="D93" s="63">
        <f>+D94+D95+D96+D97+D98+D111</f>
        <v>267473467</v>
      </c>
    </row>
    <row r="94" spans="1:4" ht="12" customHeight="1">
      <c r="A94" s="259" t="s">
        <v>24</v>
      </c>
      <c r="B94" s="66" t="s">
        <v>192</v>
      </c>
      <c r="C94" s="67">
        <v>29260618</v>
      </c>
      <c r="D94" s="67">
        <v>75982738</v>
      </c>
    </row>
    <row r="95" spans="1:4" ht="12" customHeight="1">
      <c r="A95" s="242" t="s">
        <v>26</v>
      </c>
      <c r="B95" s="69" t="s">
        <v>193</v>
      </c>
      <c r="C95" s="27">
        <v>4356107</v>
      </c>
      <c r="D95" s="27">
        <v>8062189</v>
      </c>
    </row>
    <row r="96" spans="1:4" ht="12" customHeight="1">
      <c r="A96" s="242" t="s">
        <v>28</v>
      </c>
      <c r="B96" s="69" t="s">
        <v>194</v>
      </c>
      <c r="C96" s="32">
        <v>15038513</v>
      </c>
      <c r="D96" s="32">
        <v>48068440</v>
      </c>
    </row>
    <row r="97" spans="1:4" ht="12" customHeight="1">
      <c r="A97" s="242" t="s">
        <v>30</v>
      </c>
      <c r="B97" s="70" t="s">
        <v>195</v>
      </c>
      <c r="C97" s="32">
        <v>2757000</v>
      </c>
      <c r="D97" s="32">
        <v>4962550</v>
      </c>
    </row>
    <row r="98" spans="1:4" ht="12" customHeight="1">
      <c r="A98" s="242" t="s">
        <v>196</v>
      </c>
      <c r="B98" s="71" t="s">
        <v>197</v>
      </c>
      <c r="C98" s="32">
        <v>8649644</v>
      </c>
      <c r="D98" s="32">
        <v>9168554</v>
      </c>
    </row>
    <row r="99" spans="1:4" ht="12" customHeight="1">
      <c r="A99" s="242" t="s">
        <v>34</v>
      </c>
      <c r="B99" s="69" t="s">
        <v>426</v>
      </c>
      <c r="C99" s="32"/>
      <c r="D99" s="32"/>
    </row>
    <row r="100" spans="1:4" ht="12" customHeight="1">
      <c r="A100" s="242" t="s">
        <v>199</v>
      </c>
      <c r="B100" s="73" t="s">
        <v>200</v>
      </c>
      <c r="C100" s="32"/>
      <c r="D100" s="32"/>
    </row>
    <row r="101" spans="1:4" ht="12" customHeight="1">
      <c r="A101" s="242" t="s">
        <v>201</v>
      </c>
      <c r="B101" s="73" t="s">
        <v>202</v>
      </c>
      <c r="C101" s="32"/>
      <c r="D101" s="32"/>
    </row>
    <row r="102" spans="1:4" ht="12" customHeight="1">
      <c r="A102" s="242" t="s">
        <v>203</v>
      </c>
      <c r="B102" s="73" t="s">
        <v>204</v>
      </c>
      <c r="C102" s="32"/>
      <c r="D102" s="32"/>
    </row>
    <row r="103" spans="1:4" ht="12" customHeight="1">
      <c r="A103" s="242" t="s">
        <v>205</v>
      </c>
      <c r="B103" s="74" t="s">
        <v>206</v>
      </c>
      <c r="C103" s="32"/>
      <c r="D103" s="32"/>
    </row>
    <row r="104" spans="1:4" ht="12" customHeight="1">
      <c r="A104" s="242" t="s">
        <v>207</v>
      </c>
      <c r="B104" s="74" t="s">
        <v>208</v>
      </c>
      <c r="C104" s="32"/>
      <c r="D104" s="32"/>
    </row>
    <row r="105" spans="1:4" ht="12" customHeight="1">
      <c r="A105" s="242" t="s">
        <v>209</v>
      </c>
      <c r="B105" s="73" t="s">
        <v>210</v>
      </c>
      <c r="C105" s="32">
        <v>8649644</v>
      </c>
      <c r="D105" s="32">
        <v>9168554</v>
      </c>
    </row>
    <row r="106" spans="1:4" ht="12" customHeight="1">
      <c r="A106" s="242" t="s">
        <v>211</v>
      </c>
      <c r="B106" s="73" t="s">
        <v>212</v>
      </c>
      <c r="C106" s="32"/>
      <c r="D106" s="32"/>
    </row>
    <row r="107" spans="1:4" ht="12" customHeight="1">
      <c r="A107" s="242" t="s">
        <v>213</v>
      </c>
      <c r="B107" s="74" t="s">
        <v>214</v>
      </c>
      <c r="C107" s="32"/>
      <c r="D107" s="32"/>
    </row>
    <row r="108" spans="1:4" ht="12" customHeight="1">
      <c r="A108" s="260" t="s">
        <v>215</v>
      </c>
      <c r="B108" s="72" t="s">
        <v>216</v>
      </c>
      <c r="C108" s="32"/>
      <c r="D108" s="32"/>
    </row>
    <row r="109" spans="1:4" ht="12" customHeight="1">
      <c r="A109" s="242" t="s">
        <v>217</v>
      </c>
      <c r="B109" s="72" t="s">
        <v>218</v>
      </c>
      <c r="C109" s="32"/>
      <c r="D109" s="32"/>
    </row>
    <row r="110" spans="1:4" ht="12" customHeight="1">
      <c r="A110" s="242" t="s">
        <v>219</v>
      </c>
      <c r="B110" s="74" t="s">
        <v>220</v>
      </c>
      <c r="C110" s="27"/>
      <c r="D110" s="27"/>
    </row>
    <row r="111" spans="1:4" ht="12" customHeight="1">
      <c r="A111" s="242" t="s">
        <v>221</v>
      </c>
      <c r="B111" s="70" t="s">
        <v>222</v>
      </c>
      <c r="C111" s="27">
        <v>300000</v>
      </c>
      <c r="D111" s="27">
        <v>121228996</v>
      </c>
    </row>
    <row r="112" spans="1:4" ht="12" customHeight="1">
      <c r="A112" s="244" t="s">
        <v>223</v>
      </c>
      <c r="B112" s="69" t="s">
        <v>427</v>
      </c>
      <c r="C112" s="32"/>
      <c r="D112" s="32"/>
    </row>
    <row r="113" spans="1:4" ht="12" customHeight="1">
      <c r="A113" s="261" t="s">
        <v>225</v>
      </c>
      <c r="B113" s="262" t="s">
        <v>428</v>
      </c>
      <c r="C113" s="44"/>
      <c r="D113" s="44"/>
    </row>
    <row r="114" spans="1:4" ht="12" customHeight="1">
      <c r="A114" s="58" t="s">
        <v>36</v>
      </c>
      <c r="B114" s="94" t="s">
        <v>227</v>
      </c>
      <c r="C114" s="20">
        <f>+C115+C117+C119</f>
        <v>157105016</v>
      </c>
      <c r="D114" s="20">
        <f>+D115+D117+D119</f>
        <v>168289307</v>
      </c>
    </row>
    <row r="115" spans="1:4" ht="12" customHeight="1">
      <c r="A115" s="240" t="s">
        <v>38</v>
      </c>
      <c r="B115" s="69" t="s">
        <v>228</v>
      </c>
      <c r="C115" s="24">
        <v>157105016</v>
      </c>
      <c r="D115" s="24">
        <v>161814380</v>
      </c>
    </row>
    <row r="116" spans="1:4" ht="12" customHeight="1">
      <c r="A116" s="240" t="s">
        <v>40</v>
      </c>
      <c r="B116" s="80" t="s">
        <v>229</v>
      </c>
      <c r="C116" s="24"/>
      <c r="D116" s="24"/>
    </row>
    <row r="117" spans="1:4" ht="12" customHeight="1">
      <c r="A117" s="240" t="s">
        <v>42</v>
      </c>
      <c r="B117" s="80" t="s">
        <v>230</v>
      </c>
      <c r="C117" s="27"/>
      <c r="D117" s="27">
        <v>6474927</v>
      </c>
    </row>
    <row r="118" spans="1:4" ht="12" customHeight="1">
      <c r="A118" s="240" t="s">
        <v>44</v>
      </c>
      <c r="B118" s="80" t="s">
        <v>231</v>
      </c>
      <c r="C118" s="81"/>
      <c r="D118" s="81"/>
    </row>
    <row r="119" spans="1:4" ht="12" customHeight="1">
      <c r="A119" s="240" t="s">
        <v>46</v>
      </c>
      <c r="B119" s="30" t="s">
        <v>351</v>
      </c>
      <c r="C119" s="81"/>
      <c r="D119" s="81"/>
    </row>
    <row r="120" spans="1:4" ht="12" customHeight="1">
      <c r="A120" s="240" t="s">
        <v>48</v>
      </c>
      <c r="B120" s="28" t="s">
        <v>233</v>
      </c>
      <c r="C120" s="81"/>
      <c r="D120" s="81"/>
    </row>
    <row r="121" spans="1:4" ht="12" customHeight="1">
      <c r="A121" s="240" t="s">
        <v>234</v>
      </c>
      <c r="B121" s="82" t="s">
        <v>235</v>
      </c>
      <c r="C121" s="81"/>
      <c r="D121" s="81"/>
    </row>
    <row r="122" spans="1:4" ht="12" customHeight="1">
      <c r="A122" s="240" t="s">
        <v>236</v>
      </c>
      <c r="B122" s="74" t="s">
        <v>208</v>
      </c>
      <c r="C122" s="81"/>
      <c r="D122" s="81"/>
    </row>
    <row r="123" spans="1:4" ht="12" customHeight="1">
      <c r="A123" s="240" t="s">
        <v>237</v>
      </c>
      <c r="B123" s="74" t="s">
        <v>238</v>
      </c>
      <c r="C123" s="81"/>
      <c r="D123" s="81"/>
    </row>
    <row r="124" spans="1:4" ht="12" customHeight="1">
      <c r="A124" s="240" t="s">
        <v>239</v>
      </c>
      <c r="B124" s="74" t="s">
        <v>240</v>
      </c>
      <c r="C124" s="81"/>
      <c r="D124" s="81"/>
    </row>
    <row r="125" spans="1:4" ht="12" customHeight="1">
      <c r="A125" s="240" t="s">
        <v>241</v>
      </c>
      <c r="B125" s="74" t="s">
        <v>214</v>
      </c>
      <c r="C125" s="81"/>
      <c r="D125" s="81"/>
    </row>
    <row r="126" spans="1:4" ht="12" customHeight="1">
      <c r="A126" s="240" t="s">
        <v>242</v>
      </c>
      <c r="B126" s="74" t="s">
        <v>243</v>
      </c>
      <c r="C126" s="81"/>
      <c r="D126" s="81"/>
    </row>
    <row r="127" spans="1:4" ht="12" customHeight="1">
      <c r="A127" s="260" t="s">
        <v>244</v>
      </c>
      <c r="B127" s="74" t="s">
        <v>245</v>
      </c>
      <c r="C127" s="83"/>
      <c r="D127" s="83"/>
    </row>
    <row r="128" spans="1:4" ht="12" customHeight="1">
      <c r="A128" s="58" t="s">
        <v>50</v>
      </c>
      <c r="B128" s="19" t="s">
        <v>246</v>
      </c>
      <c r="C128" s="20">
        <f>+C93+C114</f>
        <v>217466898</v>
      </c>
      <c r="D128" s="20">
        <f>+D93+D114</f>
        <v>435762774</v>
      </c>
    </row>
    <row r="129" spans="1:4" ht="12" customHeight="1">
      <c r="A129" s="58" t="s">
        <v>247</v>
      </c>
      <c r="B129" s="19" t="s">
        <v>248</v>
      </c>
      <c r="C129" s="20">
        <f>+C130+C131+C132</f>
        <v>0</v>
      </c>
      <c r="D129" s="20"/>
    </row>
    <row r="130" spans="1:4" s="258" customFormat="1" ht="12" customHeight="1">
      <c r="A130" s="240" t="s">
        <v>66</v>
      </c>
      <c r="B130" s="84" t="s">
        <v>429</v>
      </c>
      <c r="C130" s="81"/>
      <c r="D130" s="81"/>
    </row>
    <row r="131" spans="1:4" ht="12" customHeight="1">
      <c r="A131" s="240" t="s">
        <v>68</v>
      </c>
      <c r="B131" s="84" t="s">
        <v>250</v>
      </c>
      <c r="C131" s="81"/>
      <c r="D131" s="81"/>
    </row>
    <row r="132" spans="1:4" ht="12" customHeight="1">
      <c r="A132" s="260" t="s">
        <v>70</v>
      </c>
      <c r="B132" s="85" t="s">
        <v>430</v>
      </c>
      <c r="C132" s="81"/>
      <c r="D132" s="81"/>
    </row>
    <row r="133" spans="1:4" ht="12" customHeight="1">
      <c r="A133" s="58" t="s">
        <v>80</v>
      </c>
      <c r="B133" s="19" t="s">
        <v>252</v>
      </c>
      <c r="C133" s="20">
        <f>+C134+C135+C136+C137+C138+C139</f>
        <v>0</v>
      </c>
      <c r="D133" s="20"/>
    </row>
    <row r="134" spans="1:4" ht="12" customHeight="1">
      <c r="A134" s="240" t="s">
        <v>82</v>
      </c>
      <c r="B134" s="84" t="s">
        <v>253</v>
      </c>
      <c r="C134" s="81"/>
      <c r="D134" s="81"/>
    </row>
    <row r="135" spans="1:4" ht="12" customHeight="1">
      <c r="A135" s="240" t="s">
        <v>84</v>
      </c>
      <c r="B135" s="84" t="s">
        <v>254</v>
      </c>
      <c r="C135" s="81"/>
      <c r="D135" s="81"/>
    </row>
    <row r="136" spans="1:4" ht="12" customHeight="1">
      <c r="A136" s="240" t="s">
        <v>86</v>
      </c>
      <c r="B136" s="84" t="s">
        <v>255</v>
      </c>
      <c r="C136" s="81"/>
      <c r="D136" s="81"/>
    </row>
    <row r="137" spans="1:4" ht="12" customHeight="1">
      <c r="A137" s="240" t="s">
        <v>88</v>
      </c>
      <c r="B137" s="84" t="s">
        <v>431</v>
      </c>
      <c r="C137" s="81"/>
      <c r="D137" s="81"/>
    </row>
    <row r="138" spans="1:4" ht="12" customHeight="1">
      <c r="A138" s="240" t="s">
        <v>90</v>
      </c>
      <c r="B138" s="84" t="s">
        <v>257</v>
      </c>
      <c r="C138" s="81"/>
      <c r="D138" s="81"/>
    </row>
    <row r="139" spans="1:4" s="258" customFormat="1" ht="12" customHeight="1">
      <c r="A139" s="260" t="s">
        <v>92</v>
      </c>
      <c r="B139" s="85" t="s">
        <v>258</v>
      </c>
      <c r="C139" s="81"/>
      <c r="D139" s="81"/>
    </row>
    <row r="140" spans="1:12" ht="12" customHeight="1">
      <c r="A140" s="58" t="s">
        <v>104</v>
      </c>
      <c r="B140" s="19" t="s">
        <v>432</v>
      </c>
      <c r="C140" s="20">
        <f>+C141+C142+C144+C145+C143</f>
        <v>34226412</v>
      </c>
      <c r="D140" s="20">
        <f>+D141+D142+D144+D145+D143</f>
        <v>36163544</v>
      </c>
      <c r="L140" s="263"/>
    </row>
    <row r="141" spans="1:4" ht="12.75" customHeight="1">
      <c r="A141" s="240" t="s">
        <v>106</v>
      </c>
      <c r="B141" s="84" t="s">
        <v>260</v>
      </c>
      <c r="C141" s="81"/>
      <c r="D141" s="81"/>
    </row>
    <row r="142" spans="1:4" ht="12" customHeight="1">
      <c r="A142" s="240" t="s">
        <v>108</v>
      </c>
      <c r="B142" s="84" t="s">
        <v>261</v>
      </c>
      <c r="C142" s="81"/>
      <c r="D142" s="81">
        <v>1937132</v>
      </c>
    </row>
    <row r="143" spans="1:4" ht="12" customHeight="1">
      <c r="A143" s="240" t="s">
        <v>110</v>
      </c>
      <c r="B143" s="84" t="s">
        <v>433</v>
      </c>
      <c r="C143" s="81">
        <v>34226412</v>
      </c>
      <c r="D143" s="81">
        <v>34226412</v>
      </c>
    </row>
    <row r="144" spans="1:4" s="258" customFormat="1" ht="12" customHeight="1">
      <c r="A144" s="240" t="s">
        <v>112</v>
      </c>
      <c r="B144" s="84" t="s">
        <v>262</v>
      </c>
      <c r="C144" s="81"/>
      <c r="D144" s="81"/>
    </row>
    <row r="145" spans="1:4" s="258" customFormat="1" ht="12" customHeight="1">
      <c r="A145" s="260" t="s">
        <v>114</v>
      </c>
      <c r="B145" s="85" t="s">
        <v>263</v>
      </c>
      <c r="C145" s="81"/>
      <c r="D145" s="81"/>
    </row>
    <row r="146" spans="1:4" s="258" customFormat="1" ht="12" customHeight="1">
      <c r="A146" s="58" t="s">
        <v>264</v>
      </c>
      <c r="B146" s="19" t="s">
        <v>265</v>
      </c>
      <c r="C146" s="86">
        <f>+C147+C148+C149+C150+C151</f>
        <v>0</v>
      </c>
      <c r="D146" s="86"/>
    </row>
    <row r="147" spans="1:4" s="258" customFormat="1" ht="12" customHeight="1">
      <c r="A147" s="240" t="s">
        <v>118</v>
      </c>
      <c r="B147" s="84" t="s">
        <v>266</v>
      </c>
      <c r="C147" s="81"/>
      <c r="D147" s="81"/>
    </row>
    <row r="148" spans="1:4" s="258" customFormat="1" ht="12" customHeight="1">
      <c r="A148" s="240" t="s">
        <v>120</v>
      </c>
      <c r="B148" s="84" t="s">
        <v>267</v>
      </c>
      <c r="C148" s="81"/>
      <c r="D148" s="81"/>
    </row>
    <row r="149" spans="1:4" s="258" customFormat="1" ht="12" customHeight="1">
      <c r="A149" s="240" t="s">
        <v>122</v>
      </c>
      <c r="B149" s="84" t="s">
        <v>268</v>
      </c>
      <c r="C149" s="81"/>
      <c r="D149" s="81"/>
    </row>
    <row r="150" spans="1:4" s="258" customFormat="1" ht="12" customHeight="1">
      <c r="A150" s="240" t="s">
        <v>124</v>
      </c>
      <c r="B150" s="84" t="s">
        <v>434</v>
      </c>
      <c r="C150" s="81"/>
      <c r="D150" s="81"/>
    </row>
    <row r="151" spans="1:4" ht="12.75" customHeight="1">
      <c r="A151" s="260" t="s">
        <v>270</v>
      </c>
      <c r="B151" s="85" t="s">
        <v>271</v>
      </c>
      <c r="C151" s="83"/>
      <c r="D151" s="83"/>
    </row>
    <row r="152" spans="1:4" ht="12.75" customHeight="1">
      <c r="A152" s="264" t="s">
        <v>126</v>
      </c>
      <c r="B152" s="19" t="s">
        <v>272</v>
      </c>
      <c r="C152" s="86"/>
      <c r="D152" s="86"/>
    </row>
    <row r="153" spans="1:4" ht="12.75" customHeight="1">
      <c r="A153" s="264" t="s">
        <v>273</v>
      </c>
      <c r="B153" s="19" t="s">
        <v>274</v>
      </c>
      <c r="C153" s="86"/>
      <c r="D153" s="86"/>
    </row>
    <row r="154" spans="1:4" ht="12" customHeight="1">
      <c r="A154" s="58" t="s">
        <v>275</v>
      </c>
      <c r="B154" s="19" t="s">
        <v>276</v>
      </c>
      <c r="C154" s="88">
        <f>+C129+C133+C140+C146+C152+C153</f>
        <v>34226412</v>
      </c>
      <c r="D154" s="88">
        <f>+D129+D133+D140+D146+D152+D153</f>
        <v>36163544</v>
      </c>
    </row>
    <row r="155" spans="1:4" ht="15" customHeight="1">
      <c r="A155" s="265" t="s">
        <v>277</v>
      </c>
      <c r="B155" s="92" t="s">
        <v>278</v>
      </c>
      <c r="C155" s="88">
        <f>+C128+C154</f>
        <v>251693310</v>
      </c>
      <c r="D155" s="88">
        <f>+D128+D154</f>
        <v>471926318</v>
      </c>
    </row>
    <row r="156" ht="13.5" customHeight="1"/>
    <row r="157" spans="1:4" ht="15" customHeight="1">
      <c r="A157" s="266" t="s">
        <v>435</v>
      </c>
      <c r="B157" s="267"/>
      <c r="C157" s="268">
        <v>54</v>
      </c>
      <c r="D157" s="268">
        <v>54</v>
      </c>
    </row>
    <row r="158" spans="1:4" ht="15" customHeight="1">
      <c r="A158" s="266" t="s">
        <v>436</v>
      </c>
      <c r="B158" s="267"/>
      <c r="C158" s="268">
        <v>54</v>
      </c>
      <c r="D158" s="268">
        <v>54</v>
      </c>
    </row>
    <row r="159" spans="1:4" ht="15" customHeight="1">
      <c r="A159" s="266" t="s">
        <v>437</v>
      </c>
      <c r="B159" s="267"/>
      <c r="C159" s="268">
        <v>0</v>
      </c>
      <c r="D159" s="268">
        <v>0</v>
      </c>
    </row>
    <row r="160" spans="1:4" ht="15" customHeight="1">
      <c r="A160" s="266" t="s">
        <v>438</v>
      </c>
      <c r="B160" s="267"/>
      <c r="C160" s="268">
        <v>0</v>
      </c>
      <c r="D160" s="268">
        <v>0</v>
      </c>
    </row>
    <row r="161" spans="1:4" ht="14.25" customHeight="1">
      <c r="A161" s="266" t="s">
        <v>439</v>
      </c>
      <c r="B161" s="267"/>
      <c r="C161" s="268">
        <v>52</v>
      </c>
      <c r="D161" s="268">
        <v>52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2"/>
  <rowBreaks count="1" manualBreakCount="1">
    <brk id="9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L161"/>
  <sheetViews>
    <sheetView view="pageBreakPreview" zoomScaleNormal="90" zoomScaleSheetLayoutView="100" workbookViewId="0" topLeftCell="A1">
      <selection activeCell="B2" sqref="B2"/>
    </sheetView>
  </sheetViews>
  <sheetFormatPr defaultColWidth="8.00390625" defaultRowHeight="12.75" customHeight="1"/>
  <cols>
    <col min="1" max="1" width="19.375" style="211" customWidth="1"/>
    <col min="2" max="2" width="71.875" style="212" customWidth="1"/>
    <col min="3" max="4" width="24.875" style="213" customWidth="1"/>
    <col min="5" max="16384" width="9.25390625" style="214" customWidth="1"/>
  </cols>
  <sheetData>
    <row r="1" spans="1:4" s="218" customFormat="1" ht="16.5" customHeight="1">
      <c r="A1" s="215"/>
      <c r="B1" s="216"/>
      <c r="C1" s="217" t="str">
        <f>+CONCATENATE("9.1.1. melléklet a 3/",LEFT(ÖSSZEFÜGGÉSEK!A5,4),". (II.27.) önkormányzati rendelethez")</f>
        <v>9.1.1. melléklet a 3/2018. (II.27.) önkormányzati rendelethez</v>
      </c>
      <c r="D1" s="217"/>
    </row>
    <row r="2" spans="1:4" s="222" customFormat="1" ht="21" customHeight="1">
      <c r="A2" s="219" t="s">
        <v>291</v>
      </c>
      <c r="B2" s="220" t="s">
        <v>408</v>
      </c>
      <c r="C2" s="220"/>
      <c r="D2" s="220"/>
    </row>
    <row r="3" spans="1:4" s="222" customFormat="1" ht="16.5" customHeight="1">
      <c r="A3" s="223" t="s">
        <v>409</v>
      </c>
      <c r="B3" s="224" t="s">
        <v>440</v>
      </c>
      <c r="C3" s="224"/>
      <c r="D3" s="224"/>
    </row>
    <row r="4" spans="1:4" s="228" customFormat="1" ht="15.75" customHeight="1">
      <c r="A4" s="226"/>
      <c r="B4" s="226"/>
      <c r="C4" s="227"/>
      <c r="D4" s="227" t="s">
        <v>16</v>
      </c>
    </row>
    <row r="5" spans="1:4" ht="13.5" customHeight="1">
      <c r="A5" s="229" t="s">
        <v>411</v>
      </c>
      <c r="B5" s="230" t="s">
        <v>412</v>
      </c>
      <c r="C5" s="231" t="s">
        <v>413</v>
      </c>
      <c r="D5" s="231" t="s">
        <v>414</v>
      </c>
    </row>
    <row r="6" spans="1:4" s="236" customFormat="1" ht="12.75" customHeight="1">
      <c r="A6" s="233"/>
      <c r="B6" s="234" t="s">
        <v>20</v>
      </c>
      <c r="C6" s="235" t="s">
        <v>21</v>
      </c>
      <c r="D6" s="235"/>
    </row>
    <row r="7" spans="1:4" s="236" customFormat="1" ht="15.75" customHeight="1">
      <c r="A7" s="237"/>
      <c r="B7" s="238" t="s">
        <v>289</v>
      </c>
      <c r="C7" s="239"/>
      <c r="D7" s="239"/>
    </row>
    <row r="8" spans="1:4" s="236" customFormat="1" ht="12" customHeight="1">
      <c r="A8" s="58" t="s">
        <v>22</v>
      </c>
      <c r="B8" s="19" t="s">
        <v>23</v>
      </c>
      <c r="C8" s="20">
        <f>+C9+C10+C11+C12+C13+C14</f>
        <v>56729804</v>
      </c>
      <c r="D8" s="20">
        <f>+D9+D10+D11+D12+D13+D14</f>
        <v>57542802</v>
      </c>
    </row>
    <row r="9" spans="1:4" s="241" customFormat="1" ht="12" customHeight="1">
      <c r="A9" s="240" t="s">
        <v>24</v>
      </c>
      <c r="B9" s="23" t="s">
        <v>25</v>
      </c>
      <c r="C9" s="24">
        <v>12802256</v>
      </c>
      <c r="D9" s="24">
        <v>12802256</v>
      </c>
    </row>
    <row r="10" spans="1:4" s="243" customFormat="1" ht="12" customHeight="1">
      <c r="A10" s="242" t="s">
        <v>26</v>
      </c>
      <c r="B10" s="26" t="s">
        <v>27</v>
      </c>
      <c r="C10" s="27">
        <v>26491500</v>
      </c>
      <c r="D10" s="27">
        <v>26491500</v>
      </c>
    </row>
    <row r="11" spans="1:4" s="243" customFormat="1" ht="12" customHeight="1">
      <c r="A11" s="242" t="s">
        <v>28</v>
      </c>
      <c r="B11" s="26" t="s">
        <v>29</v>
      </c>
      <c r="C11" s="27">
        <v>15636048</v>
      </c>
      <c r="D11" s="27">
        <v>15636048</v>
      </c>
    </row>
    <row r="12" spans="1:4" s="243" customFormat="1" ht="12" customHeight="1">
      <c r="A12" s="242" t="s">
        <v>30</v>
      </c>
      <c r="B12" s="26" t="s">
        <v>31</v>
      </c>
      <c r="C12" s="27">
        <v>1800000</v>
      </c>
      <c r="D12" s="27">
        <v>1800000</v>
      </c>
    </row>
    <row r="13" spans="1:4" s="243" customFormat="1" ht="12" customHeight="1">
      <c r="A13" s="242" t="s">
        <v>32</v>
      </c>
      <c r="B13" s="26" t="s">
        <v>415</v>
      </c>
      <c r="C13" s="27"/>
      <c r="D13" s="27">
        <v>718035</v>
      </c>
    </row>
    <row r="14" spans="1:4" s="241" customFormat="1" ht="12" customHeight="1">
      <c r="A14" s="244" t="s">
        <v>34</v>
      </c>
      <c r="B14" s="38" t="s">
        <v>35</v>
      </c>
      <c r="C14" s="27"/>
      <c r="D14" s="27">
        <v>94963</v>
      </c>
    </row>
    <row r="15" spans="1:4" s="241" customFormat="1" ht="12" customHeight="1">
      <c r="A15" s="58" t="s">
        <v>36</v>
      </c>
      <c r="B15" s="31" t="s">
        <v>37</v>
      </c>
      <c r="C15" s="20">
        <f>+C16+C17+C18+C19+C20</f>
        <v>4717346</v>
      </c>
      <c r="D15" s="20">
        <f>+D16+D17+D18+D19+D20</f>
        <v>102023889</v>
      </c>
    </row>
    <row r="16" spans="1:4" s="241" customFormat="1" ht="12" customHeight="1">
      <c r="A16" s="240" t="s">
        <v>38</v>
      </c>
      <c r="B16" s="23" t="s">
        <v>39</v>
      </c>
      <c r="C16" s="24"/>
      <c r="D16" s="24"/>
    </row>
    <row r="17" spans="1:4" s="241" customFormat="1" ht="12" customHeight="1">
      <c r="A17" s="242" t="s">
        <v>40</v>
      </c>
      <c r="B17" s="26" t="s">
        <v>41</v>
      </c>
      <c r="C17" s="27"/>
      <c r="D17" s="27"/>
    </row>
    <row r="18" spans="1:4" s="241" customFormat="1" ht="12" customHeight="1">
      <c r="A18" s="242" t="s">
        <v>42</v>
      </c>
      <c r="B18" s="26" t="s">
        <v>43</v>
      </c>
      <c r="C18" s="27"/>
      <c r="D18" s="27"/>
    </row>
    <row r="19" spans="1:4" s="241" customFormat="1" ht="12" customHeight="1">
      <c r="A19" s="242" t="s">
        <v>44</v>
      </c>
      <c r="B19" s="26" t="s">
        <v>45</v>
      </c>
      <c r="C19" s="27"/>
      <c r="D19" s="27"/>
    </row>
    <row r="20" spans="1:4" s="241" customFormat="1" ht="12" customHeight="1">
      <c r="A20" s="242" t="s">
        <v>46</v>
      </c>
      <c r="B20" s="26" t="s">
        <v>417</v>
      </c>
      <c r="C20" s="27">
        <v>4717346</v>
      </c>
      <c r="D20" s="27">
        <v>102023889</v>
      </c>
    </row>
    <row r="21" spans="1:4" s="243" customFormat="1" ht="12" customHeight="1">
      <c r="A21" s="244" t="s">
        <v>48</v>
      </c>
      <c r="B21" s="38" t="s">
        <v>49</v>
      </c>
      <c r="C21" s="32"/>
      <c r="D21" s="32"/>
    </row>
    <row r="22" spans="1:4" s="243" customFormat="1" ht="12" customHeight="1">
      <c r="A22" s="58" t="s">
        <v>50</v>
      </c>
      <c r="B22" s="19" t="s">
        <v>51</v>
      </c>
      <c r="C22" s="20">
        <f>+C23+C24+C25+C26+C27</f>
        <v>0</v>
      </c>
      <c r="D22" s="20">
        <f>+D23+D24+D25+D26+D27</f>
        <v>15268000</v>
      </c>
    </row>
    <row r="23" spans="1:4" s="243" customFormat="1" ht="12" customHeight="1">
      <c r="A23" s="240" t="s">
        <v>52</v>
      </c>
      <c r="B23" s="23" t="s">
        <v>53</v>
      </c>
      <c r="C23" s="24"/>
      <c r="D23" s="24"/>
    </row>
    <row r="24" spans="1:4" s="241" customFormat="1" ht="12" customHeight="1">
      <c r="A24" s="242" t="s">
        <v>54</v>
      </c>
      <c r="B24" s="26" t="s">
        <v>55</v>
      </c>
      <c r="C24" s="27"/>
      <c r="D24" s="27"/>
    </row>
    <row r="25" spans="1:4" s="243" customFormat="1" ht="12" customHeight="1">
      <c r="A25" s="242" t="s">
        <v>56</v>
      </c>
      <c r="B25" s="26" t="s">
        <v>57</v>
      </c>
      <c r="C25" s="27"/>
      <c r="D25" s="27"/>
    </row>
    <row r="26" spans="1:4" s="243" customFormat="1" ht="12" customHeight="1">
      <c r="A26" s="242" t="s">
        <v>58</v>
      </c>
      <c r="B26" s="26" t="s">
        <v>59</v>
      </c>
      <c r="C26" s="27"/>
      <c r="D26" s="27"/>
    </row>
    <row r="27" spans="1:4" s="243" customFormat="1" ht="12" customHeight="1">
      <c r="A27" s="242" t="s">
        <v>60</v>
      </c>
      <c r="B27" s="26" t="s">
        <v>61</v>
      </c>
      <c r="C27" s="27"/>
      <c r="D27" s="27">
        <v>15268000</v>
      </c>
    </row>
    <row r="28" spans="1:4" s="243" customFormat="1" ht="12" customHeight="1">
      <c r="A28" s="244" t="s">
        <v>62</v>
      </c>
      <c r="B28" s="38" t="s">
        <v>284</v>
      </c>
      <c r="C28" s="32"/>
      <c r="D28" s="32"/>
    </row>
    <row r="29" spans="1:4" s="243" customFormat="1" ht="12" customHeight="1">
      <c r="A29" s="58" t="s">
        <v>64</v>
      </c>
      <c r="B29" s="19" t="s">
        <v>285</v>
      </c>
      <c r="C29" s="20">
        <f>SUM(C30:C36)</f>
        <v>18218864</v>
      </c>
      <c r="D29" s="20">
        <f>SUM(D30:D36)</f>
        <v>42418864</v>
      </c>
    </row>
    <row r="30" spans="1:4" s="243" customFormat="1" ht="12" customHeight="1">
      <c r="A30" s="240" t="s">
        <v>66</v>
      </c>
      <c r="B30" s="23" t="s">
        <v>67</v>
      </c>
      <c r="C30" s="24">
        <v>1300000</v>
      </c>
      <c r="D30" s="24">
        <v>1600000</v>
      </c>
    </row>
    <row r="31" spans="1:4" s="243" customFormat="1" ht="12" customHeight="1">
      <c r="A31" s="242" t="s">
        <v>68</v>
      </c>
      <c r="B31" s="26" t="s">
        <v>69</v>
      </c>
      <c r="C31" s="27"/>
      <c r="D31" s="27"/>
    </row>
    <row r="32" spans="1:4" s="243" customFormat="1" ht="12" customHeight="1">
      <c r="A32" s="242" t="s">
        <v>70</v>
      </c>
      <c r="B32" s="26" t="s">
        <v>71</v>
      </c>
      <c r="C32" s="27">
        <v>15718864</v>
      </c>
      <c r="D32" s="27">
        <v>37718864</v>
      </c>
    </row>
    <row r="33" spans="1:4" s="243" customFormat="1" ht="12" customHeight="1">
      <c r="A33" s="242" t="s">
        <v>72</v>
      </c>
      <c r="B33" s="26" t="s">
        <v>73</v>
      </c>
      <c r="C33" s="27"/>
      <c r="D33" s="27"/>
    </row>
    <row r="34" spans="1:4" s="243" customFormat="1" ht="12" customHeight="1">
      <c r="A34" s="242" t="s">
        <v>74</v>
      </c>
      <c r="B34" s="26" t="s">
        <v>75</v>
      </c>
      <c r="C34" s="27">
        <v>1100000</v>
      </c>
      <c r="D34" s="27">
        <v>2500000</v>
      </c>
    </row>
    <row r="35" spans="1:4" s="243" customFormat="1" ht="12" customHeight="1">
      <c r="A35" s="242" t="s">
        <v>76</v>
      </c>
      <c r="B35" s="26" t="s">
        <v>77</v>
      </c>
      <c r="C35" s="27"/>
      <c r="D35" s="27"/>
    </row>
    <row r="36" spans="1:4" s="243" customFormat="1" ht="12" customHeight="1">
      <c r="A36" s="244" t="s">
        <v>78</v>
      </c>
      <c r="B36" s="37" t="s">
        <v>79</v>
      </c>
      <c r="C36" s="32">
        <v>100000</v>
      </c>
      <c r="D36" s="32">
        <v>600000</v>
      </c>
    </row>
    <row r="37" spans="1:4" s="243" customFormat="1" ht="12" customHeight="1">
      <c r="A37" s="58" t="s">
        <v>80</v>
      </c>
      <c r="B37" s="19" t="s">
        <v>81</v>
      </c>
      <c r="C37" s="20">
        <f>SUM(C38:C48)</f>
        <v>15922280</v>
      </c>
      <c r="D37" s="20">
        <f>SUM(D38:D48)</f>
        <v>21789360</v>
      </c>
    </row>
    <row r="38" spans="1:4" s="243" customFormat="1" ht="12" customHeight="1">
      <c r="A38" s="240" t="s">
        <v>82</v>
      </c>
      <c r="B38" s="23" t="s">
        <v>83</v>
      </c>
      <c r="C38" s="24">
        <v>14000000</v>
      </c>
      <c r="D38" s="24">
        <v>14000000</v>
      </c>
    </row>
    <row r="39" spans="1:4" s="243" customFormat="1" ht="12" customHeight="1">
      <c r="A39" s="242" t="s">
        <v>84</v>
      </c>
      <c r="B39" s="26" t="s">
        <v>85</v>
      </c>
      <c r="C39" s="27"/>
      <c r="D39" s="27">
        <v>2200000</v>
      </c>
    </row>
    <row r="40" spans="1:4" s="243" customFormat="1" ht="12" customHeight="1">
      <c r="A40" s="242" t="s">
        <v>86</v>
      </c>
      <c r="B40" s="26" t="s">
        <v>87</v>
      </c>
      <c r="C40" s="27">
        <v>390000</v>
      </c>
      <c r="D40" s="27">
        <v>390000</v>
      </c>
    </row>
    <row r="41" spans="1:4" s="243" customFormat="1" ht="12" customHeight="1">
      <c r="A41" s="242" t="s">
        <v>88</v>
      </c>
      <c r="B41" s="26" t="s">
        <v>89</v>
      </c>
      <c r="C41" s="27">
        <v>1532280</v>
      </c>
      <c r="D41" s="27">
        <v>1812280</v>
      </c>
    </row>
    <row r="42" spans="1:4" s="243" customFormat="1" ht="12" customHeight="1">
      <c r="A42" s="242" t="s">
        <v>90</v>
      </c>
      <c r="B42" s="26" t="s">
        <v>91</v>
      </c>
      <c r="C42" s="27"/>
      <c r="D42" s="27">
        <v>2124000</v>
      </c>
    </row>
    <row r="43" spans="1:4" s="243" customFormat="1" ht="12" customHeight="1">
      <c r="A43" s="242" t="s">
        <v>92</v>
      </c>
      <c r="B43" s="26" t="s">
        <v>93</v>
      </c>
      <c r="C43" s="27"/>
      <c r="D43" s="27">
        <v>1243080</v>
      </c>
    </row>
    <row r="44" spans="1:4" s="243" customFormat="1" ht="12" customHeight="1">
      <c r="A44" s="242" t="s">
        <v>94</v>
      </c>
      <c r="B44" s="26" t="s">
        <v>95</v>
      </c>
      <c r="C44" s="27"/>
      <c r="D44" s="27"/>
    </row>
    <row r="45" spans="1:4" s="243" customFormat="1" ht="12" customHeight="1">
      <c r="A45" s="242" t="s">
        <v>96</v>
      </c>
      <c r="B45" s="26" t="s">
        <v>97</v>
      </c>
      <c r="C45" s="27"/>
      <c r="D45" s="27">
        <v>20000</v>
      </c>
    </row>
    <row r="46" spans="1:4" s="243" customFormat="1" ht="12" customHeight="1">
      <c r="A46" s="242" t="s">
        <v>98</v>
      </c>
      <c r="B46" s="26" t="s">
        <v>99</v>
      </c>
      <c r="C46" s="27"/>
      <c r="D46" s="27"/>
    </row>
    <row r="47" spans="1:4" s="243" customFormat="1" ht="12" customHeight="1">
      <c r="A47" s="244" t="s">
        <v>100</v>
      </c>
      <c r="B47" s="38" t="s">
        <v>101</v>
      </c>
      <c r="C47" s="32"/>
      <c r="D47" s="32"/>
    </row>
    <row r="48" spans="1:4" s="243" customFormat="1" ht="12" customHeight="1">
      <c r="A48" s="244" t="s">
        <v>102</v>
      </c>
      <c r="B48" s="38" t="s">
        <v>103</v>
      </c>
      <c r="C48" s="32"/>
      <c r="D48" s="32"/>
    </row>
    <row r="49" spans="1:4" s="243" customFormat="1" ht="12" customHeight="1">
      <c r="A49" s="58" t="s">
        <v>104</v>
      </c>
      <c r="B49" s="19" t="s">
        <v>105</v>
      </c>
      <c r="C49" s="20">
        <f>SUM(C50:C54)</f>
        <v>0</v>
      </c>
      <c r="D49" s="20"/>
    </row>
    <row r="50" spans="1:4" s="243" customFormat="1" ht="12" customHeight="1">
      <c r="A50" s="240" t="s">
        <v>106</v>
      </c>
      <c r="B50" s="23" t="s">
        <v>107</v>
      </c>
      <c r="C50" s="24"/>
      <c r="D50" s="24"/>
    </row>
    <row r="51" spans="1:4" s="243" customFormat="1" ht="12" customHeight="1">
      <c r="A51" s="242" t="s">
        <v>108</v>
      </c>
      <c r="B51" s="26" t="s">
        <v>109</v>
      </c>
      <c r="C51" s="27"/>
      <c r="D51" s="27"/>
    </row>
    <row r="52" spans="1:4" s="243" customFormat="1" ht="12" customHeight="1">
      <c r="A52" s="242" t="s">
        <v>110</v>
      </c>
      <c r="B52" s="26" t="s">
        <v>111</v>
      </c>
      <c r="C52" s="27"/>
      <c r="D52" s="27"/>
    </row>
    <row r="53" spans="1:4" s="243" customFormat="1" ht="12" customHeight="1">
      <c r="A53" s="242" t="s">
        <v>112</v>
      </c>
      <c r="B53" s="26" t="s">
        <v>113</v>
      </c>
      <c r="C53" s="27"/>
      <c r="D53" s="27"/>
    </row>
    <row r="54" spans="1:4" s="243" customFormat="1" ht="12" customHeight="1">
      <c r="A54" s="244" t="s">
        <v>114</v>
      </c>
      <c r="B54" s="38" t="s">
        <v>115</v>
      </c>
      <c r="C54" s="32"/>
      <c r="D54" s="32"/>
    </row>
    <row r="55" spans="1:4" s="243" customFormat="1" ht="12" customHeight="1">
      <c r="A55" s="58" t="s">
        <v>116</v>
      </c>
      <c r="B55" s="19" t="s">
        <v>117</v>
      </c>
      <c r="C55" s="20">
        <f>SUM(C56:C58)</f>
        <v>0</v>
      </c>
      <c r="D55" s="20">
        <f>SUM(D56:D58)</f>
        <v>260000</v>
      </c>
    </row>
    <row r="56" spans="1:4" s="243" customFormat="1" ht="12" customHeight="1">
      <c r="A56" s="240" t="s">
        <v>118</v>
      </c>
      <c r="B56" s="23" t="s">
        <v>119</v>
      </c>
      <c r="C56" s="24"/>
      <c r="D56" s="24"/>
    </row>
    <row r="57" spans="1:4" s="243" customFormat="1" ht="12" customHeight="1">
      <c r="A57" s="242" t="s">
        <v>120</v>
      </c>
      <c r="B57" s="26" t="s">
        <v>121</v>
      </c>
      <c r="C57" s="27"/>
      <c r="D57" s="27">
        <v>260000</v>
      </c>
    </row>
    <row r="58" spans="1:4" s="243" customFormat="1" ht="12" customHeight="1">
      <c r="A58" s="242" t="s">
        <v>122</v>
      </c>
      <c r="B58" s="26" t="s">
        <v>123</v>
      </c>
      <c r="C58" s="27"/>
      <c r="D58" s="27"/>
    </row>
    <row r="59" spans="1:4" s="243" customFormat="1" ht="12" customHeight="1">
      <c r="A59" s="244" t="s">
        <v>124</v>
      </c>
      <c r="B59" s="38" t="s">
        <v>125</v>
      </c>
      <c r="C59" s="32"/>
      <c r="D59" s="32"/>
    </row>
    <row r="60" spans="1:4" s="243" customFormat="1" ht="12" customHeight="1">
      <c r="A60" s="58" t="s">
        <v>126</v>
      </c>
      <c r="B60" s="31" t="s">
        <v>127</v>
      </c>
      <c r="C60" s="20">
        <f>SUM(C61:C63)</f>
        <v>0</v>
      </c>
      <c r="D60" s="20">
        <f>SUM(D61:D63)</f>
        <v>2300000</v>
      </c>
    </row>
    <row r="61" spans="1:4" s="243" customFormat="1" ht="12" customHeight="1">
      <c r="A61" s="240" t="s">
        <v>128</v>
      </c>
      <c r="B61" s="23" t="s">
        <v>129</v>
      </c>
      <c r="C61" s="27"/>
      <c r="D61" s="27"/>
    </row>
    <row r="62" spans="1:4" s="243" customFormat="1" ht="12" customHeight="1">
      <c r="A62" s="242" t="s">
        <v>130</v>
      </c>
      <c r="B62" s="26" t="s">
        <v>131</v>
      </c>
      <c r="C62" s="27"/>
      <c r="D62" s="27"/>
    </row>
    <row r="63" spans="1:4" s="243" customFormat="1" ht="12" customHeight="1">
      <c r="A63" s="242" t="s">
        <v>132</v>
      </c>
      <c r="B63" s="26" t="s">
        <v>133</v>
      </c>
      <c r="C63" s="27"/>
      <c r="D63" s="27">
        <v>2300000</v>
      </c>
    </row>
    <row r="64" spans="1:4" s="243" customFormat="1" ht="12" customHeight="1">
      <c r="A64" s="244" t="s">
        <v>134</v>
      </c>
      <c r="B64" s="38" t="s">
        <v>135</v>
      </c>
      <c r="C64" s="27"/>
      <c r="D64" s="27"/>
    </row>
    <row r="65" spans="1:4" s="243" customFormat="1" ht="12" customHeight="1">
      <c r="A65" s="58" t="s">
        <v>273</v>
      </c>
      <c r="B65" s="19" t="s">
        <v>137</v>
      </c>
      <c r="C65" s="20">
        <f>+C8+C15+C22+C29+C37+C49+C55+C60</f>
        <v>95588294</v>
      </c>
      <c r="D65" s="20">
        <f>+D8+D15+D22+D29+D37+D49+D55+D60</f>
        <v>241602915</v>
      </c>
    </row>
    <row r="66" spans="1:4" s="243" customFormat="1" ht="12" customHeight="1">
      <c r="A66" s="246" t="s">
        <v>420</v>
      </c>
      <c r="B66" s="31" t="s">
        <v>139</v>
      </c>
      <c r="C66" s="20">
        <f>SUM(C67:C69)</f>
        <v>0</v>
      </c>
      <c r="D66" s="20"/>
    </row>
    <row r="67" spans="1:4" s="243" customFormat="1" ht="12" customHeight="1">
      <c r="A67" s="240" t="s">
        <v>140</v>
      </c>
      <c r="B67" s="23" t="s">
        <v>141</v>
      </c>
      <c r="C67" s="27"/>
      <c r="D67" s="27"/>
    </row>
    <row r="68" spans="1:4" s="243" customFormat="1" ht="12" customHeight="1">
      <c r="A68" s="242" t="s">
        <v>142</v>
      </c>
      <c r="B68" s="26" t="s">
        <v>143</v>
      </c>
      <c r="C68" s="27"/>
      <c r="D68" s="27"/>
    </row>
    <row r="69" spans="1:4" s="243" customFormat="1" ht="12" customHeight="1">
      <c r="A69" s="244" t="s">
        <v>144</v>
      </c>
      <c r="B69" s="247" t="s">
        <v>441</v>
      </c>
      <c r="C69" s="27"/>
      <c r="D69" s="27"/>
    </row>
    <row r="70" spans="1:4" s="243" customFormat="1" ht="12" customHeight="1">
      <c r="A70" s="246" t="s">
        <v>146</v>
      </c>
      <c r="B70" s="31" t="s">
        <v>147</v>
      </c>
      <c r="C70" s="20">
        <f>SUM(C71:C74)</f>
        <v>0</v>
      </c>
      <c r="D70" s="20"/>
    </row>
    <row r="71" spans="1:4" s="243" customFormat="1" ht="12" customHeight="1">
      <c r="A71" s="240" t="s">
        <v>148</v>
      </c>
      <c r="B71" s="23" t="s">
        <v>149</v>
      </c>
      <c r="C71" s="27"/>
      <c r="D71" s="27"/>
    </row>
    <row r="72" spans="1:4" s="243" customFormat="1" ht="12" customHeight="1">
      <c r="A72" s="242" t="s">
        <v>150</v>
      </c>
      <c r="B72" s="26" t="s">
        <v>151</v>
      </c>
      <c r="C72" s="27"/>
      <c r="D72" s="27"/>
    </row>
    <row r="73" spans="1:4" s="243" customFormat="1" ht="12" customHeight="1">
      <c r="A73" s="242" t="s">
        <v>152</v>
      </c>
      <c r="B73" s="26" t="s">
        <v>153</v>
      </c>
      <c r="C73" s="27"/>
      <c r="D73" s="27"/>
    </row>
    <row r="74" spans="1:4" s="243" customFormat="1" ht="12" customHeight="1">
      <c r="A74" s="244" t="s">
        <v>154</v>
      </c>
      <c r="B74" s="30" t="s">
        <v>155</v>
      </c>
      <c r="C74" s="27"/>
      <c r="D74" s="27"/>
    </row>
    <row r="75" spans="1:4" s="243" customFormat="1" ht="12" customHeight="1">
      <c r="A75" s="246" t="s">
        <v>156</v>
      </c>
      <c r="B75" s="31" t="s">
        <v>157</v>
      </c>
      <c r="C75" s="20">
        <f>SUM(C76:C77)</f>
        <v>156105016</v>
      </c>
      <c r="D75" s="20">
        <f>SUM(D76:D77)</f>
        <v>230323403</v>
      </c>
    </row>
    <row r="76" spans="1:4" s="243" customFormat="1" ht="12" customHeight="1">
      <c r="A76" s="240" t="s">
        <v>158</v>
      </c>
      <c r="B76" s="23" t="s">
        <v>159</v>
      </c>
      <c r="C76" s="27">
        <v>156105016</v>
      </c>
      <c r="D76" s="27">
        <v>230323403</v>
      </c>
    </row>
    <row r="77" spans="1:4" s="243" customFormat="1" ht="12" customHeight="1">
      <c r="A77" s="244" t="s">
        <v>160</v>
      </c>
      <c r="B77" s="38" t="s">
        <v>161</v>
      </c>
      <c r="C77" s="27"/>
      <c r="D77" s="27"/>
    </row>
    <row r="78" spans="1:4" s="241" customFormat="1" ht="12" customHeight="1">
      <c r="A78" s="246" t="s">
        <v>162</v>
      </c>
      <c r="B78" s="31" t="s">
        <v>163</v>
      </c>
      <c r="C78" s="20">
        <f>SUM(C79:C81)</f>
        <v>0</v>
      </c>
      <c r="D78" s="20"/>
    </row>
    <row r="79" spans="1:4" s="243" customFormat="1" ht="12" customHeight="1">
      <c r="A79" s="240" t="s">
        <v>164</v>
      </c>
      <c r="B79" s="23" t="s">
        <v>165</v>
      </c>
      <c r="C79" s="27"/>
      <c r="D79" s="27"/>
    </row>
    <row r="80" spans="1:4" s="243" customFormat="1" ht="12" customHeight="1">
      <c r="A80" s="242" t="s">
        <v>166</v>
      </c>
      <c r="B80" s="26" t="s">
        <v>167</v>
      </c>
      <c r="C80" s="27"/>
      <c r="D80" s="27"/>
    </row>
    <row r="81" spans="1:4" s="243" customFormat="1" ht="12" customHeight="1">
      <c r="A81" s="244" t="s">
        <v>168</v>
      </c>
      <c r="B81" s="38" t="s">
        <v>169</v>
      </c>
      <c r="C81" s="27"/>
      <c r="D81" s="27"/>
    </row>
    <row r="82" spans="1:4" s="243" customFormat="1" ht="12" customHeight="1">
      <c r="A82" s="246" t="s">
        <v>170</v>
      </c>
      <c r="B82" s="31" t="s">
        <v>171</v>
      </c>
      <c r="C82" s="20">
        <f>SUM(C83:C86)</f>
        <v>0</v>
      </c>
      <c r="D82" s="20"/>
    </row>
    <row r="83" spans="1:4" s="243" customFormat="1" ht="12" customHeight="1">
      <c r="A83" s="248" t="s">
        <v>172</v>
      </c>
      <c r="B83" s="23" t="s">
        <v>173</v>
      </c>
      <c r="C83" s="27"/>
      <c r="D83" s="27"/>
    </row>
    <row r="84" spans="1:4" s="243" customFormat="1" ht="12" customHeight="1">
      <c r="A84" s="249" t="s">
        <v>174</v>
      </c>
      <c r="B84" s="26" t="s">
        <v>175</v>
      </c>
      <c r="C84" s="27"/>
      <c r="D84" s="27"/>
    </row>
    <row r="85" spans="1:4" s="243" customFormat="1" ht="12" customHeight="1">
      <c r="A85" s="249" t="s">
        <v>176</v>
      </c>
      <c r="B85" s="26" t="s">
        <v>177</v>
      </c>
      <c r="C85" s="27"/>
      <c r="D85" s="27"/>
    </row>
    <row r="86" spans="1:4" s="241" customFormat="1" ht="12" customHeight="1">
      <c r="A86" s="250" t="s">
        <v>178</v>
      </c>
      <c r="B86" s="38" t="s">
        <v>179</v>
      </c>
      <c r="C86" s="27"/>
      <c r="D86" s="27"/>
    </row>
    <row r="87" spans="1:4" s="241" customFormat="1" ht="12" customHeight="1">
      <c r="A87" s="246" t="s">
        <v>180</v>
      </c>
      <c r="B87" s="31" t="s">
        <v>181</v>
      </c>
      <c r="C87" s="48"/>
      <c r="D87" s="48"/>
    </row>
    <row r="88" spans="1:4" s="241" customFormat="1" ht="12" customHeight="1">
      <c r="A88" s="246" t="s">
        <v>421</v>
      </c>
      <c r="B88" s="31" t="s">
        <v>183</v>
      </c>
      <c r="C88" s="48"/>
      <c r="D88" s="48"/>
    </row>
    <row r="89" spans="1:4" s="241" customFormat="1" ht="12" customHeight="1">
      <c r="A89" s="246" t="s">
        <v>422</v>
      </c>
      <c r="B89" s="49" t="s">
        <v>185</v>
      </c>
      <c r="C89" s="20">
        <f>+C66+C70+C75+C78+C82+C88+C87</f>
        <v>156105016</v>
      </c>
      <c r="D89" s="20">
        <f>+D66+D70+D75+D78+D82+D88+D87</f>
        <v>230323403</v>
      </c>
    </row>
    <row r="90" spans="1:4" s="241" customFormat="1" ht="12" customHeight="1">
      <c r="A90" s="251" t="s">
        <v>423</v>
      </c>
      <c r="B90" s="51" t="s">
        <v>424</v>
      </c>
      <c r="C90" s="20">
        <f>+C65+C89</f>
        <v>251693310</v>
      </c>
      <c r="D90" s="20">
        <f>+D65+D89</f>
        <v>471926318</v>
      </c>
    </row>
    <row r="91" spans="1:4" s="243" customFormat="1" ht="15" customHeight="1">
      <c r="A91" s="252"/>
      <c r="B91" s="253"/>
      <c r="C91" s="254"/>
      <c r="D91" s="254"/>
    </row>
    <row r="92" spans="1:4" s="236" customFormat="1" ht="16.5" customHeight="1">
      <c r="A92" s="255"/>
      <c r="B92" s="256" t="s">
        <v>290</v>
      </c>
      <c r="C92" s="257"/>
      <c r="D92" s="257"/>
    </row>
    <row r="93" spans="1:4" s="258" customFormat="1" ht="12" customHeight="1">
      <c r="A93" s="14" t="s">
        <v>22</v>
      </c>
      <c r="B93" s="62" t="s">
        <v>425</v>
      </c>
      <c r="C93" s="63">
        <f>+C94+C95+C96+C97+C98+C111</f>
        <v>60361882</v>
      </c>
      <c r="D93" s="63">
        <f>+D94+D95+D96+D97+D98+D111</f>
        <v>267473467</v>
      </c>
    </row>
    <row r="94" spans="1:4" ht="12" customHeight="1">
      <c r="A94" s="259" t="s">
        <v>24</v>
      </c>
      <c r="B94" s="66" t="s">
        <v>192</v>
      </c>
      <c r="C94" s="67">
        <v>29260618</v>
      </c>
      <c r="D94" s="67">
        <v>75982738</v>
      </c>
    </row>
    <row r="95" spans="1:4" ht="12" customHeight="1">
      <c r="A95" s="242" t="s">
        <v>26</v>
      </c>
      <c r="B95" s="69" t="s">
        <v>193</v>
      </c>
      <c r="C95" s="27">
        <v>4356107</v>
      </c>
      <c r="D95" s="27">
        <v>8062189</v>
      </c>
    </row>
    <row r="96" spans="1:4" ht="12" customHeight="1">
      <c r="A96" s="242" t="s">
        <v>28</v>
      </c>
      <c r="B96" s="69" t="s">
        <v>194</v>
      </c>
      <c r="C96" s="32">
        <v>15038513</v>
      </c>
      <c r="D96" s="32">
        <v>48068440</v>
      </c>
    </row>
    <row r="97" spans="1:4" ht="12" customHeight="1">
      <c r="A97" s="242" t="s">
        <v>30</v>
      </c>
      <c r="B97" s="70" t="s">
        <v>195</v>
      </c>
      <c r="C97" s="32">
        <v>2757000</v>
      </c>
      <c r="D97" s="32">
        <v>4962550</v>
      </c>
    </row>
    <row r="98" spans="1:4" ht="12" customHeight="1">
      <c r="A98" s="242" t="s">
        <v>196</v>
      </c>
      <c r="B98" s="71" t="s">
        <v>197</v>
      </c>
      <c r="C98" s="32">
        <v>8649644</v>
      </c>
      <c r="D98" s="32">
        <v>9168554</v>
      </c>
    </row>
    <row r="99" spans="1:4" ht="12" customHeight="1">
      <c r="A99" s="242" t="s">
        <v>34</v>
      </c>
      <c r="B99" s="69" t="s">
        <v>426</v>
      </c>
      <c r="C99" s="32"/>
      <c r="D99" s="32"/>
    </row>
    <row r="100" spans="1:4" ht="12" customHeight="1">
      <c r="A100" s="242" t="s">
        <v>199</v>
      </c>
      <c r="B100" s="73" t="s">
        <v>200</v>
      </c>
      <c r="C100" s="32"/>
      <c r="D100" s="32"/>
    </row>
    <row r="101" spans="1:4" ht="12" customHeight="1">
      <c r="A101" s="242" t="s">
        <v>201</v>
      </c>
      <c r="B101" s="73" t="s">
        <v>202</v>
      </c>
      <c r="C101" s="32"/>
      <c r="D101" s="32"/>
    </row>
    <row r="102" spans="1:4" ht="12" customHeight="1">
      <c r="A102" s="242" t="s">
        <v>203</v>
      </c>
      <c r="B102" s="73" t="s">
        <v>204</v>
      </c>
      <c r="C102" s="32"/>
      <c r="D102" s="32"/>
    </row>
    <row r="103" spans="1:4" ht="12" customHeight="1">
      <c r="A103" s="242" t="s">
        <v>205</v>
      </c>
      <c r="B103" s="74" t="s">
        <v>206</v>
      </c>
      <c r="C103" s="32"/>
      <c r="D103" s="32"/>
    </row>
    <row r="104" spans="1:4" ht="12" customHeight="1">
      <c r="A104" s="242" t="s">
        <v>207</v>
      </c>
      <c r="B104" s="74" t="s">
        <v>208</v>
      </c>
      <c r="C104" s="32"/>
      <c r="D104" s="32"/>
    </row>
    <row r="105" spans="1:4" ht="12" customHeight="1">
      <c r="A105" s="242" t="s">
        <v>209</v>
      </c>
      <c r="B105" s="73" t="s">
        <v>210</v>
      </c>
      <c r="C105" s="32">
        <v>8649644</v>
      </c>
      <c r="D105" s="32">
        <v>9168554</v>
      </c>
    </row>
    <row r="106" spans="1:4" ht="12" customHeight="1">
      <c r="A106" s="242" t="s">
        <v>211</v>
      </c>
      <c r="B106" s="73" t="s">
        <v>212</v>
      </c>
      <c r="C106" s="32"/>
      <c r="D106" s="32"/>
    </row>
    <row r="107" spans="1:4" ht="12" customHeight="1">
      <c r="A107" s="242" t="s">
        <v>213</v>
      </c>
      <c r="B107" s="74" t="s">
        <v>214</v>
      </c>
      <c r="C107" s="32"/>
      <c r="D107" s="32"/>
    </row>
    <row r="108" spans="1:4" ht="12" customHeight="1">
      <c r="A108" s="260" t="s">
        <v>215</v>
      </c>
      <c r="B108" s="72" t="s">
        <v>216</v>
      </c>
      <c r="C108" s="32"/>
      <c r="D108" s="32"/>
    </row>
    <row r="109" spans="1:4" ht="12" customHeight="1">
      <c r="A109" s="242" t="s">
        <v>217</v>
      </c>
      <c r="B109" s="72" t="s">
        <v>218</v>
      </c>
      <c r="C109" s="32"/>
      <c r="D109" s="32"/>
    </row>
    <row r="110" spans="1:4" ht="12" customHeight="1">
      <c r="A110" s="242" t="s">
        <v>219</v>
      </c>
      <c r="B110" s="74" t="s">
        <v>220</v>
      </c>
      <c r="C110" s="27"/>
      <c r="D110" s="27"/>
    </row>
    <row r="111" spans="1:4" ht="12" customHeight="1">
      <c r="A111" s="242" t="s">
        <v>221</v>
      </c>
      <c r="B111" s="70" t="s">
        <v>222</v>
      </c>
      <c r="C111" s="27">
        <v>300000</v>
      </c>
      <c r="D111" s="27">
        <v>121228996</v>
      </c>
    </row>
    <row r="112" spans="1:4" ht="12" customHeight="1">
      <c r="A112" s="244" t="s">
        <v>223</v>
      </c>
      <c r="B112" s="69" t="s">
        <v>427</v>
      </c>
      <c r="C112" s="32"/>
      <c r="D112" s="32"/>
    </row>
    <row r="113" spans="1:4" ht="12" customHeight="1">
      <c r="A113" s="261" t="s">
        <v>225</v>
      </c>
      <c r="B113" s="262" t="s">
        <v>428</v>
      </c>
      <c r="C113" s="44"/>
      <c r="D113" s="44"/>
    </row>
    <row r="114" spans="1:4" ht="12" customHeight="1">
      <c r="A114" s="58" t="s">
        <v>36</v>
      </c>
      <c r="B114" s="94" t="s">
        <v>227</v>
      </c>
      <c r="C114" s="20">
        <f>+C115+C117+C119</f>
        <v>157105106</v>
      </c>
      <c r="D114" s="20">
        <f>+D115+D117+D119</f>
        <v>168289307</v>
      </c>
    </row>
    <row r="115" spans="1:4" ht="12" customHeight="1">
      <c r="A115" s="240" t="s">
        <v>38</v>
      </c>
      <c r="B115" s="69" t="s">
        <v>228</v>
      </c>
      <c r="C115" s="24">
        <v>157105106</v>
      </c>
      <c r="D115" s="24">
        <v>161814380</v>
      </c>
    </row>
    <row r="116" spans="1:4" ht="12" customHeight="1">
      <c r="A116" s="240" t="s">
        <v>40</v>
      </c>
      <c r="B116" s="80" t="s">
        <v>229</v>
      </c>
      <c r="C116" s="24"/>
      <c r="D116" s="24"/>
    </row>
    <row r="117" spans="1:4" ht="12" customHeight="1">
      <c r="A117" s="240" t="s">
        <v>42</v>
      </c>
      <c r="B117" s="80" t="s">
        <v>230</v>
      </c>
      <c r="C117" s="27"/>
      <c r="D117" s="27">
        <v>6474927</v>
      </c>
    </row>
    <row r="118" spans="1:4" ht="12" customHeight="1">
      <c r="A118" s="240" t="s">
        <v>44</v>
      </c>
      <c r="B118" s="80" t="s">
        <v>231</v>
      </c>
      <c r="C118" s="81"/>
      <c r="D118" s="81"/>
    </row>
    <row r="119" spans="1:4" ht="12" customHeight="1">
      <c r="A119" s="240" t="s">
        <v>46</v>
      </c>
      <c r="B119" s="30" t="s">
        <v>351</v>
      </c>
      <c r="C119" s="81"/>
      <c r="D119" s="81"/>
    </row>
    <row r="120" spans="1:4" ht="12" customHeight="1">
      <c r="A120" s="240" t="s">
        <v>48</v>
      </c>
      <c r="B120" s="28" t="s">
        <v>233</v>
      </c>
      <c r="C120" s="81"/>
      <c r="D120" s="81"/>
    </row>
    <row r="121" spans="1:4" ht="12" customHeight="1">
      <c r="A121" s="240" t="s">
        <v>234</v>
      </c>
      <c r="B121" s="82" t="s">
        <v>235</v>
      </c>
      <c r="C121" s="81"/>
      <c r="D121" s="81"/>
    </row>
    <row r="122" spans="1:4" ht="12" customHeight="1">
      <c r="A122" s="240" t="s">
        <v>236</v>
      </c>
      <c r="B122" s="74" t="s">
        <v>208</v>
      </c>
      <c r="C122" s="81"/>
      <c r="D122" s="81"/>
    </row>
    <row r="123" spans="1:4" ht="12" customHeight="1">
      <c r="A123" s="240" t="s">
        <v>237</v>
      </c>
      <c r="B123" s="74" t="s">
        <v>238</v>
      </c>
      <c r="C123" s="81"/>
      <c r="D123" s="81"/>
    </row>
    <row r="124" spans="1:4" ht="12" customHeight="1">
      <c r="A124" s="240" t="s">
        <v>239</v>
      </c>
      <c r="B124" s="74" t="s">
        <v>240</v>
      </c>
      <c r="C124" s="81"/>
      <c r="D124" s="81"/>
    </row>
    <row r="125" spans="1:4" ht="12" customHeight="1">
      <c r="A125" s="240" t="s">
        <v>241</v>
      </c>
      <c r="B125" s="74" t="s">
        <v>214</v>
      </c>
      <c r="C125" s="81"/>
      <c r="D125" s="81"/>
    </row>
    <row r="126" spans="1:4" ht="12" customHeight="1">
      <c r="A126" s="240" t="s">
        <v>242</v>
      </c>
      <c r="B126" s="74" t="s">
        <v>243</v>
      </c>
      <c r="C126" s="81"/>
      <c r="D126" s="81"/>
    </row>
    <row r="127" spans="1:4" ht="12" customHeight="1">
      <c r="A127" s="260" t="s">
        <v>244</v>
      </c>
      <c r="B127" s="74" t="s">
        <v>245</v>
      </c>
      <c r="C127" s="83"/>
      <c r="D127" s="83"/>
    </row>
    <row r="128" spans="1:4" ht="12" customHeight="1">
      <c r="A128" s="58" t="s">
        <v>50</v>
      </c>
      <c r="B128" s="19" t="s">
        <v>246</v>
      </c>
      <c r="C128" s="20">
        <f>+C93+C114</f>
        <v>217466988</v>
      </c>
      <c r="D128" s="20">
        <f>+D93+D114</f>
        <v>435762774</v>
      </c>
    </row>
    <row r="129" spans="1:4" ht="12" customHeight="1">
      <c r="A129" s="58" t="s">
        <v>247</v>
      </c>
      <c r="B129" s="19" t="s">
        <v>248</v>
      </c>
      <c r="C129" s="20">
        <f>+C130+C131+C132</f>
        <v>0</v>
      </c>
      <c r="D129" s="20"/>
    </row>
    <row r="130" spans="1:4" s="258" customFormat="1" ht="12" customHeight="1">
      <c r="A130" s="240" t="s">
        <v>66</v>
      </c>
      <c r="B130" s="84" t="s">
        <v>429</v>
      </c>
      <c r="C130" s="81"/>
      <c r="D130" s="81"/>
    </row>
    <row r="131" spans="1:4" ht="12" customHeight="1">
      <c r="A131" s="240" t="s">
        <v>68</v>
      </c>
      <c r="B131" s="84" t="s">
        <v>250</v>
      </c>
      <c r="C131" s="81"/>
      <c r="D131" s="81"/>
    </row>
    <row r="132" spans="1:4" ht="12" customHeight="1">
      <c r="A132" s="260" t="s">
        <v>70</v>
      </c>
      <c r="B132" s="85" t="s">
        <v>430</v>
      </c>
      <c r="C132" s="81"/>
      <c r="D132" s="81"/>
    </row>
    <row r="133" spans="1:4" ht="12" customHeight="1">
      <c r="A133" s="58" t="s">
        <v>80</v>
      </c>
      <c r="B133" s="19" t="s">
        <v>252</v>
      </c>
      <c r="C133" s="20">
        <f>+C134+C135+C136+C137+C138+C139</f>
        <v>0</v>
      </c>
      <c r="D133" s="20"/>
    </row>
    <row r="134" spans="1:4" ht="12" customHeight="1">
      <c r="A134" s="240" t="s">
        <v>82</v>
      </c>
      <c r="B134" s="84" t="s">
        <v>253</v>
      </c>
      <c r="C134" s="81"/>
      <c r="D134" s="81"/>
    </row>
    <row r="135" spans="1:4" ht="12" customHeight="1">
      <c r="A135" s="240" t="s">
        <v>84</v>
      </c>
      <c r="B135" s="84" t="s">
        <v>254</v>
      </c>
      <c r="C135" s="81"/>
      <c r="D135" s="81"/>
    </row>
    <row r="136" spans="1:4" ht="12" customHeight="1">
      <c r="A136" s="240" t="s">
        <v>86</v>
      </c>
      <c r="B136" s="84" t="s">
        <v>255</v>
      </c>
      <c r="C136" s="81"/>
      <c r="D136" s="81"/>
    </row>
    <row r="137" spans="1:4" ht="12" customHeight="1">
      <c r="A137" s="240" t="s">
        <v>88</v>
      </c>
      <c r="B137" s="84" t="s">
        <v>431</v>
      </c>
      <c r="C137" s="81"/>
      <c r="D137" s="81"/>
    </row>
    <row r="138" spans="1:4" ht="12" customHeight="1">
      <c r="A138" s="240" t="s">
        <v>90</v>
      </c>
      <c r="B138" s="84" t="s">
        <v>257</v>
      </c>
      <c r="C138" s="81"/>
      <c r="D138" s="81"/>
    </row>
    <row r="139" spans="1:4" s="258" customFormat="1" ht="12" customHeight="1">
      <c r="A139" s="260" t="s">
        <v>92</v>
      </c>
      <c r="B139" s="85" t="s">
        <v>258</v>
      </c>
      <c r="C139" s="81"/>
      <c r="D139" s="81"/>
    </row>
    <row r="140" spans="1:12" ht="12" customHeight="1">
      <c r="A140" s="58" t="s">
        <v>104</v>
      </c>
      <c r="B140" s="19" t="s">
        <v>432</v>
      </c>
      <c r="C140" s="20">
        <f>+C141+C142+C144+C145+C143</f>
        <v>34226412</v>
      </c>
      <c r="D140" s="20">
        <f>+D141+D142+D144+D145+D143</f>
        <v>36163544</v>
      </c>
      <c r="L140" s="263"/>
    </row>
    <row r="141" spans="1:4" ht="12.75" customHeight="1">
      <c r="A141" s="240" t="s">
        <v>106</v>
      </c>
      <c r="B141" s="84" t="s">
        <v>260</v>
      </c>
      <c r="C141" s="81"/>
      <c r="D141" s="81"/>
    </row>
    <row r="142" spans="1:4" ht="12" customHeight="1">
      <c r="A142" s="240" t="s">
        <v>108</v>
      </c>
      <c r="B142" s="84" t="s">
        <v>261</v>
      </c>
      <c r="C142" s="81"/>
      <c r="D142" s="81">
        <v>1937132</v>
      </c>
    </row>
    <row r="143" spans="1:4" s="258" customFormat="1" ht="12" customHeight="1">
      <c r="A143" s="240" t="s">
        <v>110</v>
      </c>
      <c r="B143" s="84" t="s">
        <v>433</v>
      </c>
      <c r="C143" s="81">
        <v>34226412</v>
      </c>
      <c r="D143" s="81">
        <v>34226412</v>
      </c>
    </row>
    <row r="144" spans="1:4" s="258" customFormat="1" ht="12" customHeight="1">
      <c r="A144" s="240" t="s">
        <v>112</v>
      </c>
      <c r="B144" s="84" t="s">
        <v>262</v>
      </c>
      <c r="C144" s="81"/>
      <c r="D144" s="81"/>
    </row>
    <row r="145" spans="1:4" s="258" customFormat="1" ht="12" customHeight="1">
      <c r="A145" s="260" t="s">
        <v>114</v>
      </c>
      <c r="B145" s="85" t="s">
        <v>263</v>
      </c>
      <c r="C145" s="81"/>
      <c r="D145" s="81"/>
    </row>
    <row r="146" spans="1:4" s="258" customFormat="1" ht="12" customHeight="1">
      <c r="A146" s="58" t="s">
        <v>264</v>
      </c>
      <c r="B146" s="19" t="s">
        <v>265</v>
      </c>
      <c r="C146" s="86">
        <f>+C147+C148+C149+C150+C151</f>
        <v>0</v>
      </c>
      <c r="D146" s="86"/>
    </row>
    <row r="147" spans="1:4" s="258" customFormat="1" ht="12" customHeight="1">
      <c r="A147" s="240" t="s">
        <v>118</v>
      </c>
      <c r="B147" s="84" t="s">
        <v>266</v>
      </c>
      <c r="C147" s="81"/>
      <c r="D147" s="81"/>
    </row>
    <row r="148" spans="1:4" s="258" customFormat="1" ht="12" customHeight="1">
      <c r="A148" s="240" t="s">
        <v>120</v>
      </c>
      <c r="B148" s="84" t="s">
        <v>267</v>
      </c>
      <c r="C148" s="81"/>
      <c r="D148" s="81"/>
    </row>
    <row r="149" spans="1:4" s="258" customFormat="1" ht="12" customHeight="1">
      <c r="A149" s="240" t="s">
        <v>122</v>
      </c>
      <c r="B149" s="84" t="s">
        <v>268</v>
      </c>
      <c r="C149" s="81"/>
      <c r="D149" s="81"/>
    </row>
    <row r="150" spans="1:4" ht="12.75" customHeight="1">
      <c r="A150" s="240" t="s">
        <v>124</v>
      </c>
      <c r="B150" s="84" t="s">
        <v>434</v>
      </c>
      <c r="C150" s="81"/>
      <c r="D150" s="81"/>
    </row>
    <row r="151" spans="1:4" ht="12.75" customHeight="1">
      <c r="A151" s="260" t="s">
        <v>270</v>
      </c>
      <c r="B151" s="85" t="s">
        <v>271</v>
      </c>
      <c r="C151" s="83"/>
      <c r="D151" s="83"/>
    </row>
    <row r="152" spans="1:4" ht="12.75" customHeight="1">
      <c r="A152" s="264" t="s">
        <v>126</v>
      </c>
      <c r="B152" s="19" t="s">
        <v>272</v>
      </c>
      <c r="C152" s="86"/>
      <c r="D152" s="86"/>
    </row>
    <row r="153" spans="1:4" ht="12" customHeight="1">
      <c r="A153" s="264" t="s">
        <v>273</v>
      </c>
      <c r="B153" s="19" t="s">
        <v>274</v>
      </c>
      <c r="C153" s="86"/>
      <c r="D153" s="86"/>
    </row>
    <row r="154" spans="1:4" ht="15" customHeight="1">
      <c r="A154" s="58" t="s">
        <v>275</v>
      </c>
      <c r="B154" s="19" t="s">
        <v>276</v>
      </c>
      <c r="C154" s="88">
        <f>+C129+C133+C140+C146+C152+C153</f>
        <v>34226412</v>
      </c>
      <c r="D154" s="88">
        <f>+D129+D133+D140+D146+D152+D153</f>
        <v>36163544</v>
      </c>
    </row>
    <row r="155" spans="1:4" ht="13.5" customHeight="1">
      <c r="A155" s="265" t="s">
        <v>277</v>
      </c>
      <c r="B155" s="92" t="s">
        <v>278</v>
      </c>
      <c r="C155" s="88">
        <f>+C128+C154</f>
        <v>251693400</v>
      </c>
      <c r="D155" s="88">
        <f>+D128+D154</f>
        <v>471926318</v>
      </c>
    </row>
    <row r="156" ht="15" customHeight="1"/>
    <row r="157" spans="1:4" ht="12.75" customHeight="1">
      <c r="A157" s="266" t="s">
        <v>435</v>
      </c>
      <c r="B157" s="267"/>
      <c r="C157" s="268">
        <v>54</v>
      </c>
      <c r="D157" s="268">
        <v>54</v>
      </c>
    </row>
    <row r="158" spans="1:4" ht="12.75" customHeight="1">
      <c r="A158" s="266" t="s">
        <v>436</v>
      </c>
      <c r="B158" s="267"/>
      <c r="C158" s="268">
        <v>54</v>
      </c>
      <c r="D158" s="268">
        <v>54</v>
      </c>
    </row>
    <row r="159" spans="1:4" ht="12.75" customHeight="1">
      <c r="A159" s="266" t="s">
        <v>437</v>
      </c>
      <c r="B159" s="267"/>
      <c r="C159" s="268">
        <v>0</v>
      </c>
      <c r="D159" s="268">
        <v>0</v>
      </c>
    </row>
    <row r="160" spans="1:4" ht="12.75" customHeight="1">
      <c r="A160" s="266" t="s">
        <v>438</v>
      </c>
      <c r="B160" s="267"/>
      <c r="C160" s="268">
        <v>0</v>
      </c>
      <c r="D160" s="268">
        <v>0</v>
      </c>
    </row>
    <row r="161" spans="1:4" ht="12.75" customHeight="1">
      <c r="A161" s="266" t="s">
        <v>439</v>
      </c>
      <c r="B161" s="267"/>
      <c r="C161" s="268">
        <v>52</v>
      </c>
      <c r="D161" s="268">
        <v>52</v>
      </c>
    </row>
  </sheetData>
  <sheetProtection selectLockedCells="1" selectUnlockedCells="1"/>
  <mergeCells count="2">
    <mergeCell ref="B2:D2"/>
    <mergeCell ref="B3:D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2"/>
  <rowBreaks count="1" manualBreakCount="1">
    <brk id="9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D64"/>
  <sheetViews>
    <sheetView view="pageBreakPreview" zoomScaleNormal="90" zoomScaleSheetLayoutView="100" workbookViewId="0" topLeftCell="A1">
      <selection activeCell="B2" sqref="B2"/>
    </sheetView>
  </sheetViews>
  <sheetFormatPr defaultColWidth="8.00390625" defaultRowHeight="12.75" customHeight="1"/>
  <cols>
    <col min="1" max="1" width="13.75390625" style="269" customWidth="1"/>
    <col min="2" max="2" width="79.125" style="270" customWidth="1"/>
    <col min="3" max="3" width="24.875" style="270" customWidth="1"/>
    <col min="4" max="4" width="25.00390625" style="270" customWidth="1"/>
    <col min="5" max="16384" width="9.25390625" style="270" customWidth="1"/>
  </cols>
  <sheetData>
    <row r="1" spans="1:4" s="271" customFormat="1" ht="21" customHeight="1">
      <c r="A1" s="215"/>
      <c r="B1" s="216"/>
      <c r="C1" s="217" t="str">
        <f>+CONCATENATE("9.2. melléklet a 3/",LEFT(ÖSSZEFÜGGÉSEK!A5,4),". (II.27.) önkormányzati rendelethez")</f>
        <v>9.2. melléklet a 3/2018. (II.27.) önkormányzati rendelethez</v>
      </c>
      <c r="D1" s="217"/>
    </row>
    <row r="2" spans="1:4" s="272" customFormat="1" ht="25.5" customHeight="1">
      <c r="A2" s="219" t="s">
        <v>442</v>
      </c>
      <c r="B2" s="220" t="s">
        <v>443</v>
      </c>
      <c r="C2" s="220"/>
      <c r="D2" s="220"/>
    </row>
    <row r="3" spans="1:4" s="272" customFormat="1" ht="24.75" customHeight="1">
      <c r="A3" s="273" t="s">
        <v>409</v>
      </c>
      <c r="B3" s="224" t="s">
        <v>410</v>
      </c>
      <c r="C3" s="224"/>
      <c r="D3" s="224"/>
    </row>
    <row r="4" spans="1:4" s="274" customFormat="1" ht="15.75" customHeight="1">
      <c r="A4" s="226"/>
      <c r="B4" s="226"/>
      <c r="C4" s="227"/>
      <c r="D4" s="227" t="s">
        <v>16</v>
      </c>
    </row>
    <row r="5" spans="1:4" ht="13.5" customHeight="1">
      <c r="A5" s="229" t="s">
        <v>411</v>
      </c>
      <c r="B5" s="230" t="s">
        <v>412</v>
      </c>
      <c r="C5" s="232" t="s">
        <v>413</v>
      </c>
      <c r="D5" s="232" t="s">
        <v>414</v>
      </c>
    </row>
    <row r="6" spans="1:4" s="275" customFormat="1" ht="12.75" customHeight="1">
      <c r="A6" s="233"/>
      <c r="B6" s="234" t="s">
        <v>20</v>
      </c>
      <c r="C6" s="235" t="s">
        <v>21</v>
      </c>
      <c r="D6" s="235"/>
    </row>
    <row r="7" spans="1:4" s="275" customFormat="1" ht="15.75" customHeight="1">
      <c r="A7" s="237"/>
      <c r="B7" s="238" t="s">
        <v>289</v>
      </c>
      <c r="C7" s="276"/>
      <c r="D7" s="276"/>
    </row>
    <row r="8" spans="1:4" s="278" customFormat="1" ht="12" customHeight="1">
      <c r="A8" s="233" t="s">
        <v>22</v>
      </c>
      <c r="B8" s="277" t="s">
        <v>444</v>
      </c>
      <c r="C8" s="128">
        <f>SUM(C9:C19)</f>
        <v>5172296</v>
      </c>
      <c r="D8" s="128">
        <f>SUM(D9:D19)</f>
        <v>5172296</v>
      </c>
    </row>
    <row r="9" spans="1:4" s="278" customFormat="1" ht="12" customHeight="1">
      <c r="A9" s="279" t="s">
        <v>24</v>
      </c>
      <c r="B9" s="66" t="s">
        <v>83</v>
      </c>
      <c r="C9" s="280"/>
      <c r="D9" s="280"/>
    </row>
    <row r="10" spans="1:4" s="278" customFormat="1" ht="12" customHeight="1">
      <c r="A10" s="281" t="s">
        <v>26</v>
      </c>
      <c r="B10" s="69" t="s">
        <v>85</v>
      </c>
      <c r="C10" s="117">
        <v>1500000</v>
      </c>
      <c r="D10" s="117">
        <v>1500000</v>
      </c>
    </row>
    <row r="11" spans="1:4" s="278" customFormat="1" ht="12" customHeight="1">
      <c r="A11" s="281" t="s">
        <v>28</v>
      </c>
      <c r="B11" s="69" t="s">
        <v>87</v>
      </c>
      <c r="C11" s="117"/>
      <c r="D11" s="117"/>
    </row>
    <row r="12" spans="1:4" s="278" customFormat="1" ht="12" customHeight="1">
      <c r="A12" s="281" t="s">
        <v>30</v>
      </c>
      <c r="B12" s="69" t="s">
        <v>89</v>
      </c>
      <c r="C12" s="117"/>
      <c r="D12" s="117"/>
    </row>
    <row r="13" spans="1:4" s="278" customFormat="1" ht="12" customHeight="1">
      <c r="A13" s="281" t="s">
        <v>32</v>
      </c>
      <c r="B13" s="69" t="s">
        <v>91</v>
      </c>
      <c r="C13" s="117">
        <v>2164000</v>
      </c>
      <c r="D13" s="117">
        <v>2164000</v>
      </c>
    </row>
    <row r="14" spans="1:4" s="278" customFormat="1" ht="12" customHeight="1">
      <c r="A14" s="281" t="s">
        <v>34</v>
      </c>
      <c r="B14" s="69" t="s">
        <v>445</v>
      </c>
      <c r="C14" s="117">
        <v>1508296</v>
      </c>
      <c r="D14" s="117">
        <v>1508296</v>
      </c>
    </row>
    <row r="15" spans="1:4" s="278" customFormat="1" ht="12" customHeight="1">
      <c r="A15" s="281" t="s">
        <v>199</v>
      </c>
      <c r="B15" s="85" t="s">
        <v>446</v>
      </c>
      <c r="C15" s="117"/>
      <c r="D15" s="117"/>
    </row>
    <row r="16" spans="1:4" s="278" customFormat="1" ht="12" customHeight="1">
      <c r="A16" s="281" t="s">
        <v>201</v>
      </c>
      <c r="B16" s="69" t="s">
        <v>447</v>
      </c>
      <c r="C16" s="132"/>
      <c r="D16" s="132"/>
    </row>
    <row r="17" spans="1:4" s="282" customFormat="1" ht="12" customHeight="1">
      <c r="A17" s="281" t="s">
        <v>203</v>
      </c>
      <c r="B17" s="69" t="s">
        <v>99</v>
      </c>
      <c r="C17" s="117"/>
      <c r="D17" s="117"/>
    </row>
    <row r="18" spans="1:4" s="282" customFormat="1" ht="12" customHeight="1">
      <c r="A18" s="281" t="s">
        <v>205</v>
      </c>
      <c r="B18" s="69" t="s">
        <v>101</v>
      </c>
      <c r="C18" s="124"/>
      <c r="D18" s="124"/>
    </row>
    <row r="19" spans="1:4" s="282" customFormat="1" ht="12" customHeight="1">
      <c r="A19" s="281" t="s">
        <v>207</v>
      </c>
      <c r="B19" s="85" t="s">
        <v>103</v>
      </c>
      <c r="C19" s="124"/>
      <c r="D19" s="124"/>
    </row>
    <row r="20" spans="1:4" s="278" customFormat="1" ht="12" customHeight="1">
      <c r="A20" s="233" t="s">
        <v>36</v>
      </c>
      <c r="B20" s="277" t="s">
        <v>448</v>
      </c>
      <c r="C20" s="128">
        <f>SUM(C21:C23)</f>
        <v>0</v>
      </c>
      <c r="D20" s="128"/>
    </row>
    <row r="21" spans="1:4" s="282" customFormat="1" ht="12" customHeight="1">
      <c r="A21" s="281" t="s">
        <v>38</v>
      </c>
      <c r="B21" s="84" t="s">
        <v>39</v>
      </c>
      <c r="C21" s="117"/>
      <c r="D21" s="117"/>
    </row>
    <row r="22" spans="1:4" s="282" customFormat="1" ht="12" customHeight="1">
      <c r="A22" s="281" t="s">
        <v>40</v>
      </c>
      <c r="B22" s="69" t="s">
        <v>449</v>
      </c>
      <c r="C22" s="117"/>
      <c r="D22" s="117"/>
    </row>
    <row r="23" spans="1:4" s="282" customFormat="1" ht="12" customHeight="1">
      <c r="A23" s="281" t="s">
        <v>42</v>
      </c>
      <c r="B23" s="69" t="s">
        <v>450</v>
      </c>
      <c r="C23" s="117"/>
      <c r="D23" s="117"/>
    </row>
    <row r="24" spans="1:4" s="282" customFormat="1" ht="12" customHeight="1">
      <c r="A24" s="281" t="s">
        <v>44</v>
      </c>
      <c r="B24" s="69" t="s">
        <v>451</v>
      </c>
      <c r="C24" s="117"/>
      <c r="D24" s="117"/>
    </row>
    <row r="25" spans="1:4" s="282" customFormat="1" ht="12" customHeight="1">
      <c r="A25" s="233" t="s">
        <v>50</v>
      </c>
      <c r="B25" s="19" t="s">
        <v>299</v>
      </c>
      <c r="C25" s="283"/>
      <c r="D25" s="283"/>
    </row>
    <row r="26" spans="1:4" s="282" customFormat="1" ht="12" customHeight="1">
      <c r="A26" s="233" t="s">
        <v>247</v>
      </c>
      <c r="B26" s="19" t="s">
        <v>452</v>
      </c>
      <c r="C26" s="128">
        <f>+C27+C28+C29</f>
        <v>0</v>
      </c>
      <c r="D26" s="128"/>
    </row>
    <row r="27" spans="1:4" s="282" customFormat="1" ht="12" customHeight="1">
      <c r="A27" s="284" t="s">
        <v>66</v>
      </c>
      <c r="B27" s="84" t="s">
        <v>53</v>
      </c>
      <c r="C27" s="113"/>
      <c r="D27" s="113"/>
    </row>
    <row r="28" spans="1:4" s="282" customFormat="1" ht="12" customHeight="1">
      <c r="A28" s="284" t="s">
        <v>68</v>
      </c>
      <c r="B28" s="84" t="s">
        <v>449</v>
      </c>
      <c r="C28" s="117"/>
      <c r="D28" s="117"/>
    </row>
    <row r="29" spans="1:4" s="282" customFormat="1" ht="12" customHeight="1">
      <c r="A29" s="284" t="s">
        <v>70</v>
      </c>
      <c r="B29" s="69" t="s">
        <v>453</v>
      </c>
      <c r="C29" s="117"/>
      <c r="D29" s="117"/>
    </row>
    <row r="30" spans="1:4" s="282" customFormat="1" ht="12" customHeight="1">
      <c r="A30" s="281" t="s">
        <v>72</v>
      </c>
      <c r="B30" s="285" t="s">
        <v>454</v>
      </c>
      <c r="C30" s="286"/>
      <c r="D30" s="286"/>
    </row>
    <row r="31" spans="1:4" s="282" customFormat="1" ht="12" customHeight="1">
      <c r="A31" s="233" t="s">
        <v>80</v>
      </c>
      <c r="B31" s="19" t="s">
        <v>455</v>
      </c>
      <c r="C31" s="128">
        <f>+C32+C33+C34</f>
        <v>0</v>
      </c>
      <c r="D31" s="128"/>
    </row>
    <row r="32" spans="1:4" s="282" customFormat="1" ht="12" customHeight="1">
      <c r="A32" s="284" t="s">
        <v>82</v>
      </c>
      <c r="B32" s="84" t="s">
        <v>107</v>
      </c>
      <c r="C32" s="113"/>
      <c r="D32" s="113"/>
    </row>
    <row r="33" spans="1:4" s="282" customFormat="1" ht="12" customHeight="1">
      <c r="A33" s="284" t="s">
        <v>84</v>
      </c>
      <c r="B33" s="69" t="s">
        <v>109</v>
      </c>
      <c r="C33" s="132"/>
      <c r="D33" s="132"/>
    </row>
    <row r="34" spans="1:4" s="282" customFormat="1" ht="12" customHeight="1">
      <c r="A34" s="281" t="s">
        <v>86</v>
      </c>
      <c r="B34" s="285" t="s">
        <v>111</v>
      </c>
      <c r="C34" s="286"/>
      <c r="D34" s="286"/>
    </row>
    <row r="35" spans="1:4" s="278" customFormat="1" ht="12" customHeight="1">
      <c r="A35" s="233" t="s">
        <v>104</v>
      </c>
      <c r="B35" s="19" t="s">
        <v>301</v>
      </c>
      <c r="C35" s="283"/>
      <c r="D35" s="283"/>
    </row>
    <row r="36" spans="1:4" s="278" customFormat="1" ht="12" customHeight="1">
      <c r="A36" s="233" t="s">
        <v>264</v>
      </c>
      <c r="B36" s="19" t="s">
        <v>456</v>
      </c>
      <c r="C36" s="287"/>
      <c r="D36" s="287"/>
    </row>
    <row r="37" spans="1:4" s="278" customFormat="1" ht="12" customHeight="1">
      <c r="A37" s="233" t="s">
        <v>126</v>
      </c>
      <c r="B37" s="19" t="s">
        <v>457</v>
      </c>
      <c r="C37" s="257">
        <f>+C8+C20+C25+C26+C31+C35+C36</f>
        <v>5172296</v>
      </c>
      <c r="D37" s="257">
        <f>+D8+D20+D25+D26+D31+D35+D36</f>
        <v>5172296</v>
      </c>
    </row>
    <row r="38" spans="1:4" s="278" customFormat="1" ht="12" customHeight="1">
      <c r="A38" s="288" t="s">
        <v>273</v>
      </c>
      <c r="B38" s="19" t="s">
        <v>458</v>
      </c>
      <c r="C38" s="257">
        <f>+C39+C40+C41</f>
        <v>34226412</v>
      </c>
      <c r="D38" s="257">
        <f>+D39+D40+D41</f>
        <v>34354456</v>
      </c>
    </row>
    <row r="39" spans="1:4" s="278" customFormat="1" ht="12" customHeight="1">
      <c r="A39" s="284" t="s">
        <v>459</v>
      </c>
      <c r="B39" s="84" t="s">
        <v>356</v>
      </c>
      <c r="C39" s="113"/>
      <c r="D39" s="113">
        <v>128044</v>
      </c>
    </row>
    <row r="40" spans="1:4" s="278" customFormat="1" ht="12" customHeight="1">
      <c r="A40" s="284" t="s">
        <v>460</v>
      </c>
      <c r="B40" s="69" t="s">
        <v>461</v>
      </c>
      <c r="C40" s="132"/>
      <c r="D40" s="132"/>
    </row>
    <row r="41" spans="1:4" s="282" customFormat="1" ht="12" customHeight="1">
      <c r="A41" s="281" t="s">
        <v>462</v>
      </c>
      <c r="B41" s="285" t="s">
        <v>463</v>
      </c>
      <c r="C41" s="286">
        <v>34226412</v>
      </c>
      <c r="D41" s="286">
        <v>34226412</v>
      </c>
    </row>
    <row r="42" spans="1:4" s="282" customFormat="1" ht="15" customHeight="1">
      <c r="A42" s="288" t="s">
        <v>275</v>
      </c>
      <c r="B42" s="289" t="s">
        <v>464</v>
      </c>
      <c r="C42" s="257">
        <f>+C37+C38</f>
        <v>39398708</v>
      </c>
      <c r="D42" s="257">
        <f>+D37+D38</f>
        <v>39526752</v>
      </c>
    </row>
    <row r="43" spans="1:4" s="282" customFormat="1" ht="15" customHeight="1">
      <c r="A43" s="252"/>
      <c r="B43" s="253"/>
      <c r="C43" s="254"/>
      <c r="D43" s="254"/>
    </row>
    <row r="44" spans="1:4" ht="13.5" customHeight="1">
      <c r="A44" s="290"/>
      <c r="B44" s="291"/>
      <c r="C44" s="292"/>
      <c r="D44" s="292"/>
    </row>
    <row r="45" spans="1:4" s="275" customFormat="1" ht="16.5" customHeight="1">
      <c r="A45" s="255"/>
      <c r="B45" s="256" t="s">
        <v>290</v>
      </c>
      <c r="C45" s="257"/>
      <c r="D45" s="257"/>
    </row>
    <row r="46" spans="1:4" s="293" customFormat="1" ht="12" customHeight="1">
      <c r="A46" s="233" t="s">
        <v>22</v>
      </c>
      <c r="B46" s="19" t="s">
        <v>465</v>
      </c>
      <c r="C46" s="128">
        <f>SUM(C47:C51)</f>
        <v>39398708</v>
      </c>
      <c r="D46" s="128">
        <f>SUM(D47:D51)</f>
        <v>39526752</v>
      </c>
    </row>
    <row r="47" spans="1:4" ht="12" customHeight="1">
      <c r="A47" s="281" t="s">
        <v>24</v>
      </c>
      <c r="B47" s="84" t="s">
        <v>192</v>
      </c>
      <c r="C47" s="113">
        <v>26424778</v>
      </c>
      <c r="D47" s="113">
        <v>26424778</v>
      </c>
    </row>
    <row r="48" spans="1:4" ht="12" customHeight="1">
      <c r="A48" s="281" t="s">
        <v>26</v>
      </c>
      <c r="B48" s="69" t="s">
        <v>193</v>
      </c>
      <c r="C48" s="117">
        <v>4133536</v>
      </c>
      <c r="D48" s="117">
        <v>4133536</v>
      </c>
    </row>
    <row r="49" spans="1:4" ht="12" customHeight="1">
      <c r="A49" s="281" t="s">
        <v>28</v>
      </c>
      <c r="B49" s="69" t="s">
        <v>194</v>
      </c>
      <c r="C49" s="117">
        <v>8840394</v>
      </c>
      <c r="D49" s="117">
        <v>8968438</v>
      </c>
    </row>
    <row r="50" spans="1:4" ht="12" customHeight="1">
      <c r="A50" s="281" t="s">
        <v>30</v>
      </c>
      <c r="B50" s="69" t="s">
        <v>195</v>
      </c>
      <c r="C50" s="117"/>
      <c r="D50" s="117"/>
    </row>
    <row r="51" spans="1:4" ht="12" customHeight="1">
      <c r="A51" s="281" t="s">
        <v>32</v>
      </c>
      <c r="B51" s="69" t="s">
        <v>197</v>
      </c>
      <c r="C51" s="117"/>
      <c r="D51" s="117"/>
    </row>
    <row r="52" spans="1:4" ht="12" customHeight="1">
      <c r="A52" s="233" t="s">
        <v>36</v>
      </c>
      <c r="B52" s="19" t="s">
        <v>466</v>
      </c>
      <c r="C52" s="128">
        <f>SUM(C53:C55)</f>
        <v>0</v>
      </c>
      <c r="D52" s="128"/>
    </row>
    <row r="53" spans="1:4" s="293" customFormat="1" ht="12" customHeight="1">
      <c r="A53" s="281" t="s">
        <v>38</v>
      </c>
      <c r="B53" s="84" t="s">
        <v>228</v>
      </c>
      <c r="C53" s="113"/>
      <c r="D53" s="113"/>
    </row>
    <row r="54" spans="1:4" ht="12" customHeight="1">
      <c r="A54" s="281" t="s">
        <v>40</v>
      </c>
      <c r="B54" s="69" t="s">
        <v>230</v>
      </c>
      <c r="C54" s="117"/>
      <c r="D54" s="117"/>
    </row>
    <row r="55" spans="1:4" ht="12" customHeight="1">
      <c r="A55" s="281" t="s">
        <v>42</v>
      </c>
      <c r="B55" s="69" t="s">
        <v>467</v>
      </c>
      <c r="C55" s="117"/>
      <c r="D55" s="117"/>
    </row>
    <row r="56" spans="1:4" ht="12" customHeight="1">
      <c r="A56" s="281" t="s">
        <v>44</v>
      </c>
      <c r="B56" s="69" t="s">
        <v>468</v>
      </c>
      <c r="C56" s="117"/>
      <c r="D56" s="117"/>
    </row>
    <row r="57" spans="1:4" ht="12" customHeight="1">
      <c r="A57" s="233" t="s">
        <v>50</v>
      </c>
      <c r="B57" s="19" t="s">
        <v>469</v>
      </c>
      <c r="C57" s="283"/>
      <c r="D57" s="283"/>
    </row>
    <row r="58" spans="1:4" ht="15" customHeight="1">
      <c r="A58" s="233" t="s">
        <v>247</v>
      </c>
      <c r="B58" s="294" t="s">
        <v>470</v>
      </c>
      <c r="C58" s="128">
        <f>+C46+C52+C57</f>
        <v>39398708</v>
      </c>
      <c r="D58" s="128">
        <f>+D46+D52+D57</f>
        <v>39526752</v>
      </c>
    </row>
    <row r="59" spans="3:4" ht="13.5" customHeight="1">
      <c r="C59" s="295"/>
      <c r="D59" s="295"/>
    </row>
    <row r="60" spans="1:4" ht="12.75" customHeight="1">
      <c r="A60" s="266" t="s">
        <v>435</v>
      </c>
      <c r="B60" s="267"/>
      <c r="C60" s="268">
        <v>8</v>
      </c>
      <c r="D60" s="268">
        <v>8</v>
      </c>
    </row>
    <row r="61" spans="1:4" ht="12.75" customHeight="1">
      <c r="A61" s="266" t="s">
        <v>436</v>
      </c>
      <c r="B61" s="267"/>
      <c r="C61" s="268">
        <v>8</v>
      </c>
      <c r="D61" s="268">
        <v>8</v>
      </c>
    </row>
    <row r="62" spans="1:4" ht="12.75" customHeight="1">
      <c r="A62" s="266" t="s">
        <v>437</v>
      </c>
      <c r="B62" s="267"/>
      <c r="C62" s="268">
        <v>0</v>
      </c>
      <c r="D62" s="268">
        <v>0</v>
      </c>
    </row>
    <row r="63" spans="1:4" ht="12.75" customHeight="1">
      <c r="A63" s="266" t="s">
        <v>438</v>
      </c>
      <c r="B63" s="267"/>
      <c r="C63" s="268">
        <v>0</v>
      </c>
      <c r="D63" s="268">
        <v>0</v>
      </c>
    </row>
    <row r="64" spans="1:4" ht="12.75" customHeight="1">
      <c r="A64" s="266" t="s">
        <v>439</v>
      </c>
      <c r="B64" s="267"/>
      <c r="C64" s="268">
        <v>0</v>
      </c>
      <c r="D64" s="268">
        <v>0</v>
      </c>
    </row>
  </sheetData>
  <sheetProtection selectLockedCells="1" selectUnlockedCells="1"/>
  <mergeCells count="2">
    <mergeCell ref="B2:D2"/>
    <mergeCell ref="B3:D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7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D64"/>
  <sheetViews>
    <sheetView view="pageBreakPreview" zoomScaleNormal="90" zoomScaleSheetLayoutView="100" workbookViewId="0" topLeftCell="A1">
      <selection activeCell="B2" sqref="B2"/>
    </sheetView>
  </sheetViews>
  <sheetFormatPr defaultColWidth="8.00390625" defaultRowHeight="12.75" customHeight="1"/>
  <cols>
    <col min="1" max="1" width="13.75390625" style="269" customWidth="1"/>
    <col min="2" max="2" width="79.125" style="270" customWidth="1"/>
    <col min="3" max="3" width="24.875" style="270" customWidth="1"/>
    <col min="4" max="4" width="25.00390625" style="270" customWidth="1"/>
    <col min="5" max="16384" width="9.25390625" style="270" customWidth="1"/>
  </cols>
  <sheetData>
    <row r="1" spans="1:4" s="271" customFormat="1" ht="21" customHeight="1">
      <c r="A1" s="215"/>
      <c r="B1" s="216"/>
      <c r="C1" s="217" t="str">
        <f>+CONCATENATE("9.2.1. melléklet a 3/",LEFT(ÖSSZEFÜGGÉSEK!A5,4),". (II.27.) önkormányzati rendelethez")</f>
        <v>9.2.1. melléklet a 3/2018. (II.27.) önkormányzati rendelethez</v>
      </c>
      <c r="D1" s="217"/>
    </row>
    <row r="2" spans="1:4" s="272" customFormat="1" ht="25.5" customHeight="1">
      <c r="A2" s="219" t="s">
        <v>442</v>
      </c>
      <c r="B2" s="220" t="s">
        <v>443</v>
      </c>
      <c r="C2" s="220"/>
      <c r="D2" s="220"/>
    </row>
    <row r="3" spans="1:4" s="272" customFormat="1" ht="24.75" customHeight="1">
      <c r="A3" s="273" t="s">
        <v>409</v>
      </c>
      <c r="B3" s="224" t="s">
        <v>471</v>
      </c>
      <c r="C3" s="224"/>
      <c r="D3" s="224"/>
    </row>
    <row r="4" spans="1:4" s="274" customFormat="1" ht="15.75" customHeight="1">
      <c r="A4" s="226"/>
      <c r="B4" s="226"/>
      <c r="C4" s="227"/>
      <c r="D4" s="227" t="s">
        <v>16</v>
      </c>
    </row>
    <row r="5" spans="1:4" ht="13.5" customHeight="1">
      <c r="A5" s="229" t="s">
        <v>411</v>
      </c>
      <c r="B5" s="230" t="s">
        <v>412</v>
      </c>
      <c r="C5" s="232" t="s">
        <v>413</v>
      </c>
      <c r="D5" s="232" t="s">
        <v>414</v>
      </c>
    </row>
    <row r="6" spans="1:4" s="275" customFormat="1" ht="12.75" customHeight="1">
      <c r="A6" s="233"/>
      <c r="B6" s="234" t="s">
        <v>20</v>
      </c>
      <c r="C6" s="235" t="s">
        <v>21</v>
      </c>
      <c r="D6" s="235"/>
    </row>
    <row r="7" spans="1:4" s="275" customFormat="1" ht="15.75" customHeight="1">
      <c r="A7" s="237"/>
      <c r="B7" s="238" t="s">
        <v>289</v>
      </c>
      <c r="C7" s="276"/>
      <c r="D7" s="276"/>
    </row>
    <row r="8" spans="1:4" s="278" customFormat="1" ht="12" customHeight="1">
      <c r="A8" s="233" t="s">
        <v>22</v>
      </c>
      <c r="B8" s="277" t="s">
        <v>444</v>
      </c>
      <c r="C8" s="128">
        <f>SUM(C9:C19)</f>
        <v>5172296</v>
      </c>
      <c r="D8" s="128">
        <f>SUM(D9:D19)</f>
        <v>5172296</v>
      </c>
    </row>
    <row r="9" spans="1:4" s="278" customFormat="1" ht="12" customHeight="1">
      <c r="A9" s="279" t="s">
        <v>24</v>
      </c>
      <c r="B9" s="66" t="s">
        <v>83</v>
      </c>
      <c r="C9" s="280"/>
      <c r="D9" s="280"/>
    </row>
    <row r="10" spans="1:4" s="278" customFormat="1" ht="12" customHeight="1">
      <c r="A10" s="281" t="s">
        <v>26</v>
      </c>
      <c r="B10" s="69" t="s">
        <v>85</v>
      </c>
      <c r="C10" s="117">
        <v>1500000</v>
      </c>
      <c r="D10" s="117">
        <v>1500000</v>
      </c>
    </row>
    <row r="11" spans="1:4" s="278" customFormat="1" ht="12" customHeight="1">
      <c r="A11" s="281" t="s">
        <v>28</v>
      </c>
      <c r="B11" s="69" t="s">
        <v>87</v>
      </c>
      <c r="C11" s="117"/>
      <c r="D11" s="117"/>
    </row>
    <row r="12" spans="1:4" s="278" customFormat="1" ht="12" customHeight="1">
      <c r="A12" s="281" t="s">
        <v>30</v>
      </c>
      <c r="B12" s="69" t="s">
        <v>89</v>
      </c>
      <c r="C12" s="117"/>
      <c r="D12" s="117"/>
    </row>
    <row r="13" spans="1:4" s="278" customFormat="1" ht="12" customHeight="1">
      <c r="A13" s="281" t="s">
        <v>32</v>
      </c>
      <c r="B13" s="69" t="s">
        <v>91</v>
      </c>
      <c r="C13" s="117">
        <v>2164000</v>
      </c>
      <c r="D13" s="117">
        <v>2164000</v>
      </c>
    </row>
    <row r="14" spans="1:4" s="278" customFormat="1" ht="12" customHeight="1">
      <c r="A14" s="281" t="s">
        <v>34</v>
      </c>
      <c r="B14" s="69" t="s">
        <v>445</v>
      </c>
      <c r="C14" s="117">
        <v>1508296</v>
      </c>
      <c r="D14" s="117">
        <v>1508296</v>
      </c>
    </row>
    <row r="15" spans="1:4" s="278" customFormat="1" ht="12" customHeight="1">
      <c r="A15" s="281" t="s">
        <v>199</v>
      </c>
      <c r="B15" s="85" t="s">
        <v>446</v>
      </c>
      <c r="C15" s="117"/>
      <c r="D15" s="117"/>
    </row>
    <row r="16" spans="1:4" s="278" customFormat="1" ht="12" customHeight="1">
      <c r="A16" s="281" t="s">
        <v>201</v>
      </c>
      <c r="B16" s="69" t="s">
        <v>447</v>
      </c>
      <c r="C16" s="132"/>
      <c r="D16" s="132"/>
    </row>
    <row r="17" spans="1:4" s="282" customFormat="1" ht="12" customHeight="1">
      <c r="A17" s="281" t="s">
        <v>203</v>
      </c>
      <c r="B17" s="69" t="s">
        <v>99</v>
      </c>
      <c r="C17" s="117"/>
      <c r="D17" s="117"/>
    </row>
    <row r="18" spans="1:4" s="282" customFormat="1" ht="12" customHeight="1">
      <c r="A18" s="281" t="s">
        <v>205</v>
      </c>
      <c r="B18" s="69" t="s">
        <v>101</v>
      </c>
      <c r="C18" s="124"/>
      <c r="D18" s="124"/>
    </row>
    <row r="19" spans="1:4" s="282" customFormat="1" ht="12" customHeight="1">
      <c r="A19" s="281" t="s">
        <v>207</v>
      </c>
      <c r="B19" s="85" t="s">
        <v>103</v>
      </c>
      <c r="C19" s="124"/>
      <c r="D19" s="124"/>
    </row>
    <row r="20" spans="1:4" s="278" customFormat="1" ht="12" customHeight="1">
      <c r="A20" s="233" t="s">
        <v>36</v>
      </c>
      <c r="B20" s="277" t="s">
        <v>448</v>
      </c>
      <c r="C20" s="128">
        <f>SUM(C21:C23)</f>
        <v>0</v>
      </c>
      <c r="D20" s="128"/>
    </row>
    <row r="21" spans="1:4" s="282" customFormat="1" ht="12" customHeight="1">
      <c r="A21" s="281" t="s">
        <v>38</v>
      </c>
      <c r="B21" s="84" t="s">
        <v>39</v>
      </c>
      <c r="C21" s="117"/>
      <c r="D21" s="117"/>
    </row>
    <row r="22" spans="1:4" s="282" customFormat="1" ht="12" customHeight="1">
      <c r="A22" s="281" t="s">
        <v>40</v>
      </c>
      <c r="B22" s="69" t="s">
        <v>449</v>
      </c>
      <c r="C22" s="117"/>
      <c r="D22" s="117"/>
    </row>
    <row r="23" spans="1:4" s="282" customFormat="1" ht="12" customHeight="1">
      <c r="A23" s="281" t="s">
        <v>42</v>
      </c>
      <c r="B23" s="69" t="s">
        <v>450</v>
      </c>
      <c r="C23" s="117"/>
      <c r="D23" s="117"/>
    </row>
    <row r="24" spans="1:4" s="282" customFormat="1" ht="12" customHeight="1">
      <c r="A24" s="281" t="s">
        <v>44</v>
      </c>
      <c r="B24" s="69" t="s">
        <v>451</v>
      </c>
      <c r="C24" s="117"/>
      <c r="D24" s="117"/>
    </row>
    <row r="25" spans="1:4" s="282" customFormat="1" ht="12" customHeight="1">
      <c r="A25" s="233" t="s">
        <v>50</v>
      </c>
      <c r="B25" s="19" t="s">
        <v>299</v>
      </c>
      <c r="C25" s="283"/>
      <c r="D25" s="283"/>
    </row>
    <row r="26" spans="1:4" s="282" customFormat="1" ht="12" customHeight="1">
      <c r="A26" s="233" t="s">
        <v>247</v>
      </c>
      <c r="B26" s="19" t="s">
        <v>452</v>
      </c>
      <c r="C26" s="128">
        <f>+C27+C28+C29</f>
        <v>0</v>
      </c>
      <c r="D26" s="128"/>
    </row>
    <row r="27" spans="1:4" s="282" customFormat="1" ht="12" customHeight="1">
      <c r="A27" s="284" t="s">
        <v>66</v>
      </c>
      <c r="B27" s="84" t="s">
        <v>53</v>
      </c>
      <c r="C27" s="113"/>
      <c r="D27" s="113"/>
    </row>
    <row r="28" spans="1:4" s="282" customFormat="1" ht="12" customHeight="1">
      <c r="A28" s="284" t="s">
        <v>68</v>
      </c>
      <c r="B28" s="84" t="s">
        <v>449</v>
      </c>
      <c r="C28" s="117"/>
      <c r="D28" s="117"/>
    </row>
    <row r="29" spans="1:4" s="282" customFormat="1" ht="12" customHeight="1">
      <c r="A29" s="284" t="s">
        <v>70</v>
      </c>
      <c r="B29" s="69" t="s">
        <v>453</v>
      </c>
      <c r="C29" s="117"/>
      <c r="D29" s="117"/>
    </row>
    <row r="30" spans="1:4" s="282" customFormat="1" ht="12" customHeight="1">
      <c r="A30" s="281" t="s">
        <v>72</v>
      </c>
      <c r="B30" s="285" t="s">
        <v>454</v>
      </c>
      <c r="C30" s="286"/>
      <c r="D30" s="286"/>
    </row>
    <row r="31" spans="1:4" s="282" customFormat="1" ht="12" customHeight="1">
      <c r="A31" s="233" t="s">
        <v>80</v>
      </c>
      <c r="B31" s="19" t="s">
        <v>455</v>
      </c>
      <c r="C31" s="128">
        <f>+C32+C33+C34</f>
        <v>0</v>
      </c>
      <c r="D31" s="128"/>
    </row>
    <row r="32" spans="1:4" s="282" customFormat="1" ht="12" customHeight="1">
      <c r="A32" s="284" t="s">
        <v>82</v>
      </c>
      <c r="B32" s="84" t="s">
        <v>107</v>
      </c>
      <c r="C32" s="113"/>
      <c r="D32" s="113"/>
    </row>
    <row r="33" spans="1:4" s="282" customFormat="1" ht="12" customHeight="1">
      <c r="A33" s="284" t="s">
        <v>84</v>
      </c>
      <c r="B33" s="69" t="s">
        <v>109</v>
      </c>
      <c r="C33" s="132"/>
      <c r="D33" s="132"/>
    </row>
    <row r="34" spans="1:4" s="282" customFormat="1" ht="12" customHeight="1">
      <c r="A34" s="281" t="s">
        <v>86</v>
      </c>
      <c r="B34" s="285" t="s">
        <v>111</v>
      </c>
      <c r="C34" s="286"/>
      <c r="D34" s="286"/>
    </row>
    <row r="35" spans="1:4" s="278" customFormat="1" ht="12" customHeight="1">
      <c r="A35" s="233" t="s">
        <v>104</v>
      </c>
      <c r="B35" s="19" t="s">
        <v>301</v>
      </c>
      <c r="C35" s="283"/>
      <c r="D35" s="283"/>
    </row>
    <row r="36" spans="1:4" s="278" customFormat="1" ht="12" customHeight="1">
      <c r="A36" s="233" t="s">
        <v>264</v>
      </c>
      <c r="B36" s="19" t="s">
        <v>456</v>
      </c>
      <c r="C36" s="287"/>
      <c r="D36" s="287"/>
    </row>
    <row r="37" spans="1:4" s="278" customFormat="1" ht="12" customHeight="1">
      <c r="A37" s="233" t="s">
        <v>126</v>
      </c>
      <c r="B37" s="19" t="s">
        <v>457</v>
      </c>
      <c r="C37" s="257">
        <f>+C8+C20+C25+C26+C31+C35+C36</f>
        <v>5172296</v>
      </c>
      <c r="D37" s="257">
        <f>+D8+D20+D25+D26+D31+D35+D36</f>
        <v>5172296</v>
      </c>
    </row>
    <row r="38" spans="1:4" s="278" customFormat="1" ht="12" customHeight="1">
      <c r="A38" s="288" t="s">
        <v>273</v>
      </c>
      <c r="B38" s="19" t="s">
        <v>458</v>
      </c>
      <c r="C38" s="257">
        <f>+C39+C40+C41</f>
        <v>34226412</v>
      </c>
      <c r="D38" s="257">
        <f>+D39+D40+D41</f>
        <v>34226412</v>
      </c>
    </row>
    <row r="39" spans="1:4" s="278" customFormat="1" ht="12" customHeight="1">
      <c r="A39" s="284" t="s">
        <v>459</v>
      </c>
      <c r="B39" s="84" t="s">
        <v>356</v>
      </c>
      <c r="C39" s="113"/>
      <c r="D39" s="113"/>
    </row>
    <row r="40" spans="1:4" s="278" customFormat="1" ht="12" customHeight="1">
      <c r="A40" s="284" t="s">
        <v>460</v>
      </c>
      <c r="B40" s="69" t="s">
        <v>461</v>
      </c>
      <c r="C40" s="132"/>
      <c r="D40" s="132"/>
    </row>
    <row r="41" spans="1:4" s="282" customFormat="1" ht="12" customHeight="1">
      <c r="A41" s="281" t="s">
        <v>462</v>
      </c>
      <c r="B41" s="285" t="s">
        <v>463</v>
      </c>
      <c r="C41" s="286">
        <v>34226412</v>
      </c>
      <c r="D41" s="286">
        <v>34226412</v>
      </c>
    </row>
    <row r="42" spans="1:4" s="282" customFormat="1" ht="15" customHeight="1">
      <c r="A42" s="288" t="s">
        <v>275</v>
      </c>
      <c r="B42" s="289" t="s">
        <v>464</v>
      </c>
      <c r="C42" s="257">
        <f>+C37+C38</f>
        <v>39398708</v>
      </c>
      <c r="D42" s="257">
        <f>+D37+D38</f>
        <v>39398708</v>
      </c>
    </row>
    <row r="43" spans="1:4" s="282" customFormat="1" ht="15" customHeight="1">
      <c r="A43" s="252"/>
      <c r="B43" s="253"/>
      <c r="C43" s="254"/>
      <c r="D43" s="254"/>
    </row>
    <row r="44" spans="1:4" ht="13.5" customHeight="1">
      <c r="A44" s="290"/>
      <c r="B44" s="291"/>
      <c r="C44" s="292"/>
      <c r="D44" s="292"/>
    </row>
    <row r="45" spans="1:4" s="275" customFormat="1" ht="16.5" customHeight="1">
      <c r="A45" s="255"/>
      <c r="B45" s="256" t="s">
        <v>290</v>
      </c>
      <c r="C45" s="257"/>
      <c r="D45" s="257"/>
    </row>
    <row r="46" spans="1:4" s="293" customFormat="1" ht="12" customHeight="1">
      <c r="A46" s="233" t="s">
        <v>22</v>
      </c>
      <c r="B46" s="19" t="s">
        <v>465</v>
      </c>
      <c r="C46" s="128">
        <f>SUM(C47:C51)</f>
        <v>39398708</v>
      </c>
      <c r="D46" s="128">
        <f>SUM(D47:D51)</f>
        <v>39398708</v>
      </c>
    </row>
    <row r="47" spans="1:4" ht="12" customHeight="1">
      <c r="A47" s="281" t="s">
        <v>24</v>
      </c>
      <c r="B47" s="84" t="s">
        <v>192</v>
      </c>
      <c r="C47" s="113">
        <v>26424778</v>
      </c>
      <c r="D47" s="113">
        <v>26424778</v>
      </c>
    </row>
    <row r="48" spans="1:4" ht="12" customHeight="1">
      <c r="A48" s="281" t="s">
        <v>26</v>
      </c>
      <c r="B48" s="69" t="s">
        <v>193</v>
      </c>
      <c r="C48" s="117">
        <v>4133536</v>
      </c>
      <c r="D48" s="117">
        <v>4133536</v>
      </c>
    </row>
    <row r="49" spans="1:4" ht="12" customHeight="1">
      <c r="A49" s="281" t="s">
        <v>28</v>
      </c>
      <c r="B49" s="69" t="s">
        <v>194</v>
      </c>
      <c r="C49" s="117">
        <v>8840394</v>
      </c>
      <c r="D49" s="117">
        <v>8840394</v>
      </c>
    </row>
    <row r="50" spans="1:4" ht="12" customHeight="1">
      <c r="A50" s="281" t="s">
        <v>30</v>
      </c>
      <c r="B50" s="69" t="s">
        <v>195</v>
      </c>
      <c r="C50" s="117"/>
      <c r="D50" s="117"/>
    </row>
    <row r="51" spans="1:4" ht="12" customHeight="1">
      <c r="A51" s="281" t="s">
        <v>32</v>
      </c>
      <c r="B51" s="69" t="s">
        <v>197</v>
      </c>
      <c r="C51" s="117"/>
      <c r="D51" s="117"/>
    </row>
    <row r="52" spans="1:4" ht="12" customHeight="1">
      <c r="A52" s="233" t="s">
        <v>36</v>
      </c>
      <c r="B52" s="19" t="s">
        <v>466</v>
      </c>
      <c r="C52" s="128">
        <f>SUM(C53:C55)</f>
        <v>0</v>
      </c>
      <c r="D52" s="128"/>
    </row>
    <row r="53" spans="1:4" s="293" customFormat="1" ht="12" customHeight="1">
      <c r="A53" s="281" t="s">
        <v>38</v>
      </c>
      <c r="B53" s="84" t="s">
        <v>228</v>
      </c>
      <c r="C53" s="113"/>
      <c r="D53" s="113"/>
    </row>
    <row r="54" spans="1:4" ht="12" customHeight="1">
      <c r="A54" s="281" t="s">
        <v>40</v>
      </c>
      <c r="B54" s="69" t="s">
        <v>230</v>
      </c>
      <c r="C54" s="117"/>
      <c r="D54" s="117"/>
    </row>
    <row r="55" spans="1:4" ht="12" customHeight="1">
      <c r="A55" s="281" t="s">
        <v>42</v>
      </c>
      <c r="B55" s="69" t="s">
        <v>467</v>
      </c>
      <c r="C55" s="117"/>
      <c r="D55" s="117"/>
    </row>
    <row r="56" spans="1:4" ht="12" customHeight="1">
      <c r="A56" s="281" t="s">
        <v>44</v>
      </c>
      <c r="B56" s="69" t="s">
        <v>468</v>
      </c>
      <c r="C56" s="117"/>
      <c r="D56" s="117"/>
    </row>
    <row r="57" spans="1:4" ht="15" customHeight="1">
      <c r="A57" s="233" t="s">
        <v>50</v>
      </c>
      <c r="B57" s="19" t="s">
        <v>469</v>
      </c>
      <c r="C57" s="283"/>
      <c r="D57" s="283"/>
    </row>
    <row r="58" spans="1:4" ht="13.5" customHeight="1">
      <c r="A58" s="233" t="s">
        <v>247</v>
      </c>
      <c r="B58" s="294" t="s">
        <v>470</v>
      </c>
      <c r="C58" s="128">
        <f>+C46+C52+C57</f>
        <v>39398708</v>
      </c>
      <c r="D58" s="128">
        <f>+D46+D52+D57</f>
        <v>39398708</v>
      </c>
    </row>
    <row r="59" spans="3:4" ht="15" customHeight="1">
      <c r="C59" s="295"/>
      <c r="D59" s="295"/>
    </row>
    <row r="60" spans="1:4" ht="12.75" customHeight="1">
      <c r="A60" s="266" t="s">
        <v>435</v>
      </c>
      <c r="B60" s="267"/>
      <c r="C60" s="268">
        <v>8</v>
      </c>
      <c r="D60" s="268">
        <v>8</v>
      </c>
    </row>
    <row r="61" spans="1:4" ht="12.75" customHeight="1">
      <c r="A61" s="266" t="s">
        <v>436</v>
      </c>
      <c r="B61" s="267"/>
      <c r="C61" s="268">
        <v>8</v>
      </c>
      <c r="D61" s="268">
        <v>8</v>
      </c>
    </row>
    <row r="62" spans="1:4" ht="12.75" customHeight="1">
      <c r="A62" s="266" t="s">
        <v>437</v>
      </c>
      <c r="B62" s="267"/>
      <c r="C62" s="268">
        <v>0</v>
      </c>
      <c r="D62" s="268">
        <v>0</v>
      </c>
    </row>
    <row r="63" spans="1:4" ht="12.75" customHeight="1">
      <c r="A63" s="266" t="s">
        <v>438</v>
      </c>
      <c r="B63" s="267"/>
      <c r="C63" s="268">
        <v>0</v>
      </c>
      <c r="D63" s="268">
        <v>0</v>
      </c>
    </row>
    <row r="64" spans="1:4" ht="12.75" customHeight="1">
      <c r="A64" s="266" t="s">
        <v>439</v>
      </c>
      <c r="B64" s="267"/>
      <c r="C64" s="268">
        <v>0</v>
      </c>
      <c r="D64" s="268">
        <v>0</v>
      </c>
    </row>
  </sheetData>
  <sheetProtection selectLockedCells="1" selectUnlockedCells="1"/>
  <mergeCells count="2">
    <mergeCell ref="B2:D2"/>
    <mergeCell ref="B3:D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7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O26"/>
  <sheetViews>
    <sheetView view="pageBreakPreview" zoomScaleNormal="90" zoomScaleSheetLayoutView="100" workbookViewId="0" topLeftCell="A1">
      <selection activeCell="L25" sqref="L25"/>
    </sheetView>
  </sheetViews>
  <sheetFormatPr defaultColWidth="8.00390625" defaultRowHeight="15.75" customHeight="1"/>
  <cols>
    <col min="1" max="1" width="4.75390625" style="296" customWidth="1"/>
    <col min="2" max="2" width="31.125" style="297" customWidth="1"/>
    <col min="3" max="4" width="8.875" style="297" customWidth="1"/>
    <col min="5" max="5" width="9.375" style="297" customWidth="1"/>
    <col min="6" max="6" width="8.75390625" style="297" customWidth="1"/>
    <col min="7" max="7" width="8.625" style="297" customWidth="1"/>
    <col min="8" max="8" width="8.75390625" style="297" customWidth="1"/>
    <col min="9" max="9" width="8.125" style="297" customWidth="1"/>
    <col min="10" max="14" width="9.375" style="297" customWidth="1"/>
    <col min="15" max="15" width="12.625" style="296" customWidth="1"/>
    <col min="16" max="16384" width="9.25390625" style="297" customWidth="1"/>
  </cols>
  <sheetData>
    <row r="1" spans="1:15" ht="31.5" customHeight="1">
      <c r="A1" s="298">
        <f>+CONCATENATE("Előirányzat-felhasználási terv",CHAR(10),LEFT(ÖSSZEFÜGGÉSEK!A5,4),". évre")</f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</row>
    <row r="2" ht="16.5" customHeight="1">
      <c r="O2" s="299" t="e">
        <f>#REF!</f>
        <v>#REF!</v>
      </c>
    </row>
    <row r="3" spans="1:15" s="296" customFormat="1" ht="25.5" customHeight="1">
      <c r="A3" s="300" t="s">
        <v>377</v>
      </c>
      <c r="B3" s="301" t="s">
        <v>291</v>
      </c>
      <c r="C3" s="301" t="s">
        <v>472</v>
      </c>
      <c r="D3" s="301" t="s">
        <v>473</v>
      </c>
      <c r="E3" s="301" t="s">
        <v>474</v>
      </c>
      <c r="F3" s="301" t="s">
        <v>475</v>
      </c>
      <c r="G3" s="301" t="s">
        <v>476</v>
      </c>
      <c r="H3" s="301" t="s">
        <v>477</v>
      </c>
      <c r="I3" s="301" t="s">
        <v>478</v>
      </c>
      <c r="J3" s="301" t="s">
        <v>479</v>
      </c>
      <c r="K3" s="301" t="s">
        <v>480</v>
      </c>
      <c r="L3" s="301" t="s">
        <v>481</v>
      </c>
      <c r="M3" s="301" t="s">
        <v>482</v>
      </c>
      <c r="N3" s="301" t="s">
        <v>483</v>
      </c>
      <c r="O3" s="302" t="s">
        <v>484</v>
      </c>
    </row>
    <row r="4" spans="1:15" s="305" customFormat="1" ht="15" customHeight="1">
      <c r="A4" s="303" t="s">
        <v>22</v>
      </c>
      <c r="B4" s="304" t="s">
        <v>289</v>
      </c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</row>
    <row r="5" spans="1:15" s="305" customFormat="1" ht="22.5" customHeight="1">
      <c r="A5" s="306" t="s">
        <v>36</v>
      </c>
      <c r="B5" s="307" t="s">
        <v>294</v>
      </c>
      <c r="C5" s="308">
        <v>4727484</v>
      </c>
      <c r="D5" s="308">
        <v>4727484</v>
      </c>
      <c r="E5" s="308">
        <v>4727484</v>
      </c>
      <c r="F5" s="308">
        <v>4727484</v>
      </c>
      <c r="G5" s="308">
        <v>5540482</v>
      </c>
      <c r="H5" s="308">
        <v>4727484</v>
      </c>
      <c r="I5" s="308">
        <v>4727484</v>
      </c>
      <c r="J5" s="308">
        <v>4727484</v>
      </c>
      <c r="K5" s="308">
        <v>4727483</v>
      </c>
      <c r="L5" s="308">
        <v>4727483</v>
      </c>
      <c r="M5" s="308">
        <v>4727483</v>
      </c>
      <c r="N5" s="308">
        <v>4727483</v>
      </c>
      <c r="O5" s="309">
        <f aca="true" t="shared" si="0" ref="O5:O14">SUM(C5:N5)</f>
        <v>57542802</v>
      </c>
    </row>
    <row r="6" spans="1:15" s="314" customFormat="1" ht="22.5" customHeight="1">
      <c r="A6" s="310" t="s">
        <v>50</v>
      </c>
      <c r="B6" s="311" t="s">
        <v>485</v>
      </c>
      <c r="C6" s="312">
        <v>2358673</v>
      </c>
      <c r="D6" s="312">
        <v>19753116</v>
      </c>
      <c r="E6" s="312">
        <v>32000000</v>
      </c>
      <c r="F6" s="312">
        <v>5000000</v>
      </c>
      <c r="G6" s="312">
        <v>5000000</v>
      </c>
      <c r="H6" s="312">
        <v>5000000</v>
      </c>
      <c r="I6" s="312">
        <v>5000000</v>
      </c>
      <c r="J6" s="312">
        <v>5218000</v>
      </c>
      <c r="K6" s="312">
        <v>5673525</v>
      </c>
      <c r="L6" s="312">
        <v>5673525</v>
      </c>
      <c r="M6" s="312">
        <v>5673525</v>
      </c>
      <c r="N6" s="312">
        <v>5673525</v>
      </c>
      <c r="O6" s="313">
        <f t="shared" si="0"/>
        <v>102023889</v>
      </c>
    </row>
    <row r="7" spans="1:15" s="314" customFormat="1" ht="22.5" customHeight="1">
      <c r="A7" s="310" t="s">
        <v>247</v>
      </c>
      <c r="B7" s="315" t="s">
        <v>486</v>
      </c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7">
        <f t="shared" si="0"/>
        <v>0</v>
      </c>
    </row>
    <row r="8" spans="1:15" s="314" customFormat="1" ht="13.5" customHeight="1">
      <c r="A8" s="310" t="s">
        <v>80</v>
      </c>
      <c r="B8" s="318" t="s">
        <v>299</v>
      </c>
      <c r="C8" s="312">
        <v>300000</v>
      </c>
      <c r="D8" s="312">
        <v>300000</v>
      </c>
      <c r="E8" s="312">
        <v>15000000</v>
      </c>
      <c r="F8" s="312">
        <v>300000</v>
      </c>
      <c r="G8" s="312">
        <v>1709000</v>
      </c>
      <c r="H8" s="312">
        <v>16165000</v>
      </c>
      <c r="I8" s="312">
        <v>300000</v>
      </c>
      <c r="J8" s="312">
        <v>300000</v>
      </c>
      <c r="K8" s="312">
        <v>7144864</v>
      </c>
      <c r="L8" s="312">
        <v>300000</v>
      </c>
      <c r="M8" s="312">
        <v>300000</v>
      </c>
      <c r="N8" s="312">
        <v>300000</v>
      </c>
      <c r="O8" s="313">
        <f t="shared" si="0"/>
        <v>42418864</v>
      </c>
    </row>
    <row r="9" spans="1:15" s="314" customFormat="1" ht="13.5" customHeight="1">
      <c r="A9" s="310" t="s">
        <v>104</v>
      </c>
      <c r="B9" s="318" t="s">
        <v>300</v>
      </c>
      <c r="C9" s="312">
        <v>1757881</v>
      </c>
      <c r="D9" s="312">
        <v>1757881</v>
      </c>
      <c r="E9" s="312">
        <v>2344590</v>
      </c>
      <c r="F9" s="312">
        <v>2344590</v>
      </c>
      <c r="G9" s="312">
        <v>2344590</v>
      </c>
      <c r="H9" s="312">
        <v>2344590</v>
      </c>
      <c r="I9" s="312">
        <v>2344590</v>
      </c>
      <c r="J9" s="312">
        <v>2344590</v>
      </c>
      <c r="K9" s="312">
        <v>2344590</v>
      </c>
      <c r="L9" s="312">
        <v>2344590</v>
      </c>
      <c r="M9" s="312">
        <v>2344590</v>
      </c>
      <c r="N9" s="312">
        <v>2344584</v>
      </c>
      <c r="O9" s="313">
        <f t="shared" si="0"/>
        <v>26961656</v>
      </c>
    </row>
    <row r="10" spans="1:15" s="314" customFormat="1" ht="13.5" customHeight="1">
      <c r="A10" s="310" t="s">
        <v>264</v>
      </c>
      <c r="B10" s="318" t="s">
        <v>347</v>
      </c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3">
        <f t="shared" si="0"/>
        <v>0</v>
      </c>
    </row>
    <row r="11" spans="1:15" s="314" customFormat="1" ht="13.5" customHeight="1">
      <c r="A11" s="310" t="s">
        <v>126</v>
      </c>
      <c r="B11" s="318" t="s">
        <v>301</v>
      </c>
      <c r="C11" s="312"/>
      <c r="D11" s="312"/>
      <c r="E11" s="312"/>
      <c r="F11" s="312"/>
      <c r="G11" s="312">
        <v>32500</v>
      </c>
      <c r="H11" s="312">
        <v>32500</v>
      </c>
      <c r="I11" s="312">
        <v>32500</v>
      </c>
      <c r="J11" s="312">
        <v>32500</v>
      </c>
      <c r="K11" s="312">
        <v>32500</v>
      </c>
      <c r="L11" s="312">
        <v>32500</v>
      </c>
      <c r="M11" s="312">
        <v>32500</v>
      </c>
      <c r="N11" s="312">
        <v>32500</v>
      </c>
      <c r="O11" s="313">
        <f t="shared" si="0"/>
        <v>260000</v>
      </c>
    </row>
    <row r="12" spans="1:15" s="314" customFormat="1" ht="22.5" customHeight="1">
      <c r="A12" s="310" t="s">
        <v>273</v>
      </c>
      <c r="B12" s="311" t="s">
        <v>456</v>
      </c>
      <c r="C12" s="312"/>
      <c r="D12" s="312"/>
      <c r="E12" s="312">
        <v>15000000</v>
      </c>
      <c r="F12" s="312"/>
      <c r="G12" s="312">
        <v>2300000</v>
      </c>
      <c r="H12" s="312"/>
      <c r="I12" s="312">
        <v>268000</v>
      </c>
      <c r="J12" s="312"/>
      <c r="K12" s="312"/>
      <c r="L12" s="312"/>
      <c r="M12" s="312"/>
      <c r="N12" s="312"/>
      <c r="O12" s="313">
        <f t="shared" si="0"/>
        <v>17568000</v>
      </c>
    </row>
    <row r="13" spans="1:15" s="314" customFormat="1" ht="13.5" customHeight="1">
      <c r="A13" s="310" t="s">
        <v>275</v>
      </c>
      <c r="B13" s="318" t="s">
        <v>487</v>
      </c>
      <c r="C13" s="312">
        <v>4565781</v>
      </c>
      <c r="D13" s="312"/>
      <c r="E13" s="312"/>
      <c r="F13" s="312">
        <v>13860790</v>
      </c>
      <c r="G13" s="312"/>
      <c r="H13" s="312"/>
      <c r="I13" s="312">
        <v>3278999</v>
      </c>
      <c r="J13" s="312">
        <v>4381999</v>
      </c>
      <c r="K13" s="312">
        <v>200000</v>
      </c>
      <c r="L13" s="312">
        <v>197448920</v>
      </c>
      <c r="M13" s="312">
        <v>3073474</v>
      </c>
      <c r="N13" s="312">
        <v>3373484</v>
      </c>
      <c r="O13" s="313">
        <f t="shared" si="0"/>
        <v>230183447</v>
      </c>
    </row>
    <row r="14" spans="1:15" s="305" customFormat="1" ht="15.75" customHeight="1">
      <c r="A14" s="303" t="s">
        <v>277</v>
      </c>
      <c r="B14" s="319" t="s">
        <v>488</v>
      </c>
      <c r="C14" s="320">
        <f>SUM(C5:C13)</f>
        <v>13709819</v>
      </c>
      <c r="D14" s="320">
        <f>SUM(D5:D13)</f>
        <v>26538481</v>
      </c>
      <c r="E14" s="320">
        <f>SUM(E5:E13)</f>
        <v>69072074</v>
      </c>
      <c r="F14" s="320">
        <f>SUM(F5:F13)</f>
        <v>26232864</v>
      </c>
      <c r="G14" s="320">
        <f>SUM(G5:G13)</f>
        <v>16926572</v>
      </c>
      <c r="H14" s="320">
        <f>SUM(H5:H13)</f>
        <v>28269574</v>
      </c>
      <c r="I14" s="320">
        <f>SUM(I5:I13)</f>
        <v>15951573</v>
      </c>
      <c r="J14" s="320">
        <f>SUM(J5:J13)</f>
        <v>17004573</v>
      </c>
      <c r="K14" s="320">
        <f>SUM(K5:K13)</f>
        <v>20122962</v>
      </c>
      <c r="L14" s="320">
        <f>SUM(L5:L13)</f>
        <v>210527018</v>
      </c>
      <c r="M14" s="320">
        <f>SUM(M5:M13)</f>
        <v>16151572</v>
      </c>
      <c r="N14" s="320">
        <f>SUM(N5:N13)</f>
        <v>16451576</v>
      </c>
      <c r="O14" s="321">
        <f t="shared" si="0"/>
        <v>476958658</v>
      </c>
    </row>
    <row r="15" spans="1:15" s="305" customFormat="1" ht="15" customHeight="1">
      <c r="A15" s="303" t="s">
        <v>303</v>
      </c>
      <c r="B15" s="304" t="s">
        <v>290</v>
      </c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</row>
    <row r="16" spans="1:15" s="314" customFormat="1" ht="13.5" customHeight="1">
      <c r="A16" s="322" t="s">
        <v>304</v>
      </c>
      <c r="B16" s="323" t="s">
        <v>295</v>
      </c>
      <c r="C16" s="316">
        <v>7757280</v>
      </c>
      <c r="D16" s="316">
        <v>7757281</v>
      </c>
      <c r="E16" s="316">
        <v>7757281</v>
      </c>
      <c r="F16" s="316">
        <v>8681741</v>
      </c>
      <c r="G16" s="316">
        <v>8681741</v>
      </c>
      <c r="H16" s="316">
        <v>8681741</v>
      </c>
      <c r="I16" s="316">
        <v>8681741</v>
      </c>
      <c r="J16" s="316">
        <v>8881741</v>
      </c>
      <c r="K16" s="316">
        <v>8881741</v>
      </c>
      <c r="L16" s="316">
        <v>8881741</v>
      </c>
      <c r="M16" s="316">
        <v>8881741</v>
      </c>
      <c r="N16" s="316">
        <v>8881746</v>
      </c>
      <c r="O16" s="317">
        <f aca="true" t="shared" si="1" ref="O16:O25">SUM(C16:N16)</f>
        <v>102407516</v>
      </c>
    </row>
    <row r="17" spans="1:15" s="314" customFormat="1" ht="27" customHeight="1">
      <c r="A17" s="310" t="s">
        <v>307</v>
      </c>
      <c r="B17" s="311" t="s">
        <v>193</v>
      </c>
      <c r="C17" s="312">
        <v>1024526</v>
      </c>
      <c r="D17" s="312">
        <v>1024526</v>
      </c>
      <c r="E17" s="312">
        <v>1024526</v>
      </c>
      <c r="F17" s="312">
        <v>1013572</v>
      </c>
      <c r="G17" s="312">
        <v>1013572</v>
      </c>
      <c r="H17" s="312">
        <v>1013572</v>
      </c>
      <c r="I17" s="312">
        <v>1013572</v>
      </c>
      <c r="J17" s="312">
        <v>1013572</v>
      </c>
      <c r="K17" s="312">
        <v>1013572</v>
      </c>
      <c r="L17" s="312">
        <v>1013572</v>
      </c>
      <c r="M17" s="312">
        <v>1013572</v>
      </c>
      <c r="N17" s="312">
        <v>1013571</v>
      </c>
      <c r="O17" s="313">
        <f t="shared" si="1"/>
        <v>12195725</v>
      </c>
    </row>
    <row r="18" spans="1:15" s="314" customFormat="1" ht="13.5" customHeight="1">
      <c r="A18" s="310" t="s">
        <v>310</v>
      </c>
      <c r="B18" s="318" t="s">
        <v>194</v>
      </c>
      <c r="C18" s="312">
        <v>1989909</v>
      </c>
      <c r="D18" s="312">
        <v>1989909</v>
      </c>
      <c r="E18" s="312">
        <v>5305706</v>
      </c>
      <c r="F18" s="312">
        <v>5305706</v>
      </c>
      <c r="G18" s="312">
        <v>5305706</v>
      </c>
      <c r="H18" s="312">
        <v>5305706</v>
      </c>
      <c r="I18" s="312">
        <v>5305706</v>
      </c>
      <c r="J18" s="312">
        <v>5305706</v>
      </c>
      <c r="K18" s="312">
        <v>5305706</v>
      </c>
      <c r="L18" s="312">
        <v>5305706</v>
      </c>
      <c r="M18" s="312">
        <v>5305706</v>
      </c>
      <c r="N18" s="312">
        <v>5305706</v>
      </c>
      <c r="O18" s="313">
        <f t="shared" si="1"/>
        <v>57036878</v>
      </c>
    </row>
    <row r="19" spans="1:15" s="314" customFormat="1" ht="13.5" customHeight="1">
      <c r="A19" s="310" t="s">
        <v>313</v>
      </c>
      <c r="B19" s="318" t="s">
        <v>195</v>
      </c>
      <c r="C19" s="312">
        <v>2217300</v>
      </c>
      <c r="D19" s="312">
        <v>229750</v>
      </c>
      <c r="E19" s="312">
        <v>229750</v>
      </c>
      <c r="F19" s="312">
        <v>229750</v>
      </c>
      <c r="G19" s="312">
        <v>229750</v>
      </c>
      <c r="H19" s="312">
        <v>229750</v>
      </c>
      <c r="I19" s="312">
        <v>229750</v>
      </c>
      <c r="J19" s="312">
        <v>447750</v>
      </c>
      <c r="K19" s="312">
        <v>229750</v>
      </c>
      <c r="L19" s="312">
        <v>229750</v>
      </c>
      <c r="M19" s="312">
        <v>229750</v>
      </c>
      <c r="N19" s="312">
        <v>229750</v>
      </c>
      <c r="O19" s="313">
        <f t="shared" si="1"/>
        <v>4962550</v>
      </c>
    </row>
    <row r="20" spans="1:15" s="314" customFormat="1" ht="13.5" customHeight="1">
      <c r="A20" s="310" t="s">
        <v>316</v>
      </c>
      <c r="B20" s="318" t="s">
        <v>489</v>
      </c>
      <c r="C20" s="312">
        <v>720804</v>
      </c>
      <c r="D20" s="312">
        <v>720804</v>
      </c>
      <c r="E20" s="312">
        <v>720804</v>
      </c>
      <c r="F20" s="312">
        <v>720804</v>
      </c>
      <c r="G20" s="312">
        <v>720804</v>
      </c>
      <c r="H20" s="312">
        <v>720804</v>
      </c>
      <c r="I20" s="312">
        <v>720804</v>
      </c>
      <c r="J20" s="312">
        <v>720804</v>
      </c>
      <c r="K20" s="312">
        <v>720803</v>
      </c>
      <c r="L20" s="312">
        <v>720803</v>
      </c>
      <c r="M20" s="312">
        <v>720803</v>
      </c>
      <c r="N20" s="312">
        <v>1020803</v>
      </c>
      <c r="O20" s="313">
        <f t="shared" si="1"/>
        <v>8949644</v>
      </c>
    </row>
    <row r="21" spans="1:15" s="314" customFormat="1" ht="13.5" customHeight="1">
      <c r="A21" s="310" t="s">
        <v>319</v>
      </c>
      <c r="B21" s="318" t="s">
        <v>228</v>
      </c>
      <c r="C21" s="312"/>
      <c r="D21" s="312"/>
      <c r="E21" s="312"/>
      <c r="F21" s="312">
        <v>3806364</v>
      </c>
      <c r="G21" s="312"/>
      <c r="H21" s="312"/>
      <c r="I21" s="312"/>
      <c r="J21" s="312">
        <v>635000</v>
      </c>
      <c r="K21" s="312"/>
      <c r="L21" s="312">
        <v>157373016</v>
      </c>
      <c r="M21" s="312"/>
      <c r="N21" s="312"/>
      <c r="O21" s="313">
        <f t="shared" si="1"/>
        <v>161814380</v>
      </c>
    </row>
    <row r="22" spans="1:15" s="314" customFormat="1" ht="15.75" customHeight="1">
      <c r="A22" s="310" t="s">
        <v>322</v>
      </c>
      <c r="B22" s="311" t="s">
        <v>230</v>
      </c>
      <c r="C22" s="312"/>
      <c r="D22" s="312"/>
      <c r="E22" s="312"/>
      <c r="F22" s="312">
        <v>6474927</v>
      </c>
      <c r="G22" s="312"/>
      <c r="H22" s="312"/>
      <c r="I22" s="312"/>
      <c r="J22" s="312"/>
      <c r="K22" s="312"/>
      <c r="L22" s="312"/>
      <c r="M22" s="312"/>
      <c r="N22" s="312"/>
      <c r="O22" s="313">
        <f t="shared" si="1"/>
        <v>6474927</v>
      </c>
    </row>
    <row r="23" spans="1:15" s="314" customFormat="1" ht="13.5" customHeight="1">
      <c r="A23" s="310" t="s">
        <v>325</v>
      </c>
      <c r="B23" s="318" t="s">
        <v>351</v>
      </c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3">
        <f t="shared" si="1"/>
        <v>0</v>
      </c>
    </row>
    <row r="24" spans="1:15" s="314" customFormat="1" ht="13.5" customHeight="1">
      <c r="A24" s="310" t="s">
        <v>327</v>
      </c>
      <c r="B24" s="318" t="s">
        <v>469</v>
      </c>
      <c r="C24" s="312"/>
      <c r="D24" s="312">
        <v>14816211</v>
      </c>
      <c r="E24" s="312">
        <v>54034007</v>
      </c>
      <c r="F24" s="312"/>
      <c r="G24" s="312">
        <v>974999</v>
      </c>
      <c r="H24" s="312">
        <v>12318001</v>
      </c>
      <c r="I24" s="312"/>
      <c r="J24" s="312"/>
      <c r="K24" s="312">
        <v>3971390</v>
      </c>
      <c r="L24" s="312">
        <v>37002430</v>
      </c>
      <c r="M24" s="312"/>
      <c r="N24" s="312"/>
      <c r="O24" s="313">
        <f t="shared" si="1"/>
        <v>123117038</v>
      </c>
    </row>
    <row r="25" spans="1:15" s="305" customFormat="1" ht="15.75" customHeight="1">
      <c r="A25" s="324" t="s">
        <v>329</v>
      </c>
      <c r="B25" s="319" t="s">
        <v>490</v>
      </c>
      <c r="C25" s="320">
        <f>SUM(C16:C24)</f>
        <v>13709819</v>
      </c>
      <c r="D25" s="320">
        <f>SUM(D16:D24)</f>
        <v>26538481</v>
      </c>
      <c r="E25" s="320">
        <f>SUM(E16:E24)</f>
        <v>69072074</v>
      </c>
      <c r="F25" s="320">
        <f>SUM(F16:F24)</f>
        <v>26232864</v>
      </c>
      <c r="G25" s="320">
        <f>SUM(G16:G24)</f>
        <v>16926572</v>
      </c>
      <c r="H25" s="320">
        <f>SUM(H16:H24)</f>
        <v>28269574</v>
      </c>
      <c r="I25" s="320">
        <f>SUM(I16:I24)</f>
        <v>15951573</v>
      </c>
      <c r="J25" s="320">
        <f>SUM(J16:J24)</f>
        <v>17004573</v>
      </c>
      <c r="K25" s="320">
        <f>SUM(K16:K24)</f>
        <v>20122962</v>
      </c>
      <c r="L25" s="320">
        <f>SUM(L16:L24)</f>
        <v>210527018</v>
      </c>
      <c r="M25" s="320">
        <f>SUM(M16:M24)</f>
        <v>16151572</v>
      </c>
      <c r="N25" s="320">
        <f>SUM(N16:N24)</f>
        <v>16451576</v>
      </c>
      <c r="O25" s="321">
        <f t="shared" si="1"/>
        <v>476958658</v>
      </c>
    </row>
    <row r="26" spans="1:15" ht="16.5" customHeight="1">
      <c r="A26" s="324" t="s">
        <v>330</v>
      </c>
      <c r="B26" s="325" t="s">
        <v>491</v>
      </c>
      <c r="C26" s="326">
        <f>C14-C25</f>
        <v>0</v>
      </c>
      <c r="D26" s="326">
        <f>D14-D25</f>
        <v>0</v>
      </c>
      <c r="E26" s="326">
        <f>E14-E25</f>
        <v>0</v>
      </c>
      <c r="F26" s="326">
        <f>F14-F25</f>
        <v>0</v>
      </c>
      <c r="G26" s="326">
        <f>G14-G25</f>
        <v>0</v>
      </c>
      <c r="H26" s="326">
        <f>H14-H25</f>
        <v>0</v>
      </c>
      <c r="I26" s="326">
        <f>I14-I25</f>
        <v>0</v>
      </c>
      <c r="J26" s="326">
        <f>J14-J25</f>
        <v>0</v>
      </c>
      <c r="K26" s="326">
        <f>K14-K25</f>
        <v>0</v>
      </c>
      <c r="L26" s="326">
        <f>L14-L25</f>
        <v>0</v>
      </c>
      <c r="M26" s="326">
        <f>M14-M25</f>
        <v>0</v>
      </c>
      <c r="N26" s="326">
        <f>N14-N25</f>
        <v>0</v>
      </c>
      <c r="O26" s="327">
        <f>O14-O25</f>
        <v>0</v>
      </c>
    </row>
  </sheetData>
  <sheetProtection sheet="1"/>
  <mergeCells count="3">
    <mergeCell ref="A1:O1"/>
    <mergeCell ref="B4:O4"/>
    <mergeCell ref="B15:O15"/>
  </mergeCells>
  <printOptions horizontalCentered="1"/>
  <pageMargins left="0.7875" right="0.7875" top="1.06875" bottom="0.9840277777777777" header="0.7875" footer="0.5118055555555555"/>
  <pageSetup horizontalDpi="300" verticalDpi="300" orientation="landscape" paperSize="9" scale="90"/>
  <headerFooter alignWithMargins="0">
    <oddHeader>&amp;R&amp;"Times New Roman CE,Félkövér dőlt"&amp;11 4.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159"/>
  <sheetViews>
    <sheetView tabSelected="1" view="pageBreakPreview" zoomScaleNormal="90" zoomScaleSheetLayoutView="100" workbookViewId="0" topLeftCell="A1">
      <selection activeCell="D17" sqref="D17"/>
    </sheetView>
  </sheetViews>
  <sheetFormatPr defaultColWidth="8.00390625" defaultRowHeight="15.75" customHeight="1"/>
  <cols>
    <col min="1" max="1" width="9.375" style="5" customWidth="1"/>
    <col min="2" max="2" width="91.625" style="5" customWidth="1"/>
    <col min="3" max="3" width="21.625" style="6" customWidth="1"/>
    <col min="4" max="4" width="21.375" style="6" customWidth="1"/>
    <col min="5" max="5" width="17.50390625" style="7" customWidth="1"/>
    <col min="6" max="16384" width="9.25390625" style="7" customWidth="1"/>
  </cols>
  <sheetData>
    <row r="1" spans="1:4" ht="15.75" customHeight="1">
      <c r="A1" s="8" t="s">
        <v>14</v>
      </c>
      <c r="B1" s="8"/>
      <c r="C1" s="8"/>
      <c r="D1" s="8"/>
    </row>
    <row r="2" spans="1:4" ht="15.75" customHeight="1">
      <c r="A2" s="9" t="s">
        <v>15</v>
      </c>
      <c r="B2" s="9"/>
      <c r="C2" s="10" t="s">
        <v>16</v>
      </c>
      <c r="D2" s="10"/>
    </row>
    <row r="3" spans="1:4" ht="37.5" customHeight="1">
      <c r="A3" s="11" t="s">
        <v>17</v>
      </c>
      <c r="B3" s="12" t="s">
        <v>18</v>
      </c>
      <c r="C3" s="13">
        <f>+CONCATENATE(LEFT(ÖSSZEFÜGGÉSEK!A5,4),". évi előirányzat")</f>
        <v>0</v>
      </c>
      <c r="D3" s="13" t="s">
        <v>19</v>
      </c>
    </row>
    <row r="4" spans="1:4" s="17" customFormat="1" ht="12" customHeight="1">
      <c r="A4" s="14"/>
      <c r="B4" s="15" t="s">
        <v>20</v>
      </c>
      <c r="C4" s="16" t="s">
        <v>21</v>
      </c>
      <c r="D4" s="16"/>
    </row>
    <row r="5" spans="1:4" s="21" customFormat="1" ht="12" customHeight="1">
      <c r="A5" s="18" t="s">
        <v>22</v>
      </c>
      <c r="B5" s="19" t="s">
        <v>23</v>
      </c>
      <c r="C5" s="20">
        <f>+C6+C7+C8+C9+C10+C11</f>
        <v>56729804</v>
      </c>
      <c r="D5" s="20">
        <f>+D6+D7+D8+D9+D10+D11</f>
        <v>57542802</v>
      </c>
    </row>
    <row r="6" spans="1:4" s="21" customFormat="1" ht="12" customHeight="1">
      <c r="A6" s="22" t="s">
        <v>24</v>
      </c>
      <c r="B6" s="23" t="s">
        <v>25</v>
      </c>
      <c r="C6" s="24">
        <v>12802256</v>
      </c>
      <c r="D6" s="24">
        <v>12802256</v>
      </c>
    </row>
    <row r="7" spans="1:4" s="21" customFormat="1" ht="12" customHeight="1">
      <c r="A7" s="25" t="s">
        <v>26</v>
      </c>
      <c r="B7" s="26" t="s">
        <v>27</v>
      </c>
      <c r="C7" s="27">
        <v>26491500</v>
      </c>
      <c r="D7" s="27">
        <v>26491500</v>
      </c>
    </row>
    <row r="8" spans="1:4" s="21" customFormat="1" ht="12" customHeight="1">
      <c r="A8" s="25" t="s">
        <v>28</v>
      </c>
      <c r="B8" s="26" t="s">
        <v>29</v>
      </c>
      <c r="C8" s="27">
        <v>15636048</v>
      </c>
      <c r="D8" s="27">
        <v>15636048</v>
      </c>
    </row>
    <row r="9" spans="1:4" s="21" customFormat="1" ht="12" customHeight="1">
      <c r="A9" s="25" t="s">
        <v>30</v>
      </c>
      <c r="B9" s="26" t="s">
        <v>31</v>
      </c>
      <c r="C9" s="27">
        <v>1800000</v>
      </c>
      <c r="D9" s="27">
        <v>1800000</v>
      </c>
    </row>
    <row r="10" spans="1:4" s="21" customFormat="1" ht="12" customHeight="1">
      <c r="A10" s="25" t="s">
        <v>32</v>
      </c>
      <c r="B10" s="28" t="s">
        <v>33</v>
      </c>
      <c r="C10" s="27"/>
      <c r="D10" s="27">
        <v>718035</v>
      </c>
    </row>
    <row r="11" spans="1:4" s="21" customFormat="1" ht="12" customHeight="1">
      <c r="A11" s="29" t="s">
        <v>34</v>
      </c>
      <c r="B11" s="30" t="s">
        <v>35</v>
      </c>
      <c r="C11" s="27"/>
      <c r="D11" s="27">
        <v>94963</v>
      </c>
    </row>
    <row r="12" spans="1:4" s="21" customFormat="1" ht="12" customHeight="1">
      <c r="A12" s="18" t="s">
        <v>36</v>
      </c>
      <c r="B12" s="31" t="s">
        <v>37</v>
      </c>
      <c r="C12" s="20">
        <f>+C13+C14+C15+C16+C17</f>
        <v>4717346</v>
      </c>
      <c r="D12" s="20">
        <f>+D13+D14+D15+D16+D17</f>
        <v>102023889</v>
      </c>
    </row>
    <row r="13" spans="1:4" s="21" customFormat="1" ht="12" customHeight="1">
      <c r="A13" s="22" t="s">
        <v>38</v>
      </c>
      <c r="B13" s="23" t="s">
        <v>39</v>
      </c>
      <c r="C13" s="24"/>
      <c r="D13" s="24"/>
    </row>
    <row r="14" spans="1:4" s="21" customFormat="1" ht="12" customHeight="1">
      <c r="A14" s="25" t="s">
        <v>40</v>
      </c>
      <c r="B14" s="26" t="s">
        <v>41</v>
      </c>
      <c r="C14" s="27"/>
      <c r="D14" s="27"/>
    </row>
    <row r="15" spans="1:4" s="21" customFormat="1" ht="12" customHeight="1">
      <c r="A15" s="25" t="s">
        <v>42</v>
      </c>
      <c r="B15" s="26" t="s">
        <v>43</v>
      </c>
      <c r="C15" s="27"/>
      <c r="D15" s="27"/>
    </row>
    <row r="16" spans="1:4" s="21" customFormat="1" ht="12" customHeight="1">
      <c r="A16" s="25" t="s">
        <v>44</v>
      </c>
      <c r="B16" s="26" t="s">
        <v>45</v>
      </c>
      <c r="C16" s="27"/>
      <c r="D16" s="27"/>
    </row>
    <row r="17" spans="1:4" s="21" customFormat="1" ht="12" customHeight="1">
      <c r="A17" s="25" t="s">
        <v>46</v>
      </c>
      <c r="B17" s="26" t="s">
        <v>47</v>
      </c>
      <c r="C17" s="27">
        <v>4717346</v>
      </c>
      <c r="D17" s="27">
        <v>102023889</v>
      </c>
    </row>
    <row r="18" spans="1:4" s="21" customFormat="1" ht="12" customHeight="1">
      <c r="A18" s="29" t="s">
        <v>48</v>
      </c>
      <c r="B18" s="30" t="s">
        <v>49</v>
      </c>
      <c r="C18" s="32"/>
      <c r="D18" s="32"/>
    </row>
    <row r="19" spans="1:4" s="21" customFormat="1" ht="12" customHeight="1">
      <c r="A19" s="18" t="s">
        <v>50</v>
      </c>
      <c r="B19" s="19" t="s">
        <v>51</v>
      </c>
      <c r="C19" s="20">
        <f>+C20+C21+C22+C23+C24</f>
        <v>0</v>
      </c>
      <c r="D19" s="20">
        <f>+D20+D21+D22+D23+D24</f>
        <v>15268000</v>
      </c>
    </row>
    <row r="20" spans="1:4" s="21" customFormat="1" ht="12" customHeight="1">
      <c r="A20" s="22" t="s">
        <v>52</v>
      </c>
      <c r="B20" s="23" t="s">
        <v>53</v>
      </c>
      <c r="C20" s="24"/>
      <c r="D20" s="24">
        <v>15268000</v>
      </c>
    </row>
    <row r="21" spans="1:4" s="21" customFormat="1" ht="12" customHeight="1">
      <c r="A21" s="25" t="s">
        <v>54</v>
      </c>
      <c r="B21" s="26" t="s">
        <v>55</v>
      </c>
      <c r="C21" s="27"/>
      <c r="D21" s="27"/>
    </row>
    <row r="22" spans="1:4" s="21" customFormat="1" ht="12" customHeight="1">
      <c r="A22" s="25" t="s">
        <v>56</v>
      </c>
      <c r="B22" s="26" t="s">
        <v>57</v>
      </c>
      <c r="C22" s="27"/>
      <c r="D22" s="27"/>
    </row>
    <row r="23" spans="1:4" s="21" customFormat="1" ht="12" customHeight="1">
      <c r="A23" s="25" t="s">
        <v>58</v>
      </c>
      <c r="B23" s="26" t="s">
        <v>59</v>
      </c>
      <c r="C23" s="27"/>
      <c r="D23" s="27"/>
    </row>
    <row r="24" spans="1:4" s="21" customFormat="1" ht="12" customHeight="1">
      <c r="A24" s="25" t="s">
        <v>60</v>
      </c>
      <c r="B24" s="26" t="s">
        <v>61</v>
      </c>
      <c r="C24" s="27"/>
      <c r="D24" s="27"/>
    </row>
    <row r="25" spans="1:5" s="36" customFormat="1" ht="12" customHeight="1">
      <c r="A25" s="33" t="s">
        <v>62</v>
      </c>
      <c r="B25" s="34" t="s">
        <v>63</v>
      </c>
      <c r="C25" s="35"/>
      <c r="D25" s="35"/>
      <c r="E25" s="21"/>
    </row>
    <row r="26" spans="1:4" s="21" customFormat="1" ht="12" customHeight="1">
      <c r="A26" s="18" t="s">
        <v>64</v>
      </c>
      <c r="B26" s="19" t="s">
        <v>65</v>
      </c>
      <c r="C26" s="20">
        <f>SUM(C27:C33)</f>
        <v>18218864</v>
      </c>
      <c r="D26" s="20">
        <f>SUM(D27:D33)</f>
        <v>42418864</v>
      </c>
    </row>
    <row r="27" spans="1:4" s="21" customFormat="1" ht="12" customHeight="1">
      <c r="A27" s="22" t="s">
        <v>66</v>
      </c>
      <c r="B27" s="23" t="s">
        <v>67</v>
      </c>
      <c r="C27" s="24">
        <v>1300000</v>
      </c>
      <c r="D27" s="24">
        <v>1600000</v>
      </c>
    </row>
    <row r="28" spans="1:4" s="21" customFormat="1" ht="12" customHeight="1">
      <c r="A28" s="25" t="s">
        <v>68</v>
      </c>
      <c r="B28" s="26" t="s">
        <v>69</v>
      </c>
      <c r="C28" s="27"/>
      <c r="D28" s="27"/>
    </row>
    <row r="29" spans="1:4" s="21" customFormat="1" ht="12" customHeight="1">
      <c r="A29" s="25" t="s">
        <v>70</v>
      </c>
      <c r="B29" s="26" t="s">
        <v>71</v>
      </c>
      <c r="C29" s="27">
        <v>15718864</v>
      </c>
      <c r="D29" s="27">
        <v>37718864</v>
      </c>
    </row>
    <row r="30" spans="1:4" s="21" customFormat="1" ht="12" customHeight="1">
      <c r="A30" s="25" t="s">
        <v>72</v>
      </c>
      <c r="B30" s="26" t="s">
        <v>73</v>
      </c>
      <c r="C30" s="27"/>
      <c r="D30" s="27"/>
    </row>
    <row r="31" spans="1:4" s="21" customFormat="1" ht="12" customHeight="1">
      <c r="A31" s="25" t="s">
        <v>74</v>
      </c>
      <c r="B31" s="26" t="s">
        <v>75</v>
      </c>
      <c r="C31" s="27">
        <v>1100000</v>
      </c>
      <c r="D31" s="27">
        <v>2500000</v>
      </c>
    </row>
    <row r="32" spans="1:4" s="21" customFormat="1" ht="12" customHeight="1">
      <c r="A32" s="25" t="s">
        <v>76</v>
      </c>
      <c r="B32" s="26" t="s">
        <v>77</v>
      </c>
      <c r="C32" s="27"/>
      <c r="D32" s="27"/>
    </row>
    <row r="33" spans="1:4" s="21" customFormat="1" ht="12" customHeight="1">
      <c r="A33" s="29" t="s">
        <v>78</v>
      </c>
      <c r="B33" s="37" t="s">
        <v>79</v>
      </c>
      <c r="C33" s="32">
        <v>100000</v>
      </c>
      <c r="D33" s="32">
        <v>600000</v>
      </c>
    </row>
    <row r="34" spans="1:4" s="21" customFormat="1" ht="12" customHeight="1">
      <c r="A34" s="18" t="s">
        <v>80</v>
      </c>
      <c r="B34" s="19" t="s">
        <v>81</v>
      </c>
      <c r="C34" s="20">
        <f>SUM(C35:C45)</f>
        <v>21094576</v>
      </c>
      <c r="D34" s="20">
        <f>SUM(D35:D45)</f>
        <v>26961656</v>
      </c>
    </row>
    <row r="35" spans="1:4" s="21" customFormat="1" ht="12" customHeight="1">
      <c r="A35" s="22" t="s">
        <v>82</v>
      </c>
      <c r="B35" s="23" t="s">
        <v>83</v>
      </c>
      <c r="C35" s="24">
        <v>14000000</v>
      </c>
      <c r="D35" s="24">
        <v>14000000</v>
      </c>
    </row>
    <row r="36" spans="1:4" s="21" customFormat="1" ht="12" customHeight="1">
      <c r="A36" s="25" t="s">
        <v>84</v>
      </c>
      <c r="B36" s="26" t="s">
        <v>85</v>
      </c>
      <c r="C36" s="27">
        <v>1500000</v>
      </c>
      <c r="D36" s="27">
        <v>2200000</v>
      </c>
    </row>
    <row r="37" spans="1:4" s="21" customFormat="1" ht="12" customHeight="1">
      <c r="A37" s="25" t="s">
        <v>86</v>
      </c>
      <c r="B37" s="26" t="s">
        <v>87</v>
      </c>
      <c r="C37" s="27">
        <v>390000</v>
      </c>
      <c r="D37" s="27">
        <v>1890000</v>
      </c>
    </row>
    <row r="38" spans="1:4" s="21" customFormat="1" ht="12" customHeight="1">
      <c r="A38" s="25" t="s">
        <v>88</v>
      </c>
      <c r="B38" s="26" t="s">
        <v>89</v>
      </c>
      <c r="C38" s="27">
        <v>1532280</v>
      </c>
      <c r="D38" s="27">
        <v>1812280</v>
      </c>
    </row>
    <row r="39" spans="1:4" s="21" customFormat="1" ht="12" customHeight="1">
      <c r="A39" s="25" t="s">
        <v>90</v>
      </c>
      <c r="B39" s="26" t="s">
        <v>91</v>
      </c>
      <c r="C39" s="27">
        <v>2164000</v>
      </c>
      <c r="D39" s="27">
        <v>4288000</v>
      </c>
    </row>
    <row r="40" spans="1:4" s="21" customFormat="1" ht="12" customHeight="1">
      <c r="A40" s="25" t="s">
        <v>92</v>
      </c>
      <c r="B40" s="26" t="s">
        <v>93</v>
      </c>
      <c r="C40" s="27">
        <v>1508296</v>
      </c>
      <c r="D40" s="27">
        <v>2751376</v>
      </c>
    </row>
    <row r="41" spans="1:4" s="21" customFormat="1" ht="12" customHeight="1">
      <c r="A41" s="25" t="s">
        <v>94</v>
      </c>
      <c r="B41" s="26" t="s">
        <v>95</v>
      </c>
      <c r="C41" s="27"/>
      <c r="D41" s="27"/>
    </row>
    <row r="42" spans="1:4" s="21" customFormat="1" ht="12" customHeight="1">
      <c r="A42" s="25" t="s">
        <v>96</v>
      </c>
      <c r="B42" s="26" t="s">
        <v>97</v>
      </c>
      <c r="C42" s="27"/>
      <c r="D42" s="27">
        <v>20000</v>
      </c>
    </row>
    <row r="43" spans="1:4" s="21" customFormat="1" ht="12" customHeight="1">
      <c r="A43" s="25" t="s">
        <v>98</v>
      </c>
      <c r="B43" s="26" t="s">
        <v>99</v>
      </c>
      <c r="C43" s="27"/>
      <c r="D43" s="27"/>
    </row>
    <row r="44" spans="1:4" s="21" customFormat="1" ht="12" customHeight="1">
      <c r="A44" s="29" t="s">
        <v>100</v>
      </c>
      <c r="B44" s="38" t="s">
        <v>101</v>
      </c>
      <c r="C44" s="32"/>
      <c r="D44" s="32"/>
    </row>
    <row r="45" spans="1:4" s="21" customFormat="1" ht="12" customHeight="1">
      <c r="A45" s="29" t="s">
        <v>102</v>
      </c>
      <c r="B45" s="30" t="s">
        <v>103</v>
      </c>
      <c r="C45" s="32"/>
      <c r="D45" s="32"/>
    </row>
    <row r="46" spans="1:4" s="21" customFormat="1" ht="12" customHeight="1">
      <c r="A46" s="18" t="s">
        <v>104</v>
      </c>
      <c r="B46" s="19" t="s">
        <v>105</v>
      </c>
      <c r="C46" s="20">
        <f>SUM(C47:C51)</f>
        <v>0</v>
      </c>
      <c r="D46" s="20"/>
    </row>
    <row r="47" spans="1:4" s="21" customFormat="1" ht="12" customHeight="1">
      <c r="A47" s="22" t="s">
        <v>106</v>
      </c>
      <c r="B47" s="23" t="s">
        <v>107</v>
      </c>
      <c r="C47" s="24"/>
      <c r="D47" s="24"/>
    </row>
    <row r="48" spans="1:4" s="21" customFormat="1" ht="12" customHeight="1">
      <c r="A48" s="25" t="s">
        <v>108</v>
      </c>
      <c r="B48" s="26" t="s">
        <v>109</v>
      </c>
      <c r="C48" s="27"/>
      <c r="D48" s="27"/>
    </row>
    <row r="49" spans="1:4" s="21" customFormat="1" ht="12" customHeight="1">
      <c r="A49" s="25" t="s">
        <v>110</v>
      </c>
      <c r="B49" s="26" t="s">
        <v>111</v>
      </c>
      <c r="C49" s="27"/>
      <c r="D49" s="27"/>
    </row>
    <row r="50" spans="1:4" s="21" customFormat="1" ht="12" customHeight="1">
      <c r="A50" s="25" t="s">
        <v>112</v>
      </c>
      <c r="B50" s="26" t="s">
        <v>113</v>
      </c>
      <c r="C50" s="27"/>
      <c r="D50" s="27"/>
    </row>
    <row r="51" spans="1:4" s="21" customFormat="1" ht="12" customHeight="1">
      <c r="A51" s="29" t="s">
        <v>114</v>
      </c>
      <c r="B51" s="30" t="s">
        <v>115</v>
      </c>
      <c r="C51" s="32"/>
      <c r="D51" s="32"/>
    </row>
    <row r="52" spans="1:4" s="21" customFormat="1" ht="12" customHeight="1">
      <c r="A52" s="18" t="s">
        <v>116</v>
      </c>
      <c r="B52" s="19" t="s">
        <v>117</v>
      </c>
      <c r="C52" s="20">
        <f>SUM(C53:C55)</f>
        <v>0</v>
      </c>
      <c r="D52" s="20">
        <f>SUM(D53:D55)</f>
        <v>260000</v>
      </c>
    </row>
    <row r="53" spans="1:4" s="21" customFormat="1" ht="12" customHeight="1">
      <c r="A53" s="22" t="s">
        <v>118</v>
      </c>
      <c r="B53" s="23" t="s">
        <v>119</v>
      </c>
      <c r="C53" s="24"/>
      <c r="D53" s="24"/>
    </row>
    <row r="54" spans="1:4" s="21" customFormat="1" ht="12" customHeight="1">
      <c r="A54" s="25" t="s">
        <v>120</v>
      </c>
      <c r="B54" s="26" t="s">
        <v>121</v>
      </c>
      <c r="C54" s="27"/>
      <c r="D54" s="27">
        <v>260000</v>
      </c>
    </row>
    <row r="55" spans="1:4" s="21" customFormat="1" ht="12" customHeight="1">
      <c r="A55" s="25" t="s">
        <v>122</v>
      </c>
      <c r="B55" s="26" t="s">
        <v>123</v>
      </c>
      <c r="C55" s="27"/>
      <c r="D55" s="27"/>
    </row>
    <row r="56" spans="1:4" s="21" customFormat="1" ht="12" customHeight="1">
      <c r="A56" s="29" t="s">
        <v>124</v>
      </c>
      <c r="B56" s="30" t="s">
        <v>125</v>
      </c>
      <c r="C56" s="32"/>
      <c r="D56" s="32"/>
    </row>
    <row r="57" spans="1:4" s="21" customFormat="1" ht="12" customHeight="1">
      <c r="A57" s="18" t="s">
        <v>126</v>
      </c>
      <c r="B57" s="31" t="s">
        <v>127</v>
      </c>
      <c r="C57" s="20">
        <f>SUM(C58:C60)</f>
        <v>0</v>
      </c>
      <c r="D57" s="20">
        <f>SUM(D58:D60)</f>
        <v>2300000</v>
      </c>
    </row>
    <row r="58" spans="1:4" s="21" customFormat="1" ht="12" customHeight="1">
      <c r="A58" s="22" t="s">
        <v>128</v>
      </c>
      <c r="B58" s="23" t="s">
        <v>129</v>
      </c>
      <c r="C58" s="27"/>
      <c r="D58" s="27"/>
    </row>
    <row r="59" spans="1:4" s="21" customFormat="1" ht="12" customHeight="1">
      <c r="A59" s="25" t="s">
        <v>130</v>
      </c>
      <c r="B59" s="26" t="s">
        <v>131</v>
      </c>
      <c r="C59" s="27"/>
      <c r="D59" s="27"/>
    </row>
    <row r="60" spans="1:4" s="21" customFormat="1" ht="12" customHeight="1">
      <c r="A60" s="25" t="s">
        <v>132</v>
      </c>
      <c r="B60" s="26" t="s">
        <v>133</v>
      </c>
      <c r="C60" s="27"/>
      <c r="D60" s="27">
        <v>2300000</v>
      </c>
    </row>
    <row r="61" spans="1:4" s="21" customFormat="1" ht="12" customHeight="1">
      <c r="A61" s="29" t="s">
        <v>134</v>
      </c>
      <c r="B61" s="30" t="s">
        <v>135</v>
      </c>
      <c r="C61" s="27"/>
      <c r="D61" s="27"/>
    </row>
    <row r="62" spans="1:4" s="21" customFormat="1" ht="12" customHeight="1">
      <c r="A62" s="39" t="s">
        <v>136</v>
      </c>
      <c r="B62" s="19" t="s">
        <v>137</v>
      </c>
      <c r="C62" s="20">
        <f>+C5+C12+C19+C26+C34+C46+C52+C57</f>
        <v>100760590</v>
      </c>
      <c r="D62" s="20">
        <f>+D5+D12+D19+D26+D34+D46+D52+D57</f>
        <v>246775211</v>
      </c>
    </row>
    <row r="63" spans="1:4" s="21" customFormat="1" ht="12" customHeight="1">
      <c r="A63" s="40" t="s">
        <v>138</v>
      </c>
      <c r="B63" s="31" t="s">
        <v>139</v>
      </c>
      <c r="C63" s="20">
        <f>SUM(C64:C66)</f>
        <v>0</v>
      </c>
      <c r="D63" s="20"/>
    </row>
    <row r="64" spans="1:4" s="21" customFormat="1" ht="12" customHeight="1">
      <c r="A64" s="22" t="s">
        <v>140</v>
      </c>
      <c r="B64" s="23" t="s">
        <v>141</v>
      </c>
      <c r="C64" s="27"/>
      <c r="D64" s="27"/>
    </row>
    <row r="65" spans="1:4" s="21" customFormat="1" ht="12" customHeight="1">
      <c r="A65" s="25" t="s">
        <v>142</v>
      </c>
      <c r="B65" s="26" t="s">
        <v>143</v>
      </c>
      <c r="C65" s="27"/>
      <c r="D65" s="27"/>
    </row>
    <row r="66" spans="1:4" s="21" customFormat="1" ht="12" customHeight="1">
      <c r="A66" s="29" t="s">
        <v>144</v>
      </c>
      <c r="B66" s="41" t="s">
        <v>145</v>
      </c>
      <c r="C66" s="27"/>
      <c r="D66" s="27"/>
    </row>
    <row r="67" spans="1:4" s="21" customFormat="1" ht="12" customHeight="1">
      <c r="A67" s="40" t="s">
        <v>146</v>
      </c>
      <c r="B67" s="31" t="s">
        <v>147</v>
      </c>
      <c r="C67" s="20">
        <f>SUM(C68:C71)</f>
        <v>0</v>
      </c>
      <c r="D67" s="20"/>
    </row>
    <row r="68" spans="1:4" s="21" customFormat="1" ht="12" customHeight="1">
      <c r="A68" s="22" t="s">
        <v>148</v>
      </c>
      <c r="B68" s="23" t="s">
        <v>149</v>
      </c>
      <c r="C68" s="27"/>
      <c r="D68" s="27"/>
    </row>
    <row r="69" spans="1:4" s="21" customFormat="1" ht="12" customHeight="1">
      <c r="A69" s="25" t="s">
        <v>150</v>
      </c>
      <c r="B69" s="26" t="s">
        <v>151</v>
      </c>
      <c r="C69" s="27"/>
      <c r="D69" s="27"/>
    </row>
    <row r="70" spans="1:4" s="21" customFormat="1" ht="12" customHeight="1">
      <c r="A70" s="25" t="s">
        <v>152</v>
      </c>
      <c r="B70" s="26" t="s">
        <v>153</v>
      </c>
      <c r="C70" s="27"/>
      <c r="D70" s="27"/>
    </row>
    <row r="71" spans="1:4" s="21" customFormat="1" ht="12" customHeight="1">
      <c r="A71" s="29" t="s">
        <v>154</v>
      </c>
      <c r="B71" s="30" t="s">
        <v>155</v>
      </c>
      <c r="C71" s="27"/>
      <c r="D71" s="27"/>
    </row>
    <row r="72" spans="1:4" s="21" customFormat="1" ht="12" customHeight="1">
      <c r="A72" s="40" t="s">
        <v>156</v>
      </c>
      <c r="B72" s="31" t="s">
        <v>157</v>
      </c>
      <c r="C72" s="20">
        <f>SUM(C73:C74)</f>
        <v>156105016</v>
      </c>
      <c r="D72" s="20">
        <f>SUM(D73:D74)</f>
        <v>230451447</v>
      </c>
    </row>
    <row r="73" spans="1:4" s="21" customFormat="1" ht="12" customHeight="1">
      <c r="A73" s="22" t="s">
        <v>158</v>
      </c>
      <c r="B73" s="23" t="s">
        <v>159</v>
      </c>
      <c r="C73" s="27">
        <v>156105016</v>
      </c>
      <c r="D73" s="27">
        <v>230451447</v>
      </c>
    </row>
    <row r="74" spans="1:4" s="21" customFormat="1" ht="12" customHeight="1">
      <c r="A74" s="29" t="s">
        <v>160</v>
      </c>
      <c r="B74" s="30" t="s">
        <v>161</v>
      </c>
      <c r="C74" s="27"/>
      <c r="D74" s="27"/>
    </row>
    <row r="75" spans="1:4" s="21" customFormat="1" ht="12" customHeight="1">
      <c r="A75" s="40" t="s">
        <v>162</v>
      </c>
      <c r="B75" s="31" t="s">
        <v>163</v>
      </c>
      <c r="C75" s="20">
        <f>SUM(C76:C78)</f>
        <v>0</v>
      </c>
      <c r="D75" s="20"/>
    </row>
    <row r="76" spans="1:4" s="21" customFormat="1" ht="12" customHeight="1">
      <c r="A76" s="22" t="s">
        <v>164</v>
      </c>
      <c r="B76" s="23" t="s">
        <v>165</v>
      </c>
      <c r="C76" s="27"/>
      <c r="D76" s="27"/>
    </row>
    <row r="77" spans="1:4" s="21" customFormat="1" ht="12" customHeight="1">
      <c r="A77" s="25" t="s">
        <v>166</v>
      </c>
      <c r="B77" s="26" t="s">
        <v>167</v>
      </c>
      <c r="C77" s="27"/>
      <c r="D77" s="27"/>
    </row>
    <row r="78" spans="1:4" s="21" customFormat="1" ht="12" customHeight="1">
      <c r="A78" s="42" t="s">
        <v>168</v>
      </c>
      <c r="B78" s="43" t="s">
        <v>169</v>
      </c>
      <c r="C78" s="44"/>
      <c r="D78" s="44"/>
    </row>
    <row r="79" spans="1:4" s="21" customFormat="1" ht="12" customHeight="1">
      <c r="A79" s="40" t="s">
        <v>170</v>
      </c>
      <c r="B79" s="31" t="s">
        <v>171</v>
      </c>
      <c r="C79" s="20">
        <f>SUM(C80:C83)</f>
        <v>0</v>
      </c>
      <c r="D79" s="20"/>
    </row>
    <row r="80" spans="1:4" s="21" customFormat="1" ht="12" customHeight="1">
      <c r="A80" s="45" t="s">
        <v>172</v>
      </c>
      <c r="B80" s="23" t="s">
        <v>173</v>
      </c>
      <c r="C80" s="27"/>
      <c r="D80" s="27"/>
    </row>
    <row r="81" spans="1:4" s="21" customFormat="1" ht="12" customHeight="1">
      <c r="A81" s="46" t="s">
        <v>174</v>
      </c>
      <c r="B81" s="26" t="s">
        <v>175</v>
      </c>
      <c r="C81" s="27"/>
      <c r="D81" s="27"/>
    </row>
    <row r="82" spans="1:4" s="21" customFormat="1" ht="12" customHeight="1">
      <c r="A82" s="46" t="s">
        <v>176</v>
      </c>
      <c r="B82" s="26" t="s">
        <v>177</v>
      </c>
      <c r="C82" s="27"/>
      <c r="D82" s="27"/>
    </row>
    <row r="83" spans="1:4" s="21" customFormat="1" ht="12" customHeight="1">
      <c r="A83" s="47" t="s">
        <v>178</v>
      </c>
      <c r="B83" s="30" t="s">
        <v>179</v>
      </c>
      <c r="C83" s="27"/>
      <c r="D83" s="27"/>
    </row>
    <row r="84" spans="1:4" s="21" customFormat="1" ht="12" customHeight="1">
      <c r="A84" s="40" t="s">
        <v>180</v>
      </c>
      <c r="B84" s="31" t="s">
        <v>181</v>
      </c>
      <c r="C84" s="48"/>
      <c r="D84" s="48"/>
    </row>
    <row r="85" spans="1:4" s="21" customFormat="1" ht="13.5" customHeight="1">
      <c r="A85" s="40" t="s">
        <v>182</v>
      </c>
      <c r="B85" s="31" t="s">
        <v>183</v>
      </c>
      <c r="C85" s="48"/>
      <c r="D85" s="48"/>
    </row>
    <row r="86" spans="1:4" s="21" customFormat="1" ht="15.75" customHeight="1">
      <c r="A86" s="40" t="s">
        <v>184</v>
      </c>
      <c r="B86" s="49" t="s">
        <v>185</v>
      </c>
      <c r="C86" s="20">
        <f>+C63+C67+C72+C75+C79+C85+C84</f>
        <v>156105016</v>
      </c>
      <c r="D86" s="20">
        <f>+D63+D67+D72+D75+D79+D85+D84</f>
        <v>230451447</v>
      </c>
    </row>
    <row r="87" spans="1:4" s="21" customFormat="1" ht="16.5" customHeight="1">
      <c r="A87" s="50" t="s">
        <v>186</v>
      </c>
      <c r="B87" s="51" t="s">
        <v>187</v>
      </c>
      <c r="C87" s="20">
        <f>+C62+C86</f>
        <v>256865606</v>
      </c>
      <c r="D87" s="20">
        <f>+D62+D86</f>
        <v>477226658</v>
      </c>
    </row>
    <row r="88" spans="1:4" s="21" customFormat="1" ht="83.25" customHeight="1">
      <c r="A88" s="52"/>
      <c r="B88" s="53"/>
      <c r="C88" s="54"/>
      <c r="D88" s="54"/>
    </row>
    <row r="89" spans="1:4" ht="16.5" customHeight="1">
      <c r="A89" s="8" t="s">
        <v>188</v>
      </c>
      <c r="B89" s="8"/>
      <c r="C89" s="8"/>
      <c r="D89" s="8"/>
    </row>
    <row r="90" spans="1:4" s="57" customFormat="1" ht="16.5" customHeight="1">
      <c r="A90" s="55" t="s">
        <v>189</v>
      </c>
      <c r="B90" s="55"/>
      <c r="C90" s="56">
        <f>C2</f>
        <v>0</v>
      </c>
      <c r="D90" s="56"/>
    </row>
    <row r="91" spans="1:4" ht="37.5" customHeight="1">
      <c r="A91" s="11" t="s">
        <v>17</v>
      </c>
      <c r="B91" s="12" t="s">
        <v>190</v>
      </c>
      <c r="C91" s="13">
        <f>+C3</f>
        <v>0</v>
      </c>
      <c r="D91" s="13" t="s">
        <v>19</v>
      </c>
    </row>
    <row r="92" spans="1:4" s="17" customFormat="1" ht="12" customHeight="1">
      <c r="A92" s="58"/>
      <c r="B92" s="59" t="s">
        <v>20</v>
      </c>
      <c r="C92" s="60" t="s">
        <v>21</v>
      </c>
      <c r="D92" s="60"/>
    </row>
    <row r="93" spans="1:5" ht="12" customHeight="1">
      <c r="A93" s="61" t="s">
        <v>22</v>
      </c>
      <c r="B93" s="62" t="s">
        <v>191</v>
      </c>
      <c r="C93" s="63">
        <f>C94+C95+C96+C97+C98+C111</f>
        <v>99760590</v>
      </c>
      <c r="D93" s="63">
        <f>D94+D95+D96+D97+D98+D111</f>
        <v>307000219</v>
      </c>
      <c r="E93" s="64"/>
    </row>
    <row r="94" spans="1:5" ht="12" customHeight="1">
      <c r="A94" s="65" t="s">
        <v>24</v>
      </c>
      <c r="B94" s="66" t="s">
        <v>192</v>
      </c>
      <c r="C94" s="67">
        <v>55685396</v>
      </c>
      <c r="D94" s="67">
        <v>102407516</v>
      </c>
      <c r="E94" s="68"/>
    </row>
    <row r="95" spans="1:5" ht="12" customHeight="1">
      <c r="A95" s="25" t="s">
        <v>26</v>
      </c>
      <c r="B95" s="69" t="s">
        <v>193</v>
      </c>
      <c r="C95" s="27">
        <v>8489643</v>
      </c>
      <c r="D95" s="27">
        <v>12195725</v>
      </c>
      <c r="E95" s="68"/>
    </row>
    <row r="96" spans="1:5" ht="12" customHeight="1">
      <c r="A96" s="25" t="s">
        <v>28</v>
      </c>
      <c r="B96" s="69" t="s">
        <v>194</v>
      </c>
      <c r="C96" s="32">
        <v>23878907</v>
      </c>
      <c r="D96" s="32">
        <v>57036878</v>
      </c>
      <c r="E96" s="68"/>
    </row>
    <row r="97" spans="1:5" ht="12" customHeight="1">
      <c r="A97" s="25" t="s">
        <v>30</v>
      </c>
      <c r="B97" s="70" t="s">
        <v>195</v>
      </c>
      <c r="C97" s="32">
        <v>2757000</v>
      </c>
      <c r="D97" s="32">
        <v>4962550</v>
      </c>
      <c r="E97" s="68"/>
    </row>
    <row r="98" spans="1:5" ht="12" customHeight="1">
      <c r="A98" s="25" t="s">
        <v>196</v>
      </c>
      <c r="B98" s="71" t="s">
        <v>197</v>
      </c>
      <c r="C98" s="32">
        <v>8649644</v>
      </c>
      <c r="D98" s="32">
        <v>9168554</v>
      </c>
      <c r="E98" s="68"/>
    </row>
    <row r="99" spans="1:5" ht="12" customHeight="1">
      <c r="A99" s="25" t="s">
        <v>34</v>
      </c>
      <c r="B99" s="69" t="s">
        <v>198</v>
      </c>
      <c r="C99" s="32"/>
      <c r="D99" s="32">
        <v>459000</v>
      </c>
      <c r="E99" s="68"/>
    </row>
    <row r="100" spans="1:5" ht="12" customHeight="1">
      <c r="A100" s="25" t="s">
        <v>199</v>
      </c>
      <c r="B100" s="72" t="s">
        <v>200</v>
      </c>
      <c r="C100" s="32"/>
      <c r="D100" s="32"/>
      <c r="E100" s="68"/>
    </row>
    <row r="101" spans="1:5" ht="12" customHeight="1">
      <c r="A101" s="25" t="s">
        <v>201</v>
      </c>
      <c r="B101" s="72" t="s">
        <v>202</v>
      </c>
      <c r="C101" s="32"/>
      <c r="D101" s="32"/>
      <c r="E101" s="68"/>
    </row>
    <row r="102" spans="1:5" ht="12" customHeight="1">
      <c r="A102" s="25" t="s">
        <v>203</v>
      </c>
      <c r="B102" s="73" t="s">
        <v>204</v>
      </c>
      <c r="C102" s="32"/>
      <c r="D102" s="32"/>
      <c r="E102" s="68"/>
    </row>
    <row r="103" spans="1:5" ht="12" customHeight="1">
      <c r="A103" s="25" t="s">
        <v>205</v>
      </c>
      <c r="B103" s="74" t="s">
        <v>206</v>
      </c>
      <c r="C103" s="32"/>
      <c r="D103" s="32"/>
      <c r="E103" s="68"/>
    </row>
    <row r="104" spans="1:5" ht="12" customHeight="1">
      <c r="A104" s="25" t="s">
        <v>207</v>
      </c>
      <c r="B104" s="74" t="s">
        <v>208</v>
      </c>
      <c r="C104" s="32"/>
      <c r="D104" s="32"/>
      <c r="E104" s="68"/>
    </row>
    <row r="105" spans="1:5" ht="12" customHeight="1">
      <c r="A105" s="25" t="s">
        <v>209</v>
      </c>
      <c r="B105" s="73" t="s">
        <v>210</v>
      </c>
      <c r="C105" s="32">
        <v>8649644</v>
      </c>
      <c r="D105" s="32">
        <v>7016006</v>
      </c>
      <c r="E105" s="68"/>
    </row>
    <row r="106" spans="1:5" ht="12" customHeight="1">
      <c r="A106" s="25" t="s">
        <v>211</v>
      </c>
      <c r="B106" s="73" t="s">
        <v>212</v>
      </c>
      <c r="C106" s="32"/>
      <c r="D106" s="32"/>
      <c r="E106" s="68"/>
    </row>
    <row r="107" spans="1:5" ht="12" customHeight="1">
      <c r="A107" s="25" t="s">
        <v>213</v>
      </c>
      <c r="B107" s="74" t="s">
        <v>214</v>
      </c>
      <c r="C107" s="32"/>
      <c r="D107" s="32">
        <v>60000</v>
      </c>
      <c r="E107" s="68"/>
    </row>
    <row r="108" spans="1:5" ht="12" customHeight="1">
      <c r="A108" s="75" t="s">
        <v>215</v>
      </c>
      <c r="B108" s="72" t="s">
        <v>216</v>
      </c>
      <c r="C108" s="32"/>
      <c r="D108" s="32"/>
      <c r="E108" s="68"/>
    </row>
    <row r="109" spans="1:5" ht="12" customHeight="1">
      <c r="A109" s="25" t="s">
        <v>217</v>
      </c>
      <c r="B109" s="72" t="s">
        <v>218</v>
      </c>
      <c r="C109" s="32"/>
      <c r="D109" s="32"/>
      <c r="E109" s="68"/>
    </row>
    <row r="110" spans="1:5" ht="12" customHeight="1">
      <c r="A110" s="29" t="s">
        <v>219</v>
      </c>
      <c r="B110" s="72" t="s">
        <v>220</v>
      </c>
      <c r="C110" s="32"/>
      <c r="D110" s="32">
        <v>1633548</v>
      </c>
      <c r="E110" s="68"/>
    </row>
    <row r="111" spans="1:5" ht="12" customHeight="1">
      <c r="A111" s="25" t="s">
        <v>221</v>
      </c>
      <c r="B111" s="70" t="s">
        <v>222</v>
      </c>
      <c r="C111" s="27">
        <v>300000</v>
      </c>
      <c r="D111" s="27">
        <v>121228996</v>
      </c>
      <c r="E111" s="68"/>
    </row>
    <row r="112" spans="1:5" ht="12" customHeight="1">
      <c r="A112" s="25" t="s">
        <v>223</v>
      </c>
      <c r="B112" s="69" t="s">
        <v>224</v>
      </c>
      <c r="C112" s="27">
        <v>300000</v>
      </c>
      <c r="D112" s="27"/>
      <c r="E112" s="68"/>
    </row>
    <row r="113" spans="1:5" ht="12" customHeight="1">
      <c r="A113" s="42" t="s">
        <v>225</v>
      </c>
      <c r="B113" s="76" t="s">
        <v>226</v>
      </c>
      <c r="C113" s="44"/>
      <c r="D113" s="44"/>
      <c r="E113" s="68"/>
    </row>
    <row r="114" spans="1:5" ht="12" customHeight="1">
      <c r="A114" s="77" t="s">
        <v>36</v>
      </c>
      <c r="B114" s="78" t="s">
        <v>227</v>
      </c>
      <c r="C114" s="79">
        <f>+C115+C117+C119</f>
        <v>157105016</v>
      </c>
      <c r="D114" s="79">
        <f>+D115+D117+D119</f>
        <v>168289307</v>
      </c>
      <c r="E114" s="68"/>
    </row>
    <row r="115" spans="1:5" ht="12" customHeight="1">
      <c r="A115" s="22" t="s">
        <v>38</v>
      </c>
      <c r="B115" s="69" t="s">
        <v>228</v>
      </c>
      <c r="C115" s="24">
        <v>157105016</v>
      </c>
      <c r="D115" s="24">
        <v>161814380</v>
      </c>
      <c r="E115" s="68"/>
    </row>
    <row r="116" spans="1:5" ht="12" customHeight="1">
      <c r="A116" s="22" t="s">
        <v>40</v>
      </c>
      <c r="B116" s="80" t="s">
        <v>229</v>
      </c>
      <c r="C116" s="24"/>
      <c r="D116" s="24"/>
      <c r="E116" s="68"/>
    </row>
    <row r="117" spans="1:5" ht="12" customHeight="1">
      <c r="A117" s="22" t="s">
        <v>42</v>
      </c>
      <c r="B117" s="80" t="s">
        <v>230</v>
      </c>
      <c r="C117" s="27"/>
      <c r="D117" s="27">
        <v>6474927</v>
      </c>
      <c r="E117" s="68"/>
    </row>
    <row r="118" spans="1:5" ht="12" customHeight="1">
      <c r="A118" s="22" t="s">
        <v>44</v>
      </c>
      <c r="B118" s="80" t="s">
        <v>231</v>
      </c>
      <c r="C118" s="81"/>
      <c r="D118" s="81"/>
      <c r="E118" s="68"/>
    </row>
    <row r="119" spans="1:5" ht="12" customHeight="1">
      <c r="A119" s="22" t="s">
        <v>46</v>
      </c>
      <c r="B119" s="30" t="s">
        <v>232</v>
      </c>
      <c r="C119" s="81"/>
      <c r="D119" s="81"/>
      <c r="E119" s="68"/>
    </row>
    <row r="120" spans="1:5" ht="12" customHeight="1">
      <c r="A120" s="22" t="s">
        <v>48</v>
      </c>
      <c r="B120" s="28" t="s">
        <v>233</v>
      </c>
      <c r="C120" s="81"/>
      <c r="D120" s="81"/>
      <c r="E120" s="68"/>
    </row>
    <row r="121" spans="1:5" ht="12" customHeight="1">
      <c r="A121" s="22" t="s">
        <v>234</v>
      </c>
      <c r="B121" s="82" t="s">
        <v>235</v>
      </c>
      <c r="C121" s="81"/>
      <c r="D121" s="81"/>
      <c r="E121" s="68"/>
    </row>
    <row r="122" spans="1:5" ht="15.75" customHeight="1">
      <c r="A122" s="22" t="s">
        <v>236</v>
      </c>
      <c r="B122" s="74" t="s">
        <v>208</v>
      </c>
      <c r="C122" s="81"/>
      <c r="D122" s="81"/>
      <c r="E122" s="68"/>
    </row>
    <row r="123" spans="1:5" ht="12" customHeight="1">
      <c r="A123" s="22" t="s">
        <v>237</v>
      </c>
      <c r="B123" s="74" t="s">
        <v>238</v>
      </c>
      <c r="C123" s="81"/>
      <c r="D123" s="81"/>
      <c r="E123" s="68"/>
    </row>
    <row r="124" spans="1:5" ht="12" customHeight="1">
      <c r="A124" s="22" t="s">
        <v>239</v>
      </c>
      <c r="B124" s="74" t="s">
        <v>240</v>
      </c>
      <c r="C124" s="81"/>
      <c r="D124" s="81"/>
      <c r="E124" s="68"/>
    </row>
    <row r="125" spans="1:5" ht="12" customHeight="1">
      <c r="A125" s="22" t="s">
        <v>241</v>
      </c>
      <c r="B125" s="74" t="s">
        <v>214</v>
      </c>
      <c r="C125" s="81"/>
      <c r="D125" s="81"/>
      <c r="E125" s="68"/>
    </row>
    <row r="126" spans="1:5" ht="12" customHeight="1">
      <c r="A126" s="22" t="s">
        <v>242</v>
      </c>
      <c r="B126" s="74" t="s">
        <v>243</v>
      </c>
      <c r="C126" s="81"/>
      <c r="D126" s="81"/>
      <c r="E126" s="68"/>
    </row>
    <row r="127" spans="1:5" ht="16.5" customHeight="1">
      <c r="A127" s="75" t="s">
        <v>244</v>
      </c>
      <c r="B127" s="74" t="s">
        <v>245</v>
      </c>
      <c r="C127" s="83"/>
      <c r="D127" s="83"/>
      <c r="E127" s="68"/>
    </row>
    <row r="128" spans="1:5" ht="12" customHeight="1">
      <c r="A128" s="18" t="s">
        <v>50</v>
      </c>
      <c r="B128" s="19" t="s">
        <v>246</v>
      </c>
      <c r="C128" s="20">
        <f>+C93+C114</f>
        <v>256865606</v>
      </c>
      <c r="D128" s="20">
        <f>+D93+D114</f>
        <v>475289526</v>
      </c>
      <c r="E128" s="68"/>
    </row>
    <row r="129" spans="1:5" ht="12" customHeight="1">
      <c r="A129" s="18" t="s">
        <v>247</v>
      </c>
      <c r="B129" s="19" t="s">
        <v>248</v>
      </c>
      <c r="C129" s="20">
        <f>+C130+C131+C132</f>
        <v>0</v>
      </c>
      <c r="D129" s="20"/>
      <c r="E129" s="68"/>
    </row>
    <row r="130" spans="1:5" ht="12" customHeight="1">
      <c r="A130" s="22" t="s">
        <v>66</v>
      </c>
      <c r="B130" s="80" t="s">
        <v>249</v>
      </c>
      <c r="C130" s="81"/>
      <c r="D130" s="81"/>
      <c r="E130" s="68"/>
    </row>
    <row r="131" spans="1:5" ht="12" customHeight="1">
      <c r="A131" s="22" t="s">
        <v>68</v>
      </c>
      <c r="B131" s="80" t="s">
        <v>250</v>
      </c>
      <c r="C131" s="81"/>
      <c r="D131" s="81"/>
      <c r="E131" s="68"/>
    </row>
    <row r="132" spans="1:5" ht="12" customHeight="1">
      <c r="A132" s="75" t="s">
        <v>70</v>
      </c>
      <c r="B132" s="80" t="s">
        <v>251</v>
      </c>
      <c r="C132" s="81"/>
      <c r="D132" s="81"/>
      <c r="E132" s="68"/>
    </row>
    <row r="133" spans="1:5" ht="12" customHeight="1">
      <c r="A133" s="18" t="s">
        <v>80</v>
      </c>
      <c r="B133" s="19" t="s">
        <v>252</v>
      </c>
      <c r="C133" s="20">
        <f>SUM(C134:C139)</f>
        <v>0</v>
      </c>
      <c r="D133" s="20"/>
      <c r="E133" s="68"/>
    </row>
    <row r="134" spans="1:5" ht="12" customHeight="1">
      <c r="A134" s="22" t="s">
        <v>82</v>
      </c>
      <c r="B134" s="84" t="s">
        <v>253</v>
      </c>
      <c r="C134" s="81"/>
      <c r="D134" s="81"/>
      <c r="E134" s="68"/>
    </row>
    <row r="135" spans="1:5" ht="12" customHeight="1">
      <c r="A135" s="22" t="s">
        <v>84</v>
      </c>
      <c r="B135" s="84" t="s">
        <v>254</v>
      </c>
      <c r="C135" s="81"/>
      <c r="D135" s="81"/>
      <c r="E135" s="68"/>
    </row>
    <row r="136" spans="1:5" ht="12" customHeight="1">
      <c r="A136" s="22" t="s">
        <v>86</v>
      </c>
      <c r="B136" s="84" t="s">
        <v>255</v>
      </c>
      <c r="C136" s="81"/>
      <c r="D136" s="81"/>
      <c r="E136" s="68"/>
    </row>
    <row r="137" spans="1:5" ht="12" customHeight="1">
      <c r="A137" s="22" t="s">
        <v>88</v>
      </c>
      <c r="B137" s="84" t="s">
        <v>256</v>
      </c>
      <c r="C137" s="81"/>
      <c r="D137" s="81"/>
      <c r="E137" s="68"/>
    </row>
    <row r="138" spans="1:5" ht="12" customHeight="1">
      <c r="A138" s="22" t="s">
        <v>90</v>
      </c>
      <c r="B138" s="84" t="s">
        <v>257</v>
      </c>
      <c r="C138" s="81"/>
      <c r="D138" s="81"/>
      <c r="E138" s="68"/>
    </row>
    <row r="139" spans="1:5" ht="12" customHeight="1">
      <c r="A139" s="75" t="s">
        <v>92</v>
      </c>
      <c r="B139" s="84" t="s">
        <v>258</v>
      </c>
      <c r="C139" s="81"/>
      <c r="D139" s="81"/>
      <c r="E139" s="68"/>
    </row>
    <row r="140" spans="1:5" ht="12" customHeight="1">
      <c r="A140" s="18" t="s">
        <v>104</v>
      </c>
      <c r="B140" s="19" t="s">
        <v>259</v>
      </c>
      <c r="C140" s="20">
        <f>+C141+C142+C143+C144</f>
        <v>0</v>
      </c>
      <c r="D140" s="20">
        <f>+D141+D142+D143+D144</f>
        <v>1937132</v>
      </c>
      <c r="E140" s="68"/>
    </row>
    <row r="141" spans="1:5" ht="12" customHeight="1">
      <c r="A141" s="22" t="s">
        <v>106</v>
      </c>
      <c r="B141" s="84" t="s">
        <v>260</v>
      </c>
      <c r="C141" s="81"/>
      <c r="D141" s="81"/>
      <c r="E141" s="68"/>
    </row>
    <row r="142" spans="1:5" ht="12" customHeight="1">
      <c r="A142" s="22" t="s">
        <v>108</v>
      </c>
      <c r="B142" s="84" t="s">
        <v>261</v>
      </c>
      <c r="C142" s="81"/>
      <c r="D142" s="81">
        <v>1937132</v>
      </c>
      <c r="E142" s="68"/>
    </row>
    <row r="143" spans="1:5" ht="12" customHeight="1">
      <c r="A143" s="22" t="s">
        <v>110</v>
      </c>
      <c r="B143" s="84" t="s">
        <v>262</v>
      </c>
      <c r="C143" s="81"/>
      <c r="D143" s="81"/>
      <c r="E143" s="68"/>
    </row>
    <row r="144" spans="1:5" ht="12" customHeight="1">
      <c r="A144" s="75" t="s">
        <v>112</v>
      </c>
      <c r="B144" s="85" t="s">
        <v>263</v>
      </c>
      <c r="C144" s="81"/>
      <c r="D144" s="81"/>
      <c r="E144" s="68"/>
    </row>
    <row r="145" spans="1:5" ht="12" customHeight="1">
      <c r="A145" s="18" t="s">
        <v>264</v>
      </c>
      <c r="B145" s="19" t="s">
        <v>265</v>
      </c>
      <c r="C145" s="86">
        <f>SUM(C146:C150)</f>
        <v>0</v>
      </c>
      <c r="D145" s="86"/>
      <c r="E145" s="68"/>
    </row>
    <row r="146" spans="1:5" ht="12" customHeight="1">
      <c r="A146" s="22" t="s">
        <v>118</v>
      </c>
      <c r="B146" s="84" t="s">
        <v>266</v>
      </c>
      <c r="C146" s="81"/>
      <c r="D146" s="81"/>
      <c r="E146" s="68"/>
    </row>
    <row r="147" spans="1:5" ht="12" customHeight="1">
      <c r="A147" s="22" t="s">
        <v>120</v>
      </c>
      <c r="B147" s="84" t="s">
        <v>267</v>
      </c>
      <c r="C147" s="81"/>
      <c r="D147" s="81"/>
      <c r="E147" s="68"/>
    </row>
    <row r="148" spans="1:5" ht="12" customHeight="1">
      <c r="A148" s="22" t="s">
        <v>122</v>
      </c>
      <c r="B148" s="84" t="s">
        <v>268</v>
      </c>
      <c r="C148" s="81"/>
      <c r="D148" s="81"/>
      <c r="E148" s="68"/>
    </row>
    <row r="149" spans="1:5" ht="12" customHeight="1">
      <c r="A149" s="22" t="s">
        <v>124</v>
      </c>
      <c r="B149" s="84" t="s">
        <v>269</v>
      </c>
      <c r="C149" s="81"/>
      <c r="D149" s="81"/>
      <c r="E149" s="68"/>
    </row>
    <row r="150" spans="1:5" ht="12" customHeight="1">
      <c r="A150" s="22" t="s">
        <v>270</v>
      </c>
      <c r="B150" s="84" t="s">
        <v>271</v>
      </c>
      <c r="C150" s="81"/>
      <c r="D150" s="81"/>
      <c r="E150" s="68"/>
    </row>
    <row r="151" spans="1:5" ht="12" customHeight="1">
      <c r="A151" s="18" t="s">
        <v>126</v>
      </c>
      <c r="B151" s="19" t="s">
        <v>272</v>
      </c>
      <c r="C151" s="87"/>
      <c r="D151" s="87"/>
      <c r="E151" s="68"/>
    </row>
    <row r="152" spans="1:5" ht="12" customHeight="1">
      <c r="A152" s="18" t="s">
        <v>273</v>
      </c>
      <c r="B152" s="19" t="s">
        <v>274</v>
      </c>
      <c r="C152" s="87"/>
      <c r="D152" s="87"/>
      <c r="E152" s="68"/>
    </row>
    <row r="153" spans="1:10" ht="15" customHeight="1">
      <c r="A153" s="18" t="s">
        <v>275</v>
      </c>
      <c r="B153" s="19" t="s">
        <v>276</v>
      </c>
      <c r="C153" s="88">
        <f>+C129+C133+C140+C145+C151+C152</f>
        <v>0</v>
      </c>
      <c r="D153" s="88">
        <f>+D129+D133+D140+D145+D151+D152</f>
        <v>1937132</v>
      </c>
      <c r="E153" s="68"/>
      <c r="G153" s="89"/>
      <c r="H153" s="90"/>
      <c r="I153" s="90"/>
      <c r="J153" s="90"/>
    </row>
    <row r="154" spans="1:5" s="21" customFormat="1" ht="12.75" customHeight="1">
      <c r="A154" s="91" t="s">
        <v>277</v>
      </c>
      <c r="B154" s="92" t="s">
        <v>278</v>
      </c>
      <c r="C154" s="88">
        <f>+C128+C153</f>
        <v>256865606</v>
      </c>
      <c r="D154" s="88">
        <f>+D128+D153</f>
        <v>477226658</v>
      </c>
      <c r="E154" s="68"/>
    </row>
    <row r="155" ht="7.5" customHeight="1"/>
    <row r="156" spans="1:4" ht="15.75" customHeight="1">
      <c r="A156" s="93" t="s">
        <v>279</v>
      </c>
      <c r="B156" s="93"/>
      <c r="C156" s="93"/>
      <c r="D156" s="93"/>
    </row>
    <row r="157" spans="1:4" ht="15" customHeight="1">
      <c r="A157" s="9" t="s">
        <v>280</v>
      </c>
      <c r="B157" s="9"/>
      <c r="C157" s="10">
        <f>C90</f>
        <v>0</v>
      </c>
      <c r="D157" s="10"/>
    </row>
    <row r="158" spans="1:5" ht="13.5" customHeight="1">
      <c r="A158" s="18">
        <v>1</v>
      </c>
      <c r="B158" s="94" t="s">
        <v>281</v>
      </c>
      <c r="C158" s="20">
        <f>+C62-C128</f>
        <v>-156105016</v>
      </c>
      <c r="D158" s="20">
        <f>+D62-D128</f>
        <v>-228514315</v>
      </c>
      <c r="E158" s="64"/>
    </row>
    <row r="159" spans="1:4" ht="27.75" customHeight="1">
      <c r="A159" s="18" t="s">
        <v>36</v>
      </c>
      <c r="B159" s="94" t="s">
        <v>282</v>
      </c>
      <c r="C159" s="20">
        <f>+C86-C153</f>
        <v>156105016</v>
      </c>
      <c r="D159" s="20">
        <f>+D86-D153</f>
        <v>228514315</v>
      </c>
    </row>
  </sheetData>
  <sheetProtection selectLockedCells="1" selectUnlockedCells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5" right="0.7875" top="1.4430555555555555" bottom="0.8659722222222223" header="0.7875" footer="0.5118055555555555"/>
  <pageSetup horizontalDpi="300" verticalDpi="300" orientation="portrait" paperSize="9" scale="59"/>
  <headerFooter alignWithMargins="0">
    <oddHeader>&amp;C&amp;"Times New Roman CE,Félkövér"&amp;12Szabadhídvég Község Önkormányzatának
2018. ÉVI KÖLTSÉGVETÉSÉNEK ÖSSZEVONT MÉRLEGE&amp;R&amp;"Times New Roman CE,Félkövér dőlt"&amp;11 1.1. melléklet a 3/2018. (II.27.) önkormányzati rendelethez</oddHeader>
  </headerFooter>
  <rowBreaks count="1" manualBreakCount="1">
    <brk id="8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59"/>
  <sheetViews>
    <sheetView view="pageBreakPreview" zoomScaleNormal="90" zoomScaleSheetLayoutView="100" workbookViewId="0" topLeftCell="A1">
      <selection activeCell="D23" sqref="D23"/>
    </sheetView>
  </sheetViews>
  <sheetFormatPr defaultColWidth="8.00390625" defaultRowHeight="15.75" customHeight="1"/>
  <cols>
    <col min="1" max="1" width="9.375" style="5" customWidth="1"/>
    <col min="2" max="2" width="91.625" style="5" customWidth="1"/>
    <col min="3" max="3" width="21.625" style="6" customWidth="1"/>
    <col min="4" max="4" width="21.375" style="6" customWidth="1"/>
    <col min="5" max="16384" width="9.25390625" style="7" customWidth="1"/>
  </cols>
  <sheetData>
    <row r="1" spans="1:4" ht="15.75" customHeight="1">
      <c r="A1" s="8" t="s">
        <v>14</v>
      </c>
      <c r="B1" s="8"/>
      <c r="C1" s="8"/>
      <c r="D1" s="8"/>
    </row>
    <row r="2" spans="1:4" ht="15.75" customHeight="1">
      <c r="A2" s="9" t="s">
        <v>15</v>
      </c>
      <c r="B2" s="9"/>
      <c r="C2" s="10">
        <f>'1.1.sz.mell.'!C2</f>
        <v>0</v>
      </c>
      <c r="D2" s="10"/>
    </row>
    <row r="3" spans="1:4" ht="37.5" customHeight="1">
      <c r="A3" s="11" t="s">
        <v>17</v>
      </c>
      <c r="B3" s="12" t="s">
        <v>283</v>
      </c>
      <c r="C3" s="13">
        <f>+CONCATENATE(LEFT(ÖSSZEFÜGGÉSEK!A5,4),". évi előirányzat")</f>
        <v>0</v>
      </c>
      <c r="D3" s="13" t="s">
        <v>19</v>
      </c>
    </row>
    <row r="4" spans="1:4" s="17" customFormat="1" ht="12" customHeight="1">
      <c r="A4" s="14"/>
      <c r="B4" s="15" t="s">
        <v>20</v>
      </c>
      <c r="C4" s="16" t="s">
        <v>21</v>
      </c>
      <c r="D4" s="16"/>
    </row>
    <row r="5" spans="1:4" s="21" customFormat="1" ht="12" customHeight="1">
      <c r="A5" s="18" t="s">
        <v>22</v>
      </c>
      <c r="B5" s="19" t="s">
        <v>23</v>
      </c>
      <c r="C5" s="20">
        <f>+C6+C7+C8+C9+C10+C11</f>
        <v>56729804</v>
      </c>
      <c r="D5" s="20">
        <f>+D6+D7+D8+D9+D10+D11</f>
        <v>57542802</v>
      </c>
    </row>
    <row r="6" spans="1:4" s="21" customFormat="1" ht="12" customHeight="1">
      <c r="A6" s="22" t="s">
        <v>24</v>
      </c>
      <c r="B6" s="23" t="s">
        <v>25</v>
      </c>
      <c r="C6" s="24">
        <v>12802256</v>
      </c>
      <c r="D6" s="24">
        <v>12802256</v>
      </c>
    </row>
    <row r="7" spans="1:4" s="21" customFormat="1" ht="12" customHeight="1">
      <c r="A7" s="25" t="s">
        <v>26</v>
      </c>
      <c r="B7" s="26" t="s">
        <v>27</v>
      </c>
      <c r="C7" s="27">
        <v>26491500</v>
      </c>
      <c r="D7" s="27">
        <v>26491500</v>
      </c>
    </row>
    <row r="8" spans="1:4" s="21" customFormat="1" ht="12" customHeight="1">
      <c r="A8" s="25" t="s">
        <v>28</v>
      </c>
      <c r="B8" s="26" t="s">
        <v>29</v>
      </c>
      <c r="C8" s="27">
        <v>15636048</v>
      </c>
      <c r="D8" s="27">
        <v>15636048</v>
      </c>
    </row>
    <row r="9" spans="1:4" s="21" customFormat="1" ht="12" customHeight="1">
      <c r="A9" s="25" t="s">
        <v>30</v>
      </c>
      <c r="B9" s="26" t="s">
        <v>31</v>
      </c>
      <c r="C9" s="27">
        <v>1800000</v>
      </c>
      <c r="D9" s="27">
        <v>1800000</v>
      </c>
    </row>
    <row r="10" spans="1:4" s="21" customFormat="1" ht="12" customHeight="1">
      <c r="A10" s="25" t="s">
        <v>32</v>
      </c>
      <c r="B10" s="28" t="s">
        <v>33</v>
      </c>
      <c r="C10" s="27"/>
      <c r="D10" s="27">
        <v>718035</v>
      </c>
    </row>
    <row r="11" spans="1:4" s="21" customFormat="1" ht="12" customHeight="1">
      <c r="A11" s="29" t="s">
        <v>34</v>
      </c>
      <c r="B11" s="30" t="s">
        <v>35</v>
      </c>
      <c r="C11" s="27"/>
      <c r="D11" s="27">
        <v>94963</v>
      </c>
    </row>
    <row r="12" spans="1:4" s="21" customFormat="1" ht="12" customHeight="1">
      <c r="A12" s="18" t="s">
        <v>36</v>
      </c>
      <c r="B12" s="31" t="s">
        <v>37</v>
      </c>
      <c r="C12" s="20">
        <f>+C13+C14+C15+C16+C17</f>
        <v>4717346</v>
      </c>
      <c r="D12" s="20">
        <f>+D13+D14+D15+D16+D17</f>
        <v>102023889</v>
      </c>
    </row>
    <row r="13" spans="1:4" s="21" customFormat="1" ht="12" customHeight="1">
      <c r="A13" s="22" t="s">
        <v>38</v>
      </c>
      <c r="B13" s="23" t="s">
        <v>39</v>
      </c>
      <c r="C13" s="24"/>
      <c r="D13" s="24"/>
    </row>
    <row r="14" spans="1:4" s="21" customFormat="1" ht="12" customHeight="1">
      <c r="A14" s="25" t="s">
        <v>40</v>
      </c>
      <c r="B14" s="26" t="s">
        <v>41</v>
      </c>
      <c r="C14" s="27"/>
      <c r="D14" s="27"/>
    </row>
    <row r="15" spans="1:4" s="21" customFormat="1" ht="12" customHeight="1">
      <c r="A15" s="25" t="s">
        <v>42</v>
      </c>
      <c r="B15" s="26" t="s">
        <v>43</v>
      </c>
      <c r="C15" s="27"/>
      <c r="D15" s="27"/>
    </row>
    <row r="16" spans="1:4" s="21" customFormat="1" ht="12" customHeight="1">
      <c r="A16" s="25" t="s">
        <v>44</v>
      </c>
      <c r="B16" s="26" t="s">
        <v>45</v>
      </c>
      <c r="C16" s="27"/>
      <c r="D16" s="27"/>
    </row>
    <row r="17" spans="1:4" s="21" customFormat="1" ht="12" customHeight="1">
      <c r="A17" s="25" t="s">
        <v>46</v>
      </c>
      <c r="B17" s="26" t="s">
        <v>47</v>
      </c>
      <c r="C17" s="27">
        <v>4717346</v>
      </c>
      <c r="D17" s="27">
        <v>102023889</v>
      </c>
    </row>
    <row r="18" spans="1:4" s="21" customFormat="1" ht="12" customHeight="1">
      <c r="A18" s="29" t="s">
        <v>48</v>
      </c>
      <c r="B18" s="30" t="s">
        <v>49</v>
      </c>
      <c r="C18" s="32"/>
      <c r="D18" s="32"/>
    </row>
    <row r="19" spans="1:4" s="21" customFormat="1" ht="12" customHeight="1">
      <c r="A19" s="18" t="s">
        <v>50</v>
      </c>
      <c r="B19" s="19" t="s">
        <v>51</v>
      </c>
      <c r="C19" s="20">
        <f>+C20+C21+C22+C23+C24</f>
        <v>0</v>
      </c>
      <c r="D19" s="20">
        <f>+D20+D21+D22+D23+D24</f>
        <v>15268000</v>
      </c>
    </row>
    <row r="20" spans="1:4" s="21" customFormat="1" ht="12" customHeight="1">
      <c r="A20" s="22" t="s">
        <v>52</v>
      </c>
      <c r="B20" s="23" t="s">
        <v>53</v>
      </c>
      <c r="C20" s="24"/>
      <c r="D20" s="24">
        <v>15268000</v>
      </c>
    </row>
    <row r="21" spans="1:4" s="21" customFormat="1" ht="12" customHeight="1">
      <c r="A21" s="25" t="s">
        <v>54</v>
      </c>
      <c r="B21" s="26" t="s">
        <v>55</v>
      </c>
      <c r="C21" s="27"/>
      <c r="D21" s="27"/>
    </row>
    <row r="22" spans="1:4" s="21" customFormat="1" ht="12" customHeight="1">
      <c r="A22" s="25" t="s">
        <v>56</v>
      </c>
      <c r="B22" s="26" t="s">
        <v>57</v>
      </c>
      <c r="C22" s="27"/>
      <c r="D22" s="27"/>
    </row>
    <row r="23" spans="1:4" s="21" customFormat="1" ht="12" customHeight="1">
      <c r="A23" s="25" t="s">
        <v>58</v>
      </c>
      <c r="B23" s="26" t="s">
        <v>59</v>
      </c>
      <c r="C23" s="27"/>
      <c r="D23" s="27"/>
    </row>
    <row r="24" spans="1:4" s="21" customFormat="1" ht="12" customHeight="1">
      <c r="A24" s="25" t="s">
        <v>60</v>
      </c>
      <c r="B24" s="26" t="s">
        <v>61</v>
      </c>
      <c r="C24" s="27"/>
      <c r="D24" s="27"/>
    </row>
    <row r="25" spans="1:4" s="21" customFormat="1" ht="12" customHeight="1">
      <c r="A25" s="29" t="s">
        <v>62</v>
      </c>
      <c r="B25" s="38" t="s">
        <v>284</v>
      </c>
      <c r="C25" s="32"/>
      <c r="D25" s="35"/>
    </row>
    <row r="26" spans="1:4" s="21" customFormat="1" ht="12" customHeight="1">
      <c r="A26" s="18" t="s">
        <v>64</v>
      </c>
      <c r="B26" s="19" t="s">
        <v>285</v>
      </c>
      <c r="C26" s="20">
        <f>SUM(C27:C33)</f>
        <v>18218864</v>
      </c>
      <c r="D26" s="20">
        <f>SUM(D27:D33)</f>
        <v>42418864</v>
      </c>
    </row>
    <row r="27" spans="1:4" s="21" customFormat="1" ht="12" customHeight="1">
      <c r="A27" s="22" t="s">
        <v>66</v>
      </c>
      <c r="B27" s="23" t="s">
        <v>286</v>
      </c>
      <c r="C27" s="24">
        <v>1300000</v>
      </c>
      <c r="D27" s="24">
        <v>1600000</v>
      </c>
    </row>
    <row r="28" spans="1:4" s="21" customFormat="1" ht="12" customHeight="1">
      <c r="A28" s="25" t="s">
        <v>68</v>
      </c>
      <c r="B28" s="26" t="s">
        <v>69</v>
      </c>
      <c r="C28" s="27"/>
      <c r="D28" s="27"/>
    </row>
    <row r="29" spans="1:4" s="21" customFormat="1" ht="12" customHeight="1">
      <c r="A29" s="25" t="s">
        <v>70</v>
      </c>
      <c r="B29" s="26" t="s">
        <v>71</v>
      </c>
      <c r="C29" s="27">
        <v>15718864</v>
      </c>
      <c r="D29" s="27">
        <v>37718864</v>
      </c>
    </row>
    <row r="30" spans="1:4" s="21" customFormat="1" ht="12" customHeight="1">
      <c r="A30" s="25" t="s">
        <v>72</v>
      </c>
      <c r="B30" s="26" t="s">
        <v>73</v>
      </c>
      <c r="C30" s="27"/>
      <c r="D30" s="27"/>
    </row>
    <row r="31" spans="1:4" s="21" customFormat="1" ht="12" customHeight="1">
      <c r="A31" s="25" t="s">
        <v>74</v>
      </c>
      <c r="B31" s="26" t="s">
        <v>75</v>
      </c>
      <c r="C31" s="27">
        <v>1100000</v>
      </c>
      <c r="D31" s="27">
        <v>2500000</v>
      </c>
    </row>
    <row r="32" spans="1:4" s="21" customFormat="1" ht="12" customHeight="1">
      <c r="A32" s="25" t="s">
        <v>76</v>
      </c>
      <c r="B32" s="26" t="s">
        <v>77</v>
      </c>
      <c r="C32" s="27"/>
      <c r="D32" s="27"/>
    </row>
    <row r="33" spans="1:4" s="21" customFormat="1" ht="12" customHeight="1">
      <c r="A33" s="29" t="s">
        <v>78</v>
      </c>
      <c r="B33" s="37" t="s">
        <v>79</v>
      </c>
      <c r="C33" s="32">
        <v>100000</v>
      </c>
      <c r="D33" s="32">
        <v>600000</v>
      </c>
    </row>
    <row r="34" spans="1:4" s="21" customFormat="1" ht="12" customHeight="1">
      <c r="A34" s="18" t="s">
        <v>80</v>
      </c>
      <c r="B34" s="19" t="s">
        <v>81</v>
      </c>
      <c r="C34" s="20">
        <f>SUM(C35:C45)</f>
        <v>21094576</v>
      </c>
      <c r="D34" s="20">
        <f>SUM(D35:D45)</f>
        <v>26961656</v>
      </c>
    </row>
    <row r="35" spans="1:4" s="21" customFormat="1" ht="12" customHeight="1">
      <c r="A35" s="22" t="s">
        <v>82</v>
      </c>
      <c r="B35" s="23" t="s">
        <v>83</v>
      </c>
      <c r="C35" s="24">
        <v>14000000</v>
      </c>
      <c r="D35" s="24">
        <v>14000000</v>
      </c>
    </row>
    <row r="36" spans="1:4" s="21" customFormat="1" ht="12" customHeight="1">
      <c r="A36" s="25" t="s">
        <v>84</v>
      </c>
      <c r="B36" s="26" t="s">
        <v>85</v>
      </c>
      <c r="C36" s="27">
        <v>1500000</v>
      </c>
      <c r="D36" s="27">
        <v>2200000</v>
      </c>
    </row>
    <row r="37" spans="1:4" s="21" customFormat="1" ht="12" customHeight="1">
      <c r="A37" s="25" t="s">
        <v>86</v>
      </c>
      <c r="B37" s="26" t="s">
        <v>87</v>
      </c>
      <c r="C37" s="27">
        <v>390000</v>
      </c>
      <c r="D37" s="27">
        <v>1890000</v>
      </c>
    </row>
    <row r="38" spans="1:4" s="21" customFormat="1" ht="12" customHeight="1">
      <c r="A38" s="25" t="s">
        <v>88</v>
      </c>
      <c r="B38" s="26" t="s">
        <v>89</v>
      </c>
      <c r="C38" s="27">
        <v>1532280</v>
      </c>
      <c r="D38" s="27">
        <v>1812280</v>
      </c>
    </row>
    <row r="39" spans="1:4" s="21" customFormat="1" ht="12" customHeight="1">
      <c r="A39" s="25" t="s">
        <v>90</v>
      </c>
      <c r="B39" s="26" t="s">
        <v>91</v>
      </c>
      <c r="C39" s="27">
        <v>2164000</v>
      </c>
      <c r="D39" s="27">
        <v>4288000</v>
      </c>
    </row>
    <row r="40" spans="1:4" s="21" customFormat="1" ht="12" customHeight="1">
      <c r="A40" s="25" t="s">
        <v>92</v>
      </c>
      <c r="B40" s="26" t="s">
        <v>93</v>
      </c>
      <c r="C40" s="27">
        <v>1508296</v>
      </c>
      <c r="D40" s="27">
        <v>2751376</v>
      </c>
    </row>
    <row r="41" spans="1:4" s="21" customFormat="1" ht="12" customHeight="1">
      <c r="A41" s="25" t="s">
        <v>94</v>
      </c>
      <c r="B41" s="26" t="s">
        <v>95</v>
      </c>
      <c r="C41" s="27"/>
      <c r="D41" s="27"/>
    </row>
    <row r="42" spans="1:4" s="21" customFormat="1" ht="12" customHeight="1">
      <c r="A42" s="25" t="s">
        <v>96</v>
      </c>
      <c r="B42" s="26" t="s">
        <v>97</v>
      </c>
      <c r="C42" s="27"/>
      <c r="D42" s="27">
        <v>20000</v>
      </c>
    </row>
    <row r="43" spans="1:4" s="21" customFormat="1" ht="12" customHeight="1">
      <c r="A43" s="25" t="s">
        <v>98</v>
      </c>
      <c r="B43" s="26" t="s">
        <v>99</v>
      </c>
      <c r="C43" s="27"/>
      <c r="D43" s="27"/>
    </row>
    <row r="44" spans="1:4" s="21" customFormat="1" ht="12" customHeight="1">
      <c r="A44" s="29" t="s">
        <v>100</v>
      </c>
      <c r="B44" s="38" t="s">
        <v>101</v>
      </c>
      <c r="C44" s="32"/>
      <c r="D44" s="32"/>
    </row>
    <row r="45" spans="1:4" s="21" customFormat="1" ht="12" customHeight="1">
      <c r="A45" s="29" t="s">
        <v>102</v>
      </c>
      <c r="B45" s="30" t="s">
        <v>103</v>
      </c>
      <c r="C45" s="32"/>
      <c r="D45" s="32"/>
    </row>
    <row r="46" spans="1:4" s="21" customFormat="1" ht="12" customHeight="1">
      <c r="A46" s="18" t="s">
        <v>104</v>
      </c>
      <c r="B46" s="19" t="s">
        <v>105</v>
      </c>
      <c r="C46" s="20">
        <f>SUM(C47:C51)</f>
        <v>0</v>
      </c>
      <c r="D46" s="20"/>
    </row>
    <row r="47" spans="1:4" s="21" customFormat="1" ht="12" customHeight="1">
      <c r="A47" s="22" t="s">
        <v>106</v>
      </c>
      <c r="B47" s="23" t="s">
        <v>107</v>
      </c>
      <c r="C47" s="24"/>
      <c r="D47" s="24"/>
    </row>
    <row r="48" spans="1:4" s="21" customFormat="1" ht="12" customHeight="1">
      <c r="A48" s="25" t="s">
        <v>108</v>
      </c>
      <c r="B48" s="26" t="s">
        <v>109</v>
      </c>
      <c r="C48" s="27"/>
      <c r="D48" s="27"/>
    </row>
    <row r="49" spans="1:4" s="21" customFormat="1" ht="12" customHeight="1">
      <c r="A49" s="25" t="s">
        <v>110</v>
      </c>
      <c r="B49" s="26" t="s">
        <v>111</v>
      </c>
      <c r="C49" s="27"/>
      <c r="D49" s="27"/>
    </row>
    <row r="50" spans="1:4" s="21" customFormat="1" ht="12" customHeight="1">
      <c r="A50" s="25" t="s">
        <v>112</v>
      </c>
      <c r="B50" s="26" t="s">
        <v>113</v>
      </c>
      <c r="C50" s="27"/>
      <c r="D50" s="27"/>
    </row>
    <row r="51" spans="1:4" s="21" customFormat="1" ht="12" customHeight="1">
      <c r="A51" s="29" t="s">
        <v>114</v>
      </c>
      <c r="B51" s="30" t="s">
        <v>115</v>
      </c>
      <c r="C51" s="32"/>
      <c r="D51" s="32"/>
    </row>
    <row r="52" spans="1:4" s="21" customFormat="1" ht="12" customHeight="1">
      <c r="A52" s="18" t="s">
        <v>116</v>
      </c>
      <c r="B52" s="19" t="s">
        <v>117</v>
      </c>
      <c r="C52" s="20">
        <f>SUM(C53:C55)</f>
        <v>0</v>
      </c>
      <c r="D52" s="20">
        <f>SUM(D53:D55)</f>
        <v>260000</v>
      </c>
    </row>
    <row r="53" spans="1:4" s="21" customFormat="1" ht="12" customHeight="1">
      <c r="A53" s="22" t="s">
        <v>118</v>
      </c>
      <c r="B53" s="23" t="s">
        <v>119</v>
      </c>
      <c r="C53" s="24"/>
      <c r="D53" s="24"/>
    </row>
    <row r="54" spans="1:4" s="21" customFormat="1" ht="12" customHeight="1">
      <c r="A54" s="25" t="s">
        <v>120</v>
      </c>
      <c r="B54" s="26" t="s">
        <v>121</v>
      </c>
      <c r="C54" s="27"/>
      <c r="D54" s="27">
        <v>260000</v>
      </c>
    </row>
    <row r="55" spans="1:4" s="21" customFormat="1" ht="12" customHeight="1">
      <c r="A55" s="25" t="s">
        <v>122</v>
      </c>
      <c r="B55" s="26" t="s">
        <v>123</v>
      </c>
      <c r="C55" s="27"/>
      <c r="D55" s="27"/>
    </row>
    <row r="56" spans="1:4" s="21" customFormat="1" ht="12" customHeight="1">
      <c r="A56" s="29" t="s">
        <v>124</v>
      </c>
      <c r="B56" s="30" t="s">
        <v>125</v>
      </c>
      <c r="C56" s="32"/>
      <c r="D56" s="32"/>
    </row>
    <row r="57" spans="1:4" s="21" customFormat="1" ht="12" customHeight="1">
      <c r="A57" s="18" t="s">
        <v>126</v>
      </c>
      <c r="B57" s="31" t="s">
        <v>127</v>
      </c>
      <c r="C57" s="20">
        <f>SUM(C58:C60)</f>
        <v>0</v>
      </c>
      <c r="D57" s="20">
        <f>SUM(D58:D60)</f>
        <v>2300000</v>
      </c>
    </row>
    <row r="58" spans="1:4" s="21" customFormat="1" ht="12" customHeight="1">
      <c r="A58" s="22" t="s">
        <v>128</v>
      </c>
      <c r="B58" s="23" t="s">
        <v>129</v>
      </c>
      <c r="C58" s="27"/>
      <c r="D58" s="27"/>
    </row>
    <row r="59" spans="1:4" s="21" customFormat="1" ht="12" customHeight="1">
      <c r="A59" s="25" t="s">
        <v>130</v>
      </c>
      <c r="B59" s="26" t="s">
        <v>131</v>
      </c>
      <c r="C59" s="27"/>
      <c r="D59" s="27"/>
    </row>
    <row r="60" spans="1:4" s="21" customFormat="1" ht="12" customHeight="1">
      <c r="A60" s="25" t="s">
        <v>132</v>
      </c>
      <c r="B60" s="26" t="s">
        <v>133</v>
      </c>
      <c r="C60" s="27"/>
      <c r="D60" s="27">
        <v>2300000</v>
      </c>
    </row>
    <row r="61" spans="1:4" s="21" customFormat="1" ht="12" customHeight="1">
      <c r="A61" s="29" t="s">
        <v>134</v>
      </c>
      <c r="B61" s="30" t="s">
        <v>135</v>
      </c>
      <c r="C61" s="27"/>
      <c r="D61" s="27"/>
    </row>
    <row r="62" spans="1:4" s="21" customFormat="1" ht="12" customHeight="1">
      <c r="A62" s="39" t="s">
        <v>136</v>
      </c>
      <c r="B62" s="19" t="s">
        <v>137</v>
      </c>
      <c r="C62" s="20">
        <f>+C5+C12+C19+C26+C34+C46+C52+C57</f>
        <v>100760590</v>
      </c>
      <c r="D62" s="20">
        <f>+D5+D12+D19+D26+D34+D46+D52+D57</f>
        <v>246775211</v>
      </c>
    </row>
    <row r="63" spans="1:4" s="21" customFormat="1" ht="12" customHeight="1">
      <c r="A63" s="40" t="s">
        <v>138</v>
      </c>
      <c r="B63" s="31" t="s">
        <v>139</v>
      </c>
      <c r="C63" s="20">
        <f>SUM(C64:C66)</f>
        <v>0</v>
      </c>
      <c r="D63" s="20"/>
    </row>
    <row r="64" spans="1:4" s="21" customFormat="1" ht="12" customHeight="1">
      <c r="A64" s="22" t="s">
        <v>140</v>
      </c>
      <c r="B64" s="23" t="s">
        <v>141</v>
      </c>
      <c r="C64" s="27"/>
      <c r="D64" s="27"/>
    </row>
    <row r="65" spans="1:4" s="21" customFormat="1" ht="12" customHeight="1">
      <c r="A65" s="25" t="s">
        <v>142</v>
      </c>
      <c r="B65" s="26" t="s">
        <v>143</v>
      </c>
      <c r="C65" s="27"/>
      <c r="D65" s="27"/>
    </row>
    <row r="66" spans="1:4" s="21" customFormat="1" ht="12" customHeight="1">
      <c r="A66" s="29" t="s">
        <v>144</v>
      </c>
      <c r="B66" s="41" t="s">
        <v>287</v>
      </c>
      <c r="C66" s="27"/>
      <c r="D66" s="27"/>
    </row>
    <row r="67" spans="1:4" s="21" customFormat="1" ht="12" customHeight="1">
      <c r="A67" s="40" t="s">
        <v>146</v>
      </c>
      <c r="B67" s="31" t="s">
        <v>147</v>
      </c>
      <c r="C67" s="20">
        <f>SUM(C68:C71)</f>
        <v>0</v>
      </c>
      <c r="D67" s="20"/>
    </row>
    <row r="68" spans="1:4" s="21" customFormat="1" ht="12" customHeight="1">
      <c r="A68" s="22" t="s">
        <v>148</v>
      </c>
      <c r="B68" s="23" t="s">
        <v>149</v>
      </c>
      <c r="C68" s="27"/>
      <c r="D68" s="27"/>
    </row>
    <row r="69" spans="1:4" s="21" customFormat="1" ht="12" customHeight="1">
      <c r="A69" s="25" t="s">
        <v>150</v>
      </c>
      <c r="B69" s="26" t="s">
        <v>151</v>
      </c>
      <c r="C69" s="27"/>
      <c r="D69" s="27"/>
    </row>
    <row r="70" spans="1:4" s="21" customFormat="1" ht="12" customHeight="1">
      <c r="A70" s="25" t="s">
        <v>152</v>
      </c>
      <c r="B70" s="26" t="s">
        <v>153</v>
      </c>
      <c r="C70" s="27"/>
      <c r="D70" s="27"/>
    </row>
    <row r="71" spans="1:4" s="21" customFormat="1" ht="12" customHeight="1">
      <c r="A71" s="29" t="s">
        <v>154</v>
      </c>
      <c r="B71" s="30" t="s">
        <v>155</v>
      </c>
      <c r="C71" s="27"/>
      <c r="D71" s="27"/>
    </row>
    <row r="72" spans="1:4" s="21" customFormat="1" ht="12" customHeight="1">
      <c r="A72" s="40" t="s">
        <v>156</v>
      </c>
      <c r="B72" s="31" t="s">
        <v>157</v>
      </c>
      <c r="C72" s="20">
        <f>SUM(C73:C74)</f>
        <v>156105016</v>
      </c>
      <c r="D72" s="20">
        <f>SUM(D73:D74)</f>
        <v>230451447</v>
      </c>
    </row>
    <row r="73" spans="1:4" s="21" customFormat="1" ht="12" customHeight="1">
      <c r="A73" s="22" t="s">
        <v>158</v>
      </c>
      <c r="B73" s="23" t="s">
        <v>159</v>
      </c>
      <c r="C73" s="27">
        <v>156105016</v>
      </c>
      <c r="D73" s="27">
        <v>230451447</v>
      </c>
    </row>
    <row r="74" spans="1:4" s="21" customFormat="1" ht="12" customHeight="1">
      <c r="A74" s="29" t="s">
        <v>160</v>
      </c>
      <c r="B74" s="30" t="s">
        <v>161</v>
      </c>
      <c r="C74" s="27"/>
      <c r="D74" s="27"/>
    </row>
    <row r="75" spans="1:4" s="21" customFormat="1" ht="12" customHeight="1">
      <c r="A75" s="40" t="s">
        <v>162</v>
      </c>
      <c r="B75" s="31" t="s">
        <v>163</v>
      </c>
      <c r="C75" s="20">
        <f>SUM(C76:C78)</f>
        <v>0</v>
      </c>
      <c r="D75" s="20"/>
    </row>
    <row r="76" spans="1:4" s="21" customFormat="1" ht="12" customHeight="1">
      <c r="A76" s="22" t="s">
        <v>164</v>
      </c>
      <c r="B76" s="23" t="s">
        <v>165</v>
      </c>
      <c r="C76" s="27"/>
      <c r="D76" s="27"/>
    </row>
    <row r="77" spans="1:4" s="21" customFormat="1" ht="12" customHeight="1">
      <c r="A77" s="25" t="s">
        <v>166</v>
      </c>
      <c r="B77" s="26" t="s">
        <v>167</v>
      </c>
      <c r="C77" s="27"/>
      <c r="D77" s="27"/>
    </row>
    <row r="78" spans="1:4" s="21" customFormat="1" ht="12" customHeight="1">
      <c r="A78" s="29" t="s">
        <v>168</v>
      </c>
      <c r="B78" s="30" t="s">
        <v>169</v>
      </c>
      <c r="C78" s="27"/>
      <c r="D78" s="44"/>
    </row>
    <row r="79" spans="1:4" s="21" customFormat="1" ht="12" customHeight="1">
      <c r="A79" s="40" t="s">
        <v>170</v>
      </c>
      <c r="B79" s="31" t="s">
        <v>171</v>
      </c>
      <c r="C79" s="20">
        <f>SUM(C80:C83)</f>
        <v>0</v>
      </c>
      <c r="D79" s="20"/>
    </row>
    <row r="80" spans="1:4" s="21" customFormat="1" ht="12" customHeight="1">
      <c r="A80" s="45" t="s">
        <v>172</v>
      </c>
      <c r="B80" s="23" t="s">
        <v>173</v>
      </c>
      <c r="C80" s="27"/>
      <c r="D80" s="27"/>
    </row>
    <row r="81" spans="1:4" s="21" customFormat="1" ht="12" customHeight="1">
      <c r="A81" s="46" t="s">
        <v>174</v>
      </c>
      <c r="B81" s="26" t="s">
        <v>175</v>
      </c>
      <c r="C81" s="27"/>
      <c r="D81" s="27"/>
    </row>
    <row r="82" spans="1:4" s="21" customFormat="1" ht="12" customHeight="1">
      <c r="A82" s="46" t="s">
        <v>176</v>
      </c>
      <c r="B82" s="26" t="s">
        <v>177</v>
      </c>
      <c r="C82" s="27"/>
      <c r="D82" s="27"/>
    </row>
    <row r="83" spans="1:4" s="21" customFormat="1" ht="12" customHeight="1">
      <c r="A83" s="47" t="s">
        <v>178</v>
      </c>
      <c r="B83" s="30" t="s">
        <v>179</v>
      </c>
      <c r="C83" s="27"/>
      <c r="D83" s="27"/>
    </row>
    <row r="84" spans="1:4" s="21" customFormat="1" ht="12" customHeight="1">
      <c r="A84" s="40" t="s">
        <v>180</v>
      </c>
      <c r="B84" s="31" t="s">
        <v>181</v>
      </c>
      <c r="C84" s="48"/>
      <c r="D84" s="48"/>
    </row>
    <row r="85" spans="1:4" s="21" customFormat="1" ht="13.5" customHeight="1">
      <c r="A85" s="40" t="s">
        <v>182</v>
      </c>
      <c r="B85" s="31" t="s">
        <v>183</v>
      </c>
      <c r="C85" s="48"/>
      <c r="D85" s="48"/>
    </row>
    <row r="86" spans="1:4" s="21" customFormat="1" ht="15.75" customHeight="1">
      <c r="A86" s="40" t="s">
        <v>184</v>
      </c>
      <c r="B86" s="49" t="s">
        <v>185</v>
      </c>
      <c r="C86" s="20">
        <f>+C63+C67+C72+C75+C79+C85+C84</f>
        <v>156105016</v>
      </c>
      <c r="D86" s="20">
        <f>+D63+D67+D72+D75+D79+D85+D84</f>
        <v>230451447</v>
      </c>
    </row>
    <row r="87" spans="1:4" s="21" customFormat="1" ht="16.5" customHeight="1">
      <c r="A87" s="50" t="s">
        <v>186</v>
      </c>
      <c r="B87" s="51" t="s">
        <v>187</v>
      </c>
      <c r="C87" s="20">
        <f>+C62+C86</f>
        <v>256865606</v>
      </c>
      <c r="D87" s="20">
        <f>+D62+D86</f>
        <v>477226658</v>
      </c>
    </row>
    <row r="88" spans="1:4" s="21" customFormat="1" ht="83.25" customHeight="1">
      <c r="A88" s="52"/>
      <c r="B88" s="53"/>
      <c r="C88" s="54"/>
      <c r="D88" s="54"/>
    </row>
    <row r="89" spans="1:4" ht="16.5" customHeight="1">
      <c r="A89" s="8" t="s">
        <v>188</v>
      </c>
      <c r="B89" s="8"/>
      <c r="C89" s="8"/>
      <c r="D89" s="8"/>
    </row>
    <row r="90" spans="1:4" s="57" customFormat="1" ht="16.5" customHeight="1">
      <c r="A90" s="55" t="s">
        <v>189</v>
      </c>
      <c r="B90" s="55"/>
      <c r="C90" s="56">
        <f>C2</f>
        <v>0</v>
      </c>
      <c r="D90" s="56"/>
    </row>
    <row r="91" spans="1:4" ht="37.5" customHeight="1">
      <c r="A91" s="11" t="s">
        <v>17</v>
      </c>
      <c r="B91" s="12" t="s">
        <v>190</v>
      </c>
      <c r="C91" s="13">
        <f>+C3</f>
        <v>0</v>
      </c>
      <c r="D91" s="13" t="s">
        <v>19</v>
      </c>
    </row>
    <row r="92" spans="1:4" s="17" customFormat="1" ht="12" customHeight="1">
      <c r="A92" s="58"/>
      <c r="B92" s="59" t="s">
        <v>20</v>
      </c>
      <c r="C92" s="60" t="s">
        <v>21</v>
      </c>
      <c r="D92" s="60"/>
    </row>
    <row r="93" spans="1:4" ht="12" customHeight="1">
      <c r="A93" s="61" t="s">
        <v>22</v>
      </c>
      <c r="B93" s="62" t="s">
        <v>191</v>
      </c>
      <c r="C93" s="63">
        <f>C94+C95+C96+C97+C98+C111</f>
        <v>99760590</v>
      </c>
      <c r="D93" s="63">
        <f>D94+D95+D96+D97+D98+D111</f>
        <v>307000219</v>
      </c>
    </row>
    <row r="94" spans="1:4" ht="12" customHeight="1">
      <c r="A94" s="65" t="s">
        <v>24</v>
      </c>
      <c r="B94" s="66" t="s">
        <v>192</v>
      </c>
      <c r="C94" s="67">
        <v>55685396</v>
      </c>
      <c r="D94" s="67">
        <v>102407516</v>
      </c>
    </row>
    <row r="95" spans="1:4" ht="12" customHeight="1">
      <c r="A95" s="25" t="s">
        <v>26</v>
      </c>
      <c r="B95" s="69" t="s">
        <v>193</v>
      </c>
      <c r="C95" s="27">
        <v>8489643</v>
      </c>
      <c r="D95" s="27">
        <v>12195725</v>
      </c>
    </row>
    <row r="96" spans="1:4" ht="12" customHeight="1">
      <c r="A96" s="25" t="s">
        <v>28</v>
      </c>
      <c r="B96" s="69" t="s">
        <v>194</v>
      </c>
      <c r="C96" s="32">
        <v>23878907</v>
      </c>
      <c r="D96" s="32">
        <v>57036878</v>
      </c>
    </row>
    <row r="97" spans="1:4" ht="12" customHeight="1">
      <c r="A97" s="25" t="s">
        <v>30</v>
      </c>
      <c r="B97" s="70" t="s">
        <v>195</v>
      </c>
      <c r="C97" s="32">
        <v>2757000</v>
      </c>
      <c r="D97" s="32">
        <v>4962550</v>
      </c>
    </row>
    <row r="98" spans="1:4" ht="12" customHeight="1">
      <c r="A98" s="25" t="s">
        <v>196</v>
      </c>
      <c r="B98" s="71" t="s">
        <v>197</v>
      </c>
      <c r="C98" s="32">
        <v>8649644</v>
      </c>
      <c r="D98" s="32">
        <v>9168554</v>
      </c>
    </row>
    <row r="99" spans="1:4" ht="12" customHeight="1">
      <c r="A99" s="25" t="s">
        <v>34</v>
      </c>
      <c r="B99" s="69" t="s">
        <v>198</v>
      </c>
      <c r="C99" s="32"/>
      <c r="D99" s="32">
        <v>459000</v>
      </c>
    </row>
    <row r="100" spans="1:4" ht="12" customHeight="1">
      <c r="A100" s="25" t="s">
        <v>199</v>
      </c>
      <c r="B100" s="72" t="s">
        <v>200</v>
      </c>
      <c r="C100" s="32"/>
      <c r="D100" s="32"/>
    </row>
    <row r="101" spans="1:4" ht="12" customHeight="1">
      <c r="A101" s="25" t="s">
        <v>201</v>
      </c>
      <c r="B101" s="72" t="s">
        <v>202</v>
      </c>
      <c r="C101" s="32"/>
      <c r="D101" s="32"/>
    </row>
    <row r="102" spans="1:4" ht="12" customHeight="1">
      <c r="A102" s="25" t="s">
        <v>203</v>
      </c>
      <c r="B102" s="73" t="s">
        <v>204</v>
      </c>
      <c r="C102" s="32"/>
      <c r="D102" s="32"/>
    </row>
    <row r="103" spans="1:4" ht="12" customHeight="1">
      <c r="A103" s="25" t="s">
        <v>205</v>
      </c>
      <c r="B103" s="74" t="s">
        <v>206</v>
      </c>
      <c r="C103" s="32"/>
      <c r="D103" s="32"/>
    </row>
    <row r="104" spans="1:4" ht="12" customHeight="1">
      <c r="A104" s="25" t="s">
        <v>207</v>
      </c>
      <c r="B104" s="74" t="s">
        <v>208</v>
      </c>
      <c r="C104" s="32"/>
      <c r="D104" s="32"/>
    </row>
    <row r="105" spans="1:4" ht="12" customHeight="1">
      <c r="A105" s="25" t="s">
        <v>209</v>
      </c>
      <c r="B105" s="73" t="s">
        <v>210</v>
      </c>
      <c r="C105" s="32">
        <v>8649644</v>
      </c>
      <c r="D105" s="32">
        <v>7016006</v>
      </c>
    </row>
    <row r="106" spans="1:4" ht="12" customHeight="1">
      <c r="A106" s="25" t="s">
        <v>211</v>
      </c>
      <c r="B106" s="73" t="s">
        <v>212</v>
      </c>
      <c r="C106" s="32"/>
      <c r="D106" s="32"/>
    </row>
    <row r="107" spans="1:4" ht="12" customHeight="1">
      <c r="A107" s="25" t="s">
        <v>213</v>
      </c>
      <c r="B107" s="74" t="s">
        <v>214</v>
      </c>
      <c r="C107" s="32"/>
      <c r="D107" s="32">
        <v>60000</v>
      </c>
    </row>
    <row r="108" spans="1:4" ht="12" customHeight="1">
      <c r="A108" s="75" t="s">
        <v>215</v>
      </c>
      <c r="B108" s="72" t="s">
        <v>216</v>
      </c>
      <c r="C108" s="32"/>
      <c r="D108" s="32"/>
    </row>
    <row r="109" spans="1:4" ht="12" customHeight="1">
      <c r="A109" s="25" t="s">
        <v>217</v>
      </c>
      <c r="B109" s="72" t="s">
        <v>218</v>
      </c>
      <c r="C109" s="32"/>
      <c r="D109" s="32"/>
    </row>
    <row r="110" spans="1:4" ht="12" customHeight="1">
      <c r="A110" s="29" t="s">
        <v>219</v>
      </c>
      <c r="B110" s="72" t="s">
        <v>220</v>
      </c>
      <c r="C110" s="32"/>
      <c r="D110" s="32">
        <v>1633548</v>
      </c>
    </row>
    <row r="111" spans="1:4" ht="12" customHeight="1">
      <c r="A111" s="25" t="s">
        <v>221</v>
      </c>
      <c r="B111" s="70" t="s">
        <v>222</v>
      </c>
      <c r="C111" s="27">
        <v>300000</v>
      </c>
      <c r="D111" s="27">
        <v>121228996</v>
      </c>
    </row>
    <row r="112" spans="1:4" ht="12" customHeight="1">
      <c r="A112" s="25" t="s">
        <v>223</v>
      </c>
      <c r="B112" s="69" t="s">
        <v>224</v>
      </c>
      <c r="C112" s="27">
        <v>300000</v>
      </c>
      <c r="D112" s="27"/>
    </row>
    <row r="113" spans="1:4" ht="12" customHeight="1">
      <c r="A113" s="42" t="s">
        <v>225</v>
      </c>
      <c r="B113" s="76" t="s">
        <v>226</v>
      </c>
      <c r="C113" s="44"/>
      <c r="D113" s="44"/>
    </row>
    <row r="114" spans="1:4" ht="12" customHeight="1">
      <c r="A114" s="77" t="s">
        <v>36</v>
      </c>
      <c r="B114" s="78" t="s">
        <v>227</v>
      </c>
      <c r="C114" s="79">
        <f>+C115+C117+C119</f>
        <v>157105016</v>
      </c>
      <c r="D114" s="79">
        <f>+D115+D117+D119</f>
        <v>168289307</v>
      </c>
    </row>
    <row r="115" spans="1:4" ht="12" customHeight="1">
      <c r="A115" s="22" t="s">
        <v>38</v>
      </c>
      <c r="B115" s="69" t="s">
        <v>228</v>
      </c>
      <c r="C115" s="24">
        <v>157105016</v>
      </c>
      <c r="D115" s="24">
        <v>161814380</v>
      </c>
    </row>
    <row r="116" spans="1:4" ht="12" customHeight="1">
      <c r="A116" s="22" t="s">
        <v>40</v>
      </c>
      <c r="B116" s="80" t="s">
        <v>229</v>
      </c>
      <c r="C116" s="24"/>
      <c r="D116" s="24"/>
    </row>
    <row r="117" spans="1:4" ht="12" customHeight="1">
      <c r="A117" s="22" t="s">
        <v>42</v>
      </c>
      <c r="B117" s="80" t="s">
        <v>230</v>
      </c>
      <c r="C117" s="27"/>
      <c r="D117" s="27">
        <v>6474927</v>
      </c>
    </row>
    <row r="118" spans="1:4" ht="12" customHeight="1">
      <c r="A118" s="22" t="s">
        <v>44</v>
      </c>
      <c r="B118" s="80" t="s">
        <v>231</v>
      </c>
      <c r="C118" s="81"/>
      <c r="D118" s="81"/>
    </row>
    <row r="119" spans="1:4" ht="12" customHeight="1">
      <c r="A119" s="22" t="s">
        <v>46</v>
      </c>
      <c r="B119" s="30" t="s">
        <v>232</v>
      </c>
      <c r="C119" s="81"/>
      <c r="D119" s="81"/>
    </row>
    <row r="120" spans="1:4" ht="12" customHeight="1">
      <c r="A120" s="22" t="s">
        <v>48</v>
      </c>
      <c r="B120" s="28" t="s">
        <v>233</v>
      </c>
      <c r="C120" s="81"/>
      <c r="D120" s="81"/>
    </row>
    <row r="121" spans="1:4" ht="12" customHeight="1">
      <c r="A121" s="22" t="s">
        <v>234</v>
      </c>
      <c r="B121" s="82" t="s">
        <v>235</v>
      </c>
      <c r="C121" s="81"/>
      <c r="D121" s="81"/>
    </row>
    <row r="122" spans="1:4" ht="15.75" customHeight="1">
      <c r="A122" s="22" t="s">
        <v>236</v>
      </c>
      <c r="B122" s="74" t="s">
        <v>208</v>
      </c>
      <c r="C122" s="81"/>
      <c r="D122" s="81"/>
    </row>
    <row r="123" spans="1:4" ht="12" customHeight="1">
      <c r="A123" s="22" t="s">
        <v>237</v>
      </c>
      <c r="B123" s="74" t="s">
        <v>238</v>
      </c>
      <c r="C123" s="81"/>
      <c r="D123" s="81"/>
    </row>
    <row r="124" spans="1:4" ht="12" customHeight="1">
      <c r="A124" s="22" t="s">
        <v>239</v>
      </c>
      <c r="B124" s="74" t="s">
        <v>240</v>
      </c>
      <c r="C124" s="81"/>
      <c r="D124" s="81"/>
    </row>
    <row r="125" spans="1:4" ht="12" customHeight="1">
      <c r="A125" s="22" t="s">
        <v>241</v>
      </c>
      <c r="B125" s="74" t="s">
        <v>214</v>
      </c>
      <c r="C125" s="81"/>
      <c r="D125" s="81"/>
    </row>
    <row r="126" spans="1:4" ht="12" customHeight="1">
      <c r="A126" s="22" t="s">
        <v>242</v>
      </c>
      <c r="B126" s="74" t="s">
        <v>243</v>
      </c>
      <c r="C126" s="81"/>
      <c r="D126" s="81"/>
    </row>
    <row r="127" spans="1:4" ht="16.5" customHeight="1">
      <c r="A127" s="75" t="s">
        <v>244</v>
      </c>
      <c r="B127" s="74" t="s">
        <v>245</v>
      </c>
      <c r="C127" s="83"/>
      <c r="D127" s="83"/>
    </row>
    <row r="128" spans="1:4" ht="12" customHeight="1">
      <c r="A128" s="18" t="s">
        <v>50</v>
      </c>
      <c r="B128" s="19" t="s">
        <v>246</v>
      </c>
      <c r="C128" s="20">
        <f>+C93+C114</f>
        <v>256865606</v>
      </c>
      <c r="D128" s="20">
        <f>+D93+D114</f>
        <v>475289526</v>
      </c>
    </row>
    <row r="129" spans="1:4" ht="12" customHeight="1">
      <c r="A129" s="18" t="s">
        <v>247</v>
      </c>
      <c r="B129" s="19" t="s">
        <v>248</v>
      </c>
      <c r="C129" s="20">
        <f>+C130+C131+C132</f>
        <v>0</v>
      </c>
      <c r="D129" s="20"/>
    </row>
    <row r="130" spans="1:4" ht="12" customHeight="1">
      <c r="A130" s="22" t="s">
        <v>66</v>
      </c>
      <c r="B130" s="80" t="s">
        <v>249</v>
      </c>
      <c r="C130" s="81"/>
      <c r="D130" s="81"/>
    </row>
    <row r="131" spans="1:4" ht="12" customHeight="1">
      <c r="A131" s="22" t="s">
        <v>68</v>
      </c>
      <c r="B131" s="80" t="s">
        <v>250</v>
      </c>
      <c r="C131" s="81"/>
      <c r="D131" s="81"/>
    </row>
    <row r="132" spans="1:4" ht="12" customHeight="1">
      <c r="A132" s="75" t="s">
        <v>70</v>
      </c>
      <c r="B132" s="80" t="s">
        <v>251</v>
      </c>
      <c r="C132" s="81"/>
      <c r="D132" s="81"/>
    </row>
    <row r="133" spans="1:4" ht="12" customHeight="1">
      <c r="A133" s="18" t="s">
        <v>80</v>
      </c>
      <c r="B133" s="19" t="s">
        <v>252</v>
      </c>
      <c r="C133" s="20">
        <f>SUM(C134:C139)</f>
        <v>0</v>
      </c>
      <c r="D133" s="20"/>
    </row>
    <row r="134" spans="1:4" ht="12" customHeight="1">
      <c r="A134" s="22" t="s">
        <v>82</v>
      </c>
      <c r="B134" s="84" t="s">
        <v>253</v>
      </c>
      <c r="C134" s="81"/>
      <c r="D134" s="81"/>
    </row>
    <row r="135" spans="1:4" ht="12" customHeight="1">
      <c r="A135" s="22" t="s">
        <v>84</v>
      </c>
      <c r="B135" s="84" t="s">
        <v>254</v>
      </c>
      <c r="C135" s="81"/>
      <c r="D135" s="81"/>
    </row>
    <row r="136" spans="1:4" ht="12" customHeight="1">
      <c r="A136" s="22" t="s">
        <v>86</v>
      </c>
      <c r="B136" s="84" t="s">
        <v>255</v>
      </c>
      <c r="C136" s="81"/>
      <c r="D136" s="81"/>
    </row>
    <row r="137" spans="1:4" ht="12" customHeight="1">
      <c r="A137" s="22" t="s">
        <v>88</v>
      </c>
      <c r="B137" s="84" t="s">
        <v>256</v>
      </c>
      <c r="C137" s="81"/>
      <c r="D137" s="81"/>
    </row>
    <row r="138" spans="1:4" ht="12" customHeight="1">
      <c r="A138" s="22" t="s">
        <v>90</v>
      </c>
      <c r="B138" s="84" t="s">
        <v>257</v>
      </c>
      <c r="C138" s="81"/>
      <c r="D138" s="81"/>
    </row>
    <row r="139" spans="1:4" ht="12" customHeight="1">
      <c r="A139" s="75" t="s">
        <v>92</v>
      </c>
      <c r="B139" s="84" t="s">
        <v>258</v>
      </c>
      <c r="C139" s="81"/>
      <c r="D139" s="81"/>
    </row>
    <row r="140" spans="1:4" ht="12" customHeight="1">
      <c r="A140" s="18" t="s">
        <v>104</v>
      </c>
      <c r="B140" s="19" t="s">
        <v>259</v>
      </c>
      <c r="C140" s="20">
        <f>+C141+C142+C143+C144</f>
        <v>0</v>
      </c>
      <c r="D140" s="20">
        <f>+D141+D142+D143+D144</f>
        <v>1937132</v>
      </c>
    </row>
    <row r="141" spans="1:4" ht="12" customHeight="1">
      <c r="A141" s="22" t="s">
        <v>106</v>
      </c>
      <c r="B141" s="84" t="s">
        <v>260</v>
      </c>
      <c r="C141" s="81"/>
      <c r="D141" s="81"/>
    </row>
    <row r="142" spans="1:4" ht="12" customHeight="1">
      <c r="A142" s="22" t="s">
        <v>108</v>
      </c>
      <c r="B142" s="84" t="s">
        <v>261</v>
      </c>
      <c r="C142" s="81"/>
      <c r="D142" s="81">
        <v>1937132</v>
      </c>
    </row>
    <row r="143" spans="1:4" ht="12" customHeight="1">
      <c r="A143" s="22" t="s">
        <v>110</v>
      </c>
      <c r="B143" s="84" t="s">
        <v>262</v>
      </c>
      <c r="C143" s="81"/>
      <c r="D143" s="81"/>
    </row>
    <row r="144" spans="1:4" ht="12" customHeight="1">
      <c r="A144" s="75" t="s">
        <v>112</v>
      </c>
      <c r="B144" s="85" t="s">
        <v>263</v>
      </c>
      <c r="C144" s="81"/>
      <c r="D144" s="81"/>
    </row>
    <row r="145" spans="1:4" ht="12" customHeight="1">
      <c r="A145" s="18" t="s">
        <v>264</v>
      </c>
      <c r="B145" s="19" t="s">
        <v>265</v>
      </c>
      <c r="C145" s="86">
        <f>SUM(C146:C150)</f>
        <v>0</v>
      </c>
      <c r="D145" s="86"/>
    </row>
    <row r="146" spans="1:4" ht="12" customHeight="1">
      <c r="A146" s="22" t="s">
        <v>118</v>
      </c>
      <c r="B146" s="84" t="s">
        <v>266</v>
      </c>
      <c r="C146" s="81"/>
      <c r="D146" s="81"/>
    </row>
    <row r="147" spans="1:4" ht="12" customHeight="1">
      <c r="A147" s="22" t="s">
        <v>120</v>
      </c>
      <c r="B147" s="84" t="s">
        <v>267</v>
      </c>
      <c r="C147" s="81"/>
      <c r="D147" s="81"/>
    </row>
    <row r="148" spans="1:4" ht="12" customHeight="1">
      <c r="A148" s="22" t="s">
        <v>122</v>
      </c>
      <c r="B148" s="84" t="s">
        <v>268</v>
      </c>
      <c r="C148" s="81"/>
      <c r="D148" s="81"/>
    </row>
    <row r="149" spans="1:4" ht="12" customHeight="1">
      <c r="A149" s="22" t="s">
        <v>124</v>
      </c>
      <c r="B149" s="84" t="s">
        <v>269</v>
      </c>
      <c r="C149" s="81"/>
      <c r="D149" s="81"/>
    </row>
    <row r="150" spans="1:4" ht="12" customHeight="1">
      <c r="A150" s="22" t="s">
        <v>270</v>
      </c>
      <c r="B150" s="84" t="s">
        <v>271</v>
      </c>
      <c r="C150" s="81"/>
      <c r="D150" s="81"/>
    </row>
    <row r="151" spans="1:4" ht="12" customHeight="1">
      <c r="A151" s="18" t="s">
        <v>126</v>
      </c>
      <c r="B151" s="19" t="s">
        <v>272</v>
      </c>
      <c r="C151" s="87"/>
      <c r="D151" s="87"/>
    </row>
    <row r="152" spans="1:4" ht="12" customHeight="1">
      <c r="A152" s="18" t="s">
        <v>273</v>
      </c>
      <c r="B152" s="19" t="s">
        <v>274</v>
      </c>
      <c r="C152" s="87"/>
      <c r="D152" s="87"/>
    </row>
    <row r="153" spans="1:9" ht="15" customHeight="1">
      <c r="A153" s="18" t="s">
        <v>275</v>
      </c>
      <c r="B153" s="19" t="s">
        <v>276</v>
      </c>
      <c r="C153" s="88">
        <f>+C129+C133+C140+C145+C151+C152</f>
        <v>0</v>
      </c>
      <c r="D153" s="88">
        <f>+D129+D133+D140+D145+D151+D152</f>
        <v>1937132</v>
      </c>
      <c r="F153" s="89"/>
      <c r="G153" s="90"/>
      <c r="H153" s="90"/>
      <c r="I153" s="90"/>
    </row>
    <row r="154" spans="1:4" s="21" customFormat="1" ht="12.75" customHeight="1">
      <c r="A154" s="91" t="s">
        <v>277</v>
      </c>
      <c r="B154" s="92" t="s">
        <v>278</v>
      </c>
      <c r="C154" s="88">
        <f>+C128+C153</f>
        <v>256865606</v>
      </c>
      <c r="D154" s="88">
        <f>+D128+D153</f>
        <v>477226658</v>
      </c>
    </row>
    <row r="155" ht="7.5" customHeight="1"/>
    <row r="156" spans="1:4" ht="15.75" customHeight="1">
      <c r="A156" s="93" t="s">
        <v>279</v>
      </c>
      <c r="B156" s="93"/>
      <c r="C156" s="93"/>
      <c r="D156" s="93"/>
    </row>
    <row r="157" spans="1:4" ht="15" customHeight="1">
      <c r="A157" s="9" t="s">
        <v>280</v>
      </c>
      <c r="B157" s="9"/>
      <c r="C157" s="10">
        <f>C90</f>
        <v>0</v>
      </c>
      <c r="D157" s="10"/>
    </row>
    <row r="158" spans="1:4" ht="13.5" customHeight="1">
      <c r="A158" s="18">
        <v>1</v>
      </c>
      <c r="B158" s="94" t="s">
        <v>281</v>
      </c>
      <c r="C158" s="20">
        <f>+C62-C128</f>
        <v>-156105016</v>
      </c>
      <c r="D158" s="20">
        <f>+D62-D128</f>
        <v>-228514315</v>
      </c>
    </row>
    <row r="159" spans="1:4" ht="27.75" customHeight="1">
      <c r="A159" s="18" t="s">
        <v>36</v>
      </c>
      <c r="B159" s="94" t="s">
        <v>282</v>
      </c>
      <c r="C159" s="20">
        <f>+C86-C153</f>
        <v>156105016</v>
      </c>
      <c r="D159" s="20">
        <f>+D86-D153</f>
        <v>228514315</v>
      </c>
    </row>
  </sheetData>
  <sheetProtection selectLockedCells="1" selectUnlockedCells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59"/>
  <headerFooter alignWithMargins="0">
    <oddHeader>&amp;C&amp;"Times New Roman CE,Félkövér"&amp;12Szabadhídvég Község Önkormányzatának
2018. ÉVI KÖLTSÉGVETÉS
KÖTELEZŐ FELADATAINAK MÉRLEGE &amp;R&amp;"Times New Roman CE,Félkövér dőlt"&amp;11 1.2. melléklet a 3/2018. (II.27.) önkormányzati rendelethez</oddHeader>
  </headerFooter>
  <rowBreaks count="1" manualBreakCount="1">
    <brk id="8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H33"/>
  <sheetViews>
    <sheetView view="pageBreakPreview" zoomScaleNormal="90" zoomScaleSheetLayoutView="100" workbookViewId="0" topLeftCell="A1">
      <selection activeCell="H1" sqref="H1"/>
    </sheetView>
  </sheetViews>
  <sheetFormatPr defaultColWidth="8.00390625" defaultRowHeight="12.75" customHeight="1"/>
  <cols>
    <col min="1" max="1" width="6.75390625" style="95" customWidth="1"/>
    <col min="2" max="2" width="55.125" style="96" customWidth="1"/>
    <col min="3" max="4" width="15.25390625" style="95" customWidth="1"/>
    <col min="5" max="5" width="55.125" style="95" customWidth="1"/>
    <col min="6" max="7" width="15.25390625" style="95" customWidth="1"/>
    <col min="8" max="8" width="4.75390625" style="95" customWidth="1"/>
    <col min="9" max="16384" width="9.25390625" style="95" customWidth="1"/>
  </cols>
  <sheetData>
    <row r="1" spans="2:8" ht="39.75" customHeight="1">
      <c r="B1" s="97" t="s">
        <v>288</v>
      </c>
      <c r="C1" s="97"/>
      <c r="D1" s="97"/>
      <c r="E1" s="97"/>
      <c r="F1" s="97"/>
      <c r="G1" s="97"/>
      <c r="H1" s="98">
        <f>+CONCATENATE("2.1. melléklet a 3/",LEFT(ÖSSZEFÜGGÉSEK!A5,4),". (II.27.) önkormányzati rendelethez")</f>
        <v>0</v>
      </c>
    </row>
    <row r="2" spans="6:8" ht="14.25" customHeight="1">
      <c r="F2" s="99" t="e">
        <f>#REF!</f>
        <v>#REF!</v>
      </c>
      <c r="G2" s="99"/>
      <c r="H2" s="98"/>
    </row>
    <row r="3" spans="1:8" ht="18" customHeight="1">
      <c r="A3" s="100" t="s">
        <v>17</v>
      </c>
      <c r="B3" s="101" t="s">
        <v>289</v>
      </c>
      <c r="C3" s="101"/>
      <c r="D3" s="101"/>
      <c r="E3" s="100" t="s">
        <v>290</v>
      </c>
      <c r="F3" s="100"/>
      <c r="G3" s="100"/>
      <c r="H3" s="98"/>
    </row>
    <row r="4" spans="1:8" s="104" customFormat="1" ht="35.25" customHeight="1">
      <c r="A4" s="100"/>
      <c r="B4" s="101" t="s">
        <v>291</v>
      </c>
      <c r="C4" s="102">
        <f>+'1.1.sz.mell.'!C3</f>
        <v>0</v>
      </c>
      <c r="D4" s="13" t="s">
        <v>19</v>
      </c>
      <c r="E4" s="101" t="s">
        <v>291</v>
      </c>
      <c r="F4" s="103">
        <f>+C4</f>
        <v>0</v>
      </c>
      <c r="G4" s="13" t="s">
        <v>19</v>
      </c>
      <c r="H4" s="98"/>
    </row>
    <row r="5" spans="1:8" s="109" customFormat="1" ht="12" customHeight="1">
      <c r="A5" s="105"/>
      <c r="B5" s="106" t="s">
        <v>20</v>
      </c>
      <c r="C5" s="107" t="s">
        <v>21</v>
      </c>
      <c r="D5" s="107"/>
      <c r="E5" s="106" t="s">
        <v>292</v>
      </c>
      <c r="F5" s="108" t="s">
        <v>293</v>
      </c>
      <c r="G5" s="108"/>
      <c r="H5" s="98"/>
    </row>
    <row r="6" spans="1:8" ht="12.75" customHeight="1">
      <c r="A6" s="110" t="s">
        <v>22</v>
      </c>
      <c r="B6" s="111" t="s">
        <v>294</v>
      </c>
      <c r="C6" s="112">
        <v>56729804</v>
      </c>
      <c r="D6" s="112">
        <v>57542802</v>
      </c>
      <c r="E6" s="111" t="s">
        <v>295</v>
      </c>
      <c r="F6" s="113">
        <v>55685396</v>
      </c>
      <c r="G6" s="113">
        <v>102407516</v>
      </c>
      <c r="H6" s="98"/>
    </row>
    <row r="7" spans="1:8" ht="12.75" customHeight="1">
      <c r="A7" s="114" t="s">
        <v>36</v>
      </c>
      <c r="B7" s="115" t="s">
        <v>296</v>
      </c>
      <c r="C7" s="116">
        <v>4717346</v>
      </c>
      <c r="D7" s="116">
        <v>102023889</v>
      </c>
      <c r="E7" s="115" t="s">
        <v>193</v>
      </c>
      <c r="F7" s="117">
        <v>8489643</v>
      </c>
      <c r="G7" s="117">
        <v>12195725</v>
      </c>
      <c r="H7" s="98"/>
    </row>
    <row r="8" spans="1:8" ht="12.75" customHeight="1">
      <c r="A8" s="114" t="s">
        <v>50</v>
      </c>
      <c r="B8" s="115" t="s">
        <v>297</v>
      </c>
      <c r="C8" s="116"/>
      <c r="D8" s="116"/>
      <c r="E8" s="115" t="s">
        <v>298</v>
      </c>
      <c r="F8" s="117">
        <v>23878907</v>
      </c>
      <c r="G8" s="117">
        <v>57036878</v>
      </c>
      <c r="H8" s="98"/>
    </row>
    <row r="9" spans="1:8" ht="12.75" customHeight="1">
      <c r="A9" s="114" t="s">
        <v>247</v>
      </c>
      <c r="B9" s="115" t="s">
        <v>299</v>
      </c>
      <c r="C9" s="116">
        <v>17218864</v>
      </c>
      <c r="D9" s="116">
        <v>42418864</v>
      </c>
      <c r="E9" s="115" t="s">
        <v>195</v>
      </c>
      <c r="F9" s="117">
        <v>2757000</v>
      </c>
      <c r="G9" s="117">
        <v>4962550</v>
      </c>
      <c r="H9" s="98"/>
    </row>
    <row r="10" spans="1:8" ht="12.75" customHeight="1">
      <c r="A10" s="114" t="s">
        <v>80</v>
      </c>
      <c r="B10" s="118" t="s">
        <v>300</v>
      </c>
      <c r="C10" s="116">
        <v>21094576</v>
      </c>
      <c r="D10" s="116">
        <v>26961656</v>
      </c>
      <c r="E10" s="115" t="s">
        <v>197</v>
      </c>
      <c r="F10" s="117">
        <v>8649644</v>
      </c>
      <c r="G10" s="117">
        <v>9168554</v>
      </c>
      <c r="H10" s="98"/>
    </row>
    <row r="11" spans="1:8" ht="12.75" customHeight="1">
      <c r="A11" s="114" t="s">
        <v>104</v>
      </c>
      <c r="B11" s="115" t="s">
        <v>301</v>
      </c>
      <c r="C11" s="119"/>
      <c r="D11" s="119">
        <v>260000</v>
      </c>
      <c r="E11" s="115" t="s">
        <v>222</v>
      </c>
      <c r="F11" s="117">
        <v>300000</v>
      </c>
      <c r="G11" s="117">
        <v>121228996</v>
      </c>
      <c r="H11" s="98"/>
    </row>
    <row r="12" spans="1:8" ht="12.75" customHeight="1">
      <c r="A12" s="114" t="s">
        <v>264</v>
      </c>
      <c r="B12" s="115" t="s">
        <v>302</v>
      </c>
      <c r="C12" s="116"/>
      <c r="D12" s="116"/>
      <c r="E12" s="120" t="s">
        <v>165</v>
      </c>
      <c r="F12" s="117"/>
      <c r="G12" s="117">
        <v>1937132</v>
      </c>
      <c r="H12" s="98"/>
    </row>
    <row r="13" spans="1:8" ht="12.75" customHeight="1">
      <c r="A13" s="114" t="s">
        <v>126</v>
      </c>
      <c r="B13" s="120"/>
      <c r="C13" s="116"/>
      <c r="D13" s="116"/>
      <c r="E13" s="120"/>
      <c r="F13" s="117"/>
      <c r="G13" s="117"/>
      <c r="H13" s="98"/>
    </row>
    <row r="14" spans="1:8" ht="12.75" customHeight="1">
      <c r="A14" s="114" t="s">
        <v>273</v>
      </c>
      <c r="B14" s="121"/>
      <c r="C14" s="119"/>
      <c r="D14" s="119"/>
      <c r="E14" s="120"/>
      <c r="F14" s="117"/>
      <c r="G14" s="117"/>
      <c r="H14" s="98"/>
    </row>
    <row r="15" spans="1:8" ht="12.75" customHeight="1">
      <c r="A15" s="114" t="s">
        <v>275</v>
      </c>
      <c r="B15" s="120"/>
      <c r="C15" s="116"/>
      <c r="D15" s="116"/>
      <c r="E15" s="120"/>
      <c r="F15" s="117"/>
      <c r="G15" s="117"/>
      <c r="H15" s="98"/>
    </row>
    <row r="16" spans="1:8" ht="12.75" customHeight="1">
      <c r="A16" s="114" t="s">
        <v>277</v>
      </c>
      <c r="B16" s="120"/>
      <c r="C16" s="116"/>
      <c r="D16" s="116"/>
      <c r="E16" s="120"/>
      <c r="F16" s="117"/>
      <c r="G16" s="117"/>
      <c r="H16" s="98"/>
    </row>
    <row r="17" spans="1:8" ht="12.75" customHeight="1">
      <c r="A17" s="114" t="s">
        <v>303</v>
      </c>
      <c r="B17" s="122"/>
      <c r="C17" s="123"/>
      <c r="D17" s="123"/>
      <c r="E17" s="120"/>
      <c r="F17" s="124"/>
      <c r="G17" s="124"/>
      <c r="H17" s="98"/>
    </row>
    <row r="18" spans="1:8" ht="15.75" customHeight="1">
      <c r="A18" s="125" t="s">
        <v>304</v>
      </c>
      <c r="B18" s="126" t="s">
        <v>305</v>
      </c>
      <c r="C18" s="127">
        <f>SUM(C6:C17)</f>
        <v>99760590</v>
      </c>
      <c r="D18" s="127">
        <f>SUM(D6:D17)</f>
        <v>229207211</v>
      </c>
      <c r="E18" s="126" t="s">
        <v>306</v>
      </c>
      <c r="F18" s="128">
        <f>SUM(F6:F17)</f>
        <v>99760590</v>
      </c>
      <c r="G18" s="128">
        <f>SUM(G6:G17)</f>
        <v>308937351</v>
      </c>
      <c r="H18" s="98"/>
    </row>
    <row r="19" spans="1:8" ht="12.75" customHeight="1">
      <c r="A19" s="129" t="s">
        <v>307</v>
      </c>
      <c r="B19" s="130" t="s">
        <v>308</v>
      </c>
      <c r="C19" s="131">
        <f>+C20+C21+C22+C23</f>
        <v>0</v>
      </c>
      <c r="D19" s="131">
        <f>+D20+D21+D22+D23</f>
        <v>79730140</v>
      </c>
      <c r="E19" s="115" t="s">
        <v>309</v>
      </c>
      <c r="F19" s="132"/>
      <c r="G19" s="132"/>
      <c r="H19" s="98"/>
    </row>
    <row r="20" spans="1:8" ht="12.75" customHeight="1">
      <c r="A20" s="114" t="s">
        <v>310</v>
      </c>
      <c r="B20" s="115" t="s">
        <v>311</v>
      </c>
      <c r="C20" s="116"/>
      <c r="D20" s="116">
        <v>79730140</v>
      </c>
      <c r="E20" s="115" t="s">
        <v>312</v>
      </c>
      <c r="F20" s="117"/>
      <c r="G20" s="117"/>
      <c r="H20" s="98"/>
    </row>
    <row r="21" spans="1:8" ht="12.75" customHeight="1">
      <c r="A21" s="114" t="s">
        <v>313</v>
      </c>
      <c r="B21" s="115" t="s">
        <v>314</v>
      </c>
      <c r="C21" s="116"/>
      <c r="D21" s="116"/>
      <c r="E21" s="115" t="s">
        <v>315</v>
      </c>
      <c r="F21" s="117"/>
      <c r="G21" s="117"/>
      <c r="H21" s="98"/>
    </row>
    <row r="22" spans="1:8" ht="12.75" customHeight="1">
      <c r="A22" s="114" t="s">
        <v>316</v>
      </c>
      <c r="B22" s="115" t="s">
        <v>317</v>
      </c>
      <c r="C22" s="116"/>
      <c r="D22" s="116"/>
      <c r="E22" s="115" t="s">
        <v>318</v>
      </c>
      <c r="F22" s="117"/>
      <c r="G22" s="117"/>
      <c r="H22" s="98"/>
    </row>
    <row r="23" spans="1:8" ht="12.75" customHeight="1">
      <c r="A23" s="114" t="s">
        <v>319</v>
      </c>
      <c r="B23" s="115" t="s">
        <v>320</v>
      </c>
      <c r="C23" s="116"/>
      <c r="D23" s="116"/>
      <c r="E23" s="130" t="s">
        <v>321</v>
      </c>
      <c r="F23" s="117"/>
      <c r="G23" s="117"/>
      <c r="H23" s="98"/>
    </row>
    <row r="24" spans="1:8" ht="12.75" customHeight="1">
      <c r="A24" s="114" t="s">
        <v>322</v>
      </c>
      <c r="B24" s="115" t="s">
        <v>323</v>
      </c>
      <c r="C24" s="133">
        <f>+C25+C26</f>
        <v>0</v>
      </c>
      <c r="D24" s="133"/>
      <c r="E24" s="115" t="s">
        <v>324</v>
      </c>
      <c r="F24" s="117"/>
      <c r="G24" s="117"/>
      <c r="H24" s="98"/>
    </row>
    <row r="25" spans="1:8" ht="12.75" customHeight="1">
      <c r="A25" s="129" t="s">
        <v>325</v>
      </c>
      <c r="B25" s="130" t="s">
        <v>326</v>
      </c>
      <c r="C25" s="134"/>
      <c r="D25" s="134"/>
      <c r="E25" s="111" t="s">
        <v>262</v>
      </c>
      <c r="F25" s="132"/>
      <c r="G25" s="132"/>
      <c r="H25" s="98"/>
    </row>
    <row r="26" spans="1:8" ht="12.75" customHeight="1">
      <c r="A26" s="114" t="s">
        <v>327</v>
      </c>
      <c r="B26" s="115" t="s">
        <v>328</v>
      </c>
      <c r="C26" s="116"/>
      <c r="D26" s="116"/>
      <c r="E26" s="115" t="s">
        <v>272</v>
      </c>
      <c r="F26" s="117"/>
      <c r="G26" s="117"/>
      <c r="H26" s="98"/>
    </row>
    <row r="27" spans="1:8" ht="12.75" customHeight="1">
      <c r="A27" s="114" t="s">
        <v>329</v>
      </c>
      <c r="B27" s="115" t="s">
        <v>181</v>
      </c>
      <c r="C27" s="116"/>
      <c r="D27" s="116"/>
      <c r="E27" s="115" t="s">
        <v>274</v>
      </c>
      <c r="F27" s="117"/>
      <c r="G27" s="117"/>
      <c r="H27" s="98"/>
    </row>
    <row r="28" spans="1:8" ht="12.75" customHeight="1">
      <c r="A28" s="129" t="s">
        <v>330</v>
      </c>
      <c r="B28" s="130" t="s">
        <v>183</v>
      </c>
      <c r="C28" s="134"/>
      <c r="D28" s="134"/>
      <c r="E28" s="135"/>
      <c r="F28" s="132"/>
      <c r="G28" s="132"/>
      <c r="H28" s="98"/>
    </row>
    <row r="29" spans="1:8" ht="15.75" customHeight="1">
      <c r="A29" s="125" t="s">
        <v>331</v>
      </c>
      <c r="B29" s="126" t="s">
        <v>332</v>
      </c>
      <c r="C29" s="127">
        <f>+C19+C24+C27+C28</f>
        <v>0</v>
      </c>
      <c r="D29" s="127">
        <f>+D19+D24+D27+D28</f>
        <v>79730140</v>
      </c>
      <c r="E29" s="126" t="s">
        <v>333</v>
      </c>
      <c r="F29" s="128">
        <f>SUM(F19:F28)</f>
        <v>0</v>
      </c>
      <c r="G29" s="128"/>
      <c r="H29" s="98"/>
    </row>
    <row r="30" spans="1:8" ht="13.5" customHeight="1">
      <c r="A30" s="125" t="s">
        <v>334</v>
      </c>
      <c r="B30" s="136" t="s">
        <v>335</v>
      </c>
      <c r="C30" s="137">
        <f>+C18+C29</f>
        <v>99760590</v>
      </c>
      <c r="D30" s="137">
        <f>+D18+D29</f>
        <v>308937351</v>
      </c>
      <c r="E30" s="136" t="s">
        <v>336</v>
      </c>
      <c r="F30" s="137">
        <f>+F18+F29</f>
        <v>99760590</v>
      </c>
      <c r="G30" s="137">
        <f>+G18+G29</f>
        <v>308937351</v>
      </c>
      <c r="H30" s="98"/>
    </row>
    <row r="31" spans="1:8" ht="13.5" customHeight="1">
      <c r="A31" s="125" t="s">
        <v>337</v>
      </c>
      <c r="B31" s="136" t="s">
        <v>338</v>
      </c>
      <c r="C31" s="137">
        <f>IF(C18-F18&lt;0,F18-C18,"-")</f>
        <v>0</v>
      </c>
      <c r="D31" s="137"/>
      <c r="E31" s="136" t="s">
        <v>339</v>
      </c>
      <c r="F31" s="137">
        <f>IF(C18-F18&gt;0,C18-F18,"-")</f>
        <v>0</v>
      </c>
      <c r="G31" s="137"/>
      <c r="H31" s="98"/>
    </row>
    <row r="32" spans="1:8" ht="13.5" customHeight="1">
      <c r="A32" s="125" t="s">
        <v>340</v>
      </c>
      <c r="B32" s="136" t="s">
        <v>341</v>
      </c>
      <c r="C32" s="137">
        <f>IF(C30-F30&lt;0,F30-C30,"-")</f>
        <v>0</v>
      </c>
      <c r="D32" s="137"/>
      <c r="E32" s="136" t="s">
        <v>342</v>
      </c>
      <c r="F32" s="137">
        <f>IF(C30-F30&gt;0,C30-F30,"-")</f>
        <v>0</v>
      </c>
      <c r="G32" s="137"/>
      <c r="H32" s="98"/>
    </row>
    <row r="33" spans="2:5" ht="18.75" customHeight="1">
      <c r="B33" s="138"/>
      <c r="C33" s="138"/>
      <c r="D33" s="138"/>
      <c r="E33" s="138"/>
    </row>
  </sheetData>
  <sheetProtection selectLockedCells="1" selectUnlockedCells="1"/>
  <mergeCells count="6">
    <mergeCell ref="B1:F1"/>
    <mergeCell ref="H1:H32"/>
    <mergeCell ref="A3:A4"/>
    <mergeCell ref="B3:D3"/>
    <mergeCell ref="E3:G3"/>
    <mergeCell ref="B33:E3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85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H33"/>
  <sheetViews>
    <sheetView view="pageBreakPreview" zoomScaleNormal="90" zoomScaleSheetLayoutView="100" workbookViewId="0" topLeftCell="A1">
      <selection activeCell="H34" sqref="H34"/>
    </sheetView>
  </sheetViews>
  <sheetFormatPr defaultColWidth="8.00390625" defaultRowHeight="12.75" customHeight="1"/>
  <cols>
    <col min="1" max="1" width="6.75390625" style="95" customWidth="1"/>
    <col min="2" max="2" width="55.125" style="96" customWidth="1"/>
    <col min="3" max="4" width="15.25390625" style="95" customWidth="1"/>
    <col min="5" max="5" width="55.125" style="95" customWidth="1"/>
    <col min="6" max="7" width="15.25390625" style="95" customWidth="1"/>
    <col min="8" max="8" width="4.75390625" style="95" customWidth="1"/>
    <col min="9" max="16384" width="9.25390625" style="95" customWidth="1"/>
  </cols>
  <sheetData>
    <row r="1" spans="2:8" ht="31.5" customHeight="1">
      <c r="B1" s="97" t="s">
        <v>343</v>
      </c>
      <c r="C1" s="97"/>
      <c r="D1" s="97"/>
      <c r="E1" s="97"/>
      <c r="F1" s="97"/>
      <c r="G1" s="97"/>
      <c r="H1" s="98">
        <f>+CONCATENATE("2.2. melléklet a 3/",LEFT(ÖSSZEFÜGGÉSEK!A5,4),". (II.27.) önkormányzati rendelethez")</f>
        <v>0</v>
      </c>
    </row>
    <row r="2" spans="6:8" ht="14.25" customHeight="1">
      <c r="F2" s="99" t="e">
        <f>'2.1.sz.mell  '!F2</f>
        <v>#REF!</v>
      </c>
      <c r="G2" s="99"/>
      <c r="H2" s="98"/>
    </row>
    <row r="3" spans="1:8" ht="13.5" customHeight="1">
      <c r="A3" s="100" t="s">
        <v>17</v>
      </c>
      <c r="B3" s="101" t="s">
        <v>289</v>
      </c>
      <c r="C3" s="101"/>
      <c r="D3" s="101"/>
      <c r="E3" s="100" t="s">
        <v>290</v>
      </c>
      <c r="F3" s="100"/>
      <c r="G3" s="100"/>
      <c r="H3" s="98"/>
    </row>
    <row r="4" spans="1:8" s="104" customFormat="1" ht="34.5" customHeight="1">
      <c r="A4" s="100"/>
      <c r="B4" s="101" t="s">
        <v>291</v>
      </c>
      <c r="C4" s="102">
        <f>+'2.1.sz.mell  '!C4</f>
        <v>0</v>
      </c>
      <c r="D4" s="13" t="s">
        <v>19</v>
      </c>
      <c r="E4" s="101" t="s">
        <v>291</v>
      </c>
      <c r="F4" s="103">
        <f>+'2.1.sz.mell  '!C4</f>
        <v>0</v>
      </c>
      <c r="G4" s="13" t="s">
        <v>19</v>
      </c>
      <c r="H4" s="98"/>
    </row>
    <row r="5" spans="1:8" s="104" customFormat="1" ht="13.5" customHeight="1">
      <c r="A5" s="105"/>
      <c r="B5" s="106" t="s">
        <v>20</v>
      </c>
      <c r="C5" s="107" t="s">
        <v>21</v>
      </c>
      <c r="D5" s="107"/>
      <c r="E5" s="106" t="s">
        <v>292</v>
      </c>
      <c r="F5" s="108" t="s">
        <v>293</v>
      </c>
      <c r="G5" s="108"/>
      <c r="H5" s="98"/>
    </row>
    <row r="6" spans="1:8" ht="12.75" customHeight="1">
      <c r="A6" s="110" t="s">
        <v>22</v>
      </c>
      <c r="B6" s="111" t="s">
        <v>344</v>
      </c>
      <c r="C6" s="112"/>
      <c r="D6" s="112"/>
      <c r="E6" s="111" t="s">
        <v>228</v>
      </c>
      <c r="F6" s="113">
        <v>157105016</v>
      </c>
      <c r="G6" s="113">
        <v>161814380</v>
      </c>
      <c r="H6" s="98"/>
    </row>
    <row r="7" spans="1:8" ht="12.75" customHeight="1">
      <c r="A7" s="114" t="s">
        <v>36</v>
      </c>
      <c r="B7" s="115" t="s">
        <v>345</v>
      </c>
      <c r="C7" s="116"/>
      <c r="D7" s="116"/>
      <c r="E7" s="115" t="s">
        <v>346</v>
      </c>
      <c r="F7" s="117"/>
      <c r="G7" s="117"/>
      <c r="H7" s="98"/>
    </row>
    <row r="8" spans="1:8" ht="12.75" customHeight="1">
      <c r="A8" s="114" t="s">
        <v>50</v>
      </c>
      <c r="B8" s="115" t="s">
        <v>347</v>
      </c>
      <c r="C8" s="116">
        <v>1000000</v>
      </c>
      <c r="D8" s="116">
        <v>2300000</v>
      </c>
      <c r="E8" s="115" t="s">
        <v>230</v>
      </c>
      <c r="F8" s="117"/>
      <c r="G8" s="117">
        <v>6474927</v>
      </c>
      <c r="H8" s="98"/>
    </row>
    <row r="9" spans="1:8" ht="12.75" customHeight="1">
      <c r="A9" s="114" t="s">
        <v>247</v>
      </c>
      <c r="B9" s="115" t="s">
        <v>348</v>
      </c>
      <c r="C9" s="116"/>
      <c r="D9" s="116"/>
      <c r="E9" s="115" t="s">
        <v>349</v>
      </c>
      <c r="F9" s="117"/>
      <c r="G9" s="117"/>
      <c r="H9" s="98"/>
    </row>
    <row r="10" spans="1:8" ht="12.75" customHeight="1">
      <c r="A10" s="114" t="s">
        <v>80</v>
      </c>
      <c r="B10" s="115" t="s">
        <v>350</v>
      </c>
      <c r="C10" s="116"/>
      <c r="D10" s="116"/>
      <c r="E10" s="115" t="s">
        <v>351</v>
      </c>
      <c r="F10" s="117"/>
      <c r="G10" s="117"/>
      <c r="H10" s="98"/>
    </row>
    <row r="11" spans="1:8" ht="12.75" customHeight="1">
      <c r="A11" s="114" t="s">
        <v>104</v>
      </c>
      <c r="B11" s="115" t="s">
        <v>352</v>
      </c>
      <c r="C11" s="119"/>
      <c r="D11" s="119">
        <v>15268000</v>
      </c>
      <c r="E11" s="139"/>
      <c r="F11" s="117"/>
      <c r="G11" s="117"/>
      <c r="H11" s="98"/>
    </row>
    <row r="12" spans="1:8" ht="12.75" customHeight="1">
      <c r="A12" s="114" t="s">
        <v>264</v>
      </c>
      <c r="B12" s="120"/>
      <c r="C12" s="116"/>
      <c r="D12" s="116"/>
      <c r="E12" s="139"/>
      <c r="F12" s="117"/>
      <c r="G12" s="117"/>
      <c r="H12" s="98"/>
    </row>
    <row r="13" spans="1:8" ht="12.75" customHeight="1">
      <c r="A13" s="114" t="s">
        <v>126</v>
      </c>
      <c r="B13" s="120"/>
      <c r="C13" s="116"/>
      <c r="D13" s="116"/>
      <c r="E13" s="139"/>
      <c r="F13" s="117"/>
      <c r="G13" s="117"/>
      <c r="H13" s="98"/>
    </row>
    <row r="14" spans="1:8" ht="12.75" customHeight="1">
      <c r="A14" s="114" t="s">
        <v>273</v>
      </c>
      <c r="B14" s="140"/>
      <c r="C14" s="119"/>
      <c r="D14" s="119"/>
      <c r="E14" s="139"/>
      <c r="F14" s="117"/>
      <c r="G14" s="117"/>
      <c r="H14" s="98"/>
    </row>
    <row r="15" spans="1:8" ht="12.75" customHeight="1">
      <c r="A15" s="114" t="s">
        <v>275</v>
      </c>
      <c r="B15" s="120"/>
      <c r="C15" s="119"/>
      <c r="D15" s="119"/>
      <c r="E15" s="139"/>
      <c r="F15" s="117"/>
      <c r="G15" s="117"/>
      <c r="H15" s="98"/>
    </row>
    <row r="16" spans="1:8" ht="12.75" customHeight="1">
      <c r="A16" s="129" t="s">
        <v>277</v>
      </c>
      <c r="B16" s="135"/>
      <c r="C16" s="141"/>
      <c r="D16" s="141"/>
      <c r="E16" s="130" t="s">
        <v>222</v>
      </c>
      <c r="F16" s="132"/>
      <c r="G16" s="132"/>
      <c r="H16" s="98"/>
    </row>
    <row r="17" spans="1:8" ht="15.75" customHeight="1">
      <c r="A17" s="125" t="s">
        <v>303</v>
      </c>
      <c r="B17" s="126" t="s">
        <v>353</v>
      </c>
      <c r="C17" s="127">
        <f>+C6+C8+C9+C11+C12+C13+C14+C15+C16</f>
        <v>1000000</v>
      </c>
      <c r="D17" s="127">
        <f>+D6+D8+D9+D11+D12+D13+D14+D15+D16</f>
        <v>17568000</v>
      </c>
      <c r="E17" s="126" t="s">
        <v>354</v>
      </c>
      <c r="F17" s="128">
        <f>+F6+F8+F10+F11+F12+F13+F14+F15+F16</f>
        <v>157105016</v>
      </c>
      <c r="G17" s="128">
        <f>+G6+G8+G10+G11+G12+G13+G14+G15+G16</f>
        <v>168289307</v>
      </c>
      <c r="H17" s="98"/>
    </row>
    <row r="18" spans="1:8" ht="12.75" customHeight="1">
      <c r="A18" s="110" t="s">
        <v>304</v>
      </c>
      <c r="B18" s="142" t="s">
        <v>355</v>
      </c>
      <c r="C18" s="143">
        <f>SUM(C19:C23)</f>
        <v>156105016</v>
      </c>
      <c r="D18" s="143">
        <f>SUM(D19:D23)</f>
        <v>150721307</v>
      </c>
      <c r="E18" s="115" t="s">
        <v>309</v>
      </c>
      <c r="F18" s="113"/>
      <c r="G18" s="113"/>
      <c r="H18" s="98"/>
    </row>
    <row r="19" spans="1:8" ht="12.75" customHeight="1">
      <c r="A19" s="114" t="s">
        <v>307</v>
      </c>
      <c r="B19" s="144" t="s">
        <v>356</v>
      </c>
      <c r="C19" s="116">
        <v>156105016</v>
      </c>
      <c r="D19" s="116">
        <v>150721307</v>
      </c>
      <c r="E19" s="115" t="s">
        <v>357</v>
      </c>
      <c r="F19" s="117"/>
      <c r="G19" s="117"/>
      <c r="H19" s="98"/>
    </row>
    <row r="20" spans="1:8" ht="12.75" customHeight="1">
      <c r="A20" s="110" t="s">
        <v>310</v>
      </c>
      <c r="B20" s="144" t="s">
        <v>358</v>
      </c>
      <c r="C20" s="116"/>
      <c r="D20" s="116"/>
      <c r="E20" s="115" t="s">
        <v>315</v>
      </c>
      <c r="F20" s="117"/>
      <c r="G20" s="117"/>
      <c r="H20" s="98"/>
    </row>
    <row r="21" spans="1:8" ht="12.75" customHeight="1">
      <c r="A21" s="114" t="s">
        <v>313</v>
      </c>
      <c r="B21" s="144" t="s">
        <v>359</v>
      </c>
      <c r="C21" s="116"/>
      <c r="D21" s="116"/>
      <c r="E21" s="115" t="s">
        <v>318</v>
      </c>
      <c r="F21" s="117"/>
      <c r="G21" s="117"/>
      <c r="H21" s="98"/>
    </row>
    <row r="22" spans="1:8" ht="12.75" customHeight="1">
      <c r="A22" s="110" t="s">
        <v>316</v>
      </c>
      <c r="B22" s="144" t="s">
        <v>360</v>
      </c>
      <c r="C22" s="116"/>
      <c r="D22" s="116"/>
      <c r="E22" s="130" t="s">
        <v>321</v>
      </c>
      <c r="F22" s="117"/>
      <c r="G22" s="117"/>
      <c r="H22" s="98"/>
    </row>
    <row r="23" spans="1:8" ht="12.75" customHeight="1">
      <c r="A23" s="114" t="s">
        <v>319</v>
      </c>
      <c r="B23" s="145" t="s">
        <v>361</v>
      </c>
      <c r="C23" s="116"/>
      <c r="D23" s="116"/>
      <c r="E23" s="115" t="s">
        <v>362</v>
      </c>
      <c r="F23" s="117"/>
      <c r="G23" s="117"/>
      <c r="H23" s="98"/>
    </row>
    <row r="24" spans="1:8" ht="12.75" customHeight="1">
      <c r="A24" s="110" t="s">
        <v>322</v>
      </c>
      <c r="B24" s="146" t="s">
        <v>363</v>
      </c>
      <c r="C24" s="133">
        <f>+C25+C26+C27+C28+C29</f>
        <v>0</v>
      </c>
      <c r="D24" s="133"/>
      <c r="E24" s="111" t="s">
        <v>364</v>
      </c>
      <c r="F24" s="117"/>
      <c r="G24" s="117"/>
      <c r="H24" s="98"/>
    </row>
    <row r="25" spans="1:8" ht="12.75" customHeight="1">
      <c r="A25" s="114" t="s">
        <v>325</v>
      </c>
      <c r="B25" s="145" t="s">
        <v>365</v>
      </c>
      <c r="C25" s="116"/>
      <c r="D25" s="116"/>
      <c r="E25" s="111" t="s">
        <v>263</v>
      </c>
      <c r="F25" s="117"/>
      <c r="G25" s="117"/>
      <c r="H25" s="98"/>
    </row>
    <row r="26" spans="1:8" ht="12.75" customHeight="1">
      <c r="A26" s="110" t="s">
        <v>327</v>
      </c>
      <c r="B26" s="145" t="s">
        <v>366</v>
      </c>
      <c r="C26" s="116"/>
      <c r="D26" s="116"/>
      <c r="E26" s="147"/>
      <c r="F26" s="117"/>
      <c r="G26" s="117"/>
      <c r="H26" s="98"/>
    </row>
    <row r="27" spans="1:8" ht="12.75" customHeight="1">
      <c r="A27" s="114" t="s">
        <v>329</v>
      </c>
      <c r="B27" s="144" t="s">
        <v>367</v>
      </c>
      <c r="C27" s="116"/>
      <c r="D27" s="116"/>
      <c r="E27" s="147"/>
      <c r="F27" s="117"/>
      <c r="G27" s="117"/>
      <c r="H27" s="98"/>
    </row>
    <row r="28" spans="1:8" ht="12.75" customHeight="1">
      <c r="A28" s="110" t="s">
        <v>330</v>
      </c>
      <c r="B28" s="148" t="s">
        <v>368</v>
      </c>
      <c r="C28" s="116"/>
      <c r="D28" s="116"/>
      <c r="E28" s="120"/>
      <c r="F28" s="117"/>
      <c r="G28" s="117"/>
      <c r="H28" s="98"/>
    </row>
    <row r="29" spans="1:8" ht="12.75" customHeight="1">
      <c r="A29" s="114" t="s">
        <v>331</v>
      </c>
      <c r="B29" s="149" t="s">
        <v>369</v>
      </c>
      <c r="C29" s="116"/>
      <c r="D29" s="116"/>
      <c r="E29" s="147"/>
      <c r="F29" s="117"/>
      <c r="G29" s="117"/>
      <c r="H29" s="98"/>
    </row>
    <row r="30" spans="1:8" ht="21.75" customHeight="1">
      <c r="A30" s="125" t="s">
        <v>334</v>
      </c>
      <c r="B30" s="126" t="s">
        <v>370</v>
      </c>
      <c r="C30" s="127">
        <f>+C18+C24</f>
        <v>156105016</v>
      </c>
      <c r="D30" s="127">
        <f>+D18+D24</f>
        <v>150721307</v>
      </c>
      <c r="E30" s="126" t="s">
        <v>371</v>
      </c>
      <c r="F30" s="128">
        <f>SUM(F18:F29)</f>
        <v>0</v>
      </c>
      <c r="G30" s="128"/>
      <c r="H30" s="98"/>
    </row>
    <row r="31" spans="1:8" ht="13.5" customHeight="1">
      <c r="A31" s="125" t="s">
        <v>337</v>
      </c>
      <c r="B31" s="136" t="s">
        <v>372</v>
      </c>
      <c r="C31" s="137">
        <f>+C17+C30</f>
        <v>157105016</v>
      </c>
      <c r="D31" s="137">
        <f>+D17+D30</f>
        <v>168289307</v>
      </c>
      <c r="E31" s="136" t="s">
        <v>373</v>
      </c>
      <c r="F31" s="137">
        <f>+F17+F30</f>
        <v>157105016</v>
      </c>
      <c r="G31" s="137">
        <f>+G17+G30</f>
        <v>168289307</v>
      </c>
      <c r="H31" s="98"/>
    </row>
    <row r="32" spans="1:8" ht="13.5" customHeight="1">
      <c r="A32" s="125" t="s">
        <v>340</v>
      </c>
      <c r="B32" s="136" t="s">
        <v>338</v>
      </c>
      <c r="C32" s="137"/>
      <c r="D32" s="137"/>
      <c r="E32" s="136" t="s">
        <v>339</v>
      </c>
      <c r="F32" s="137">
        <f>IF(C17-F17&gt;0,C17-F17,"-")</f>
        <v>0</v>
      </c>
      <c r="G32" s="137"/>
      <c r="H32" s="98"/>
    </row>
    <row r="33" spans="1:8" ht="13.5" customHeight="1">
      <c r="A33" s="125" t="s">
        <v>374</v>
      </c>
      <c r="B33" s="136" t="s">
        <v>341</v>
      </c>
      <c r="C33" s="137">
        <f>IF(C31-F31&lt;0,F31-C31,"-")</f>
        <v>0</v>
      </c>
      <c r="D33" s="137"/>
      <c r="E33" s="136" t="s">
        <v>342</v>
      </c>
      <c r="F33" s="137">
        <f>IF(C31-F31&gt;0,C31-F31,"-")</f>
        <v>0</v>
      </c>
      <c r="G33" s="137"/>
      <c r="H33" s="98"/>
    </row>
  </sheetData>
  <sheetProtection selectLockedCells="1" selectUnlockedCells="1"/>
  <mergeCells count="5">
    <mergeCell ref="B1:F1"/>
    <mergeCell ref="H1:H33"/>
    <mergeCell ref="A3:A4"/>
    <mergeCell ref="B3:D3"/>
    <mergeCell ref="E3:G3"/>
  </mergeCells>
  <printOptions horizontalCentered="1"/>
  <pageMargins left="0.7875" right="0.7875" top="0.49027777777777776" bottom="0.7902777777777777" header="0.5118055555555555" footer="0.5118055555555555"/>
  <pageSetup horizontalDpi="300" verticalDpi="3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5"/>
  <sheetViews>
    <sheetView view="pageBreakPreview" zoomScaleNormal="90" zoomScaleSheetLayoutView="100" workbookViewId="0" topLeftCell="A1">
      <selection activeCell="C32" sqref="C32"/>
    </sheetView>
  </sheetViews>
  <sheetFormatPr defaultColWidth="8.00390625" defaultRowHeight="12.75" customHeight="1"/>
  <cols>
    <col min="1" max="1" width="46.25390625" style="0" customWidth="1"/>
    <col min="2" max="2" width="13.75390625" style="0" customWidth="1"/>
    <col min="3" max="3" width="66.125" style="0" customWidth="1"/>
    <col min="4" max="5" width="13.75390625" style="0" customWidth="1"/>
    <col min="6" max="16384" width="9.00390625" style="0" customWidth="1"/>
  </cols>
  <sheetData>
    <row r="1" spans="1:5" ht="18.75" customHeight="1">
      <c r="A1" s="150" t="s">
        <v>0</v>
      </c>
      <c r="E1" s="151" t="s">
        <v>375</v>
      </c>
    </row>
    <row r="3" spans="1:5" ht="12.75" customHeight="1">
      <c r="A3" s="1"/>
      <c r="B3" s="152"/>
      <c r="C3" s="1"/>
      <c r="D3" s="153"/>
      <c r="E3" s="152"/>
    </row>
    <row r="4" spans="1:5" ht="15.75" customHeight="1">
      <c r="A4" s="2">
        <f>+ÖSSZEFÜGGÉSEK!A5</f>
        <v>0</v>
      </c>
      <c r="B4" s="154"/>
      <c r="C4" s="3"/>
      <c r="D4" s="153"/>
      <c r="E4" s="152"/>
    </row>
    <row r="5" spans="1:5" ht="12.75" customHeight="1">
      <c r="A5" s="1"/>
      <c r="B5" s="152"/>
      <c r="C5" s="1"/>
      <c r="D5" s="153"/>
      <c r="E5" s="152"/>
    </row>
    <row r="6" spans="1:5" ht="12.75" customHeight="1">
      <c r="A6" s="1" t="s">
        <v>2</v>
      </c>
      <c r="B6" s="152">
        <f>+'1.1.sz.mell.'!C62</f>
        <v>100760590</v>
      </c>
      <c r="C6" s="1" t="s">
        <v>3</v>
      </c>
      <c r="D6" s="153">
        <f>+'2.1.sz.mell  '!C18+'2.2.sz.mell  '!C17</f>
        <v>100760590</v>
      </c>
      <c r="E6" s="152">
        <f aca="true" t="shared" si="0" ref="E6:E8">+B6-D6</f>
        <v>0</v>
      </c>
    </row>
    <row r="7" spans="1:5" ht="12.75" customHeight="1">
      <c r="A7" s="1" t="s">
        <v>4</v>
      </c>
      <c r="B7" s="152">
        <f>+'1.1.sz.mell.'!C86</f>
        <v>156105016</v>
      </c>
      <c r="C7" s="1" t="s">
        <v>5</v>
      </c>
      <c r="D7" s="153">
        <f>+'2.1.sz.mell  '!C29+'2.2.sz.mell  '!C30</f>
        <v>156105016</v>
      </c>
      <c r="E7" s="152">
        <f t="shared" si="0"/>
        <v>0</v>
      </c>
    </row>
    <row r="8" spans="1:5" ht="12.75" customHeight="1">
      <c r="A8" s="1" t="s">
        <v>6</v>
      </c>
      <c r="B8" s="152">
        <f>+'1.1.sz.mell.'!C87</f>
        <v>256865606</v>
      </c>
      <c r="C8" s="1" t="s">
        <v>7</v>
      </c>
      <c r="D8" s="153">
        <f>+'2.1.sz.mell  '!C30+'2.2.sz.mell  '!C31</f>
        <v>256865606</v>
      </c>
      <c r="E8" s="152">
        <f t="shared" si="0"/>
        <v>0</v>
      </c>
    </row>
    <row r="9" spans="1:5" ht="12.75" customHeight="1">
      <c r="A9" s="1"/>
      <c r="B9" s="152"/>
      <c r="C9" s="1"/>
      <c r="D9" s="153"/>
      <c r="E9" s="152"/>
    </row>
    <row r="10" spans="1:5" ht="12.75" customHeight="1">
      <c r="A10" s="1"/>
      <c r="B10" s="152"/>
      <c r="C10" s="1"/>
      <c r="D10" s="153"/>
      <c r="E10" s="152"/>
    </row>
    <row r="11" spans="1:5" ht="15.75" customHeight="1">
      <c r="A11" s="2">
        <f>+ÖSSZEFÜGGÉSEK!A12</f>
        <v>0</v>
      </c>
      <c r="B11" s="154"/>
      <c r="C11" s="3"/>
      <c r="D11" s="153"/>
      <c r="E11" s="152"/>
    </row>
    <row r="12" spans="1:5" ht="12.75" customHeight="1">
      <c r="A12" s="1"/>
      <c r="B12" s="152"/>
      <c r="C12" s="1"/>
      <c r="D12" s="153"/>
      <c r="E12" s="152"/>
    </row>
    <row r="13" spans="1:5" ht="12.75" customHeight="1">
      <c r="A13" s="1" t="s">
        <v>8</v>
      </c>
      <c r="B13" s="152">
        <f>+'1.1.sz.mell.'!C128</f>
        <v>256865606</v>
      </c>
      <c r="C13" s="1" t="s">
        <v>9</v>
      </c>
      <c r="D13" s="153">
        <f>+'2.1.sz.mell  '!F18+'2.2.sz.mell  '!F17</f>
        <v>256865606</v>
      </c>
      <c r="E13" s="152">
        <f aca="true" t="shared" si="1" ref="E13:E15">+B13-D13</f>
        <v>0</v>
      </c>
    </row>
    <row r="14" spans="1:5" ht="12.75" customHeight="1">
      <c r="A14" s="1" t="s">
        <v>10</v>
      </c>
      <c r="B14" s="152">
        <f>+'1.1.sz.mell.'!C153</f>
        <v>0</v>
      </c>
      <c r="C14" s="1" t="s">
        <v>11</v>
      </c>
      <c r="D14" s="153">
        <f>+'2.1.sz.mell  '!F29+'2.2.sz.mell  '!F30</f>
        <v>0</v>
      </c>
      <c r="E14" s="152">
        <f t="shared" si="1"/>
        <v>0</v>
      </c>
    </row>
    <row r="15" spans="1:5" ht="12.75" customHeight="1">
      <c r="A15" s="1" t="s">
        <v>12</v>
      </c>
      <c r="B15" s="152">
        <f>+'1.1.sz.mell.'!C154</f>
        <v>256865606</v>
      </c>
      <c r="C15" s="1" t="s">
        <v>13</v>
      </c>
      <c r="D15" s="153">
        <f>+'2.1.sz.mell  '!F30+'2.2.sz.mell  '!F31</f>
        <v>256865606</v>
      </c>
      <c r="E15" s="152">
        <f t="shared" si="1"/>
        <v>0</v>
      </c>
    </row>
  </sheetData>
  <sheetProtection sheet="1"/>
  <conditionalFormatting sqref="E3:E15">
    <cfRule type="cellIs" priority="1" dxfId="0" operator="notEqual" stopIfTrue="1">
      <formula>0</formula>
    </cfRule>
  </conditionalFormatting>
  <printOptions/>
  <pageMargins left="0.7902777777777777" right="0.5701388888888889" top="0.8798611111111111" bottom="0.6597222222222222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E12"/>
  <sheetViews>
    <sheetView view="pageBreakPreview" zoomScaleNormal="90" zoomScaleSheetLayoutView="100" workbookViewId="0" topLeftCell="A1">
      <selection activeCell="D15" sqref="D15"/>
    </sheetView>
  </sheetViews>
  <sheetFormatPr defaultColWidth="8.00390625" defaultRowHeight="15" customHeight="1"/>
  <cols>
    <col min="1" max="1" width="5.625" style="155" customWidth="1"/>
    <col min="2" max="2" width="68.625" style="155" customWidth="1"/>
    <col min="3" max="3" width="19.375" style="155" customWidth="1"/>
    <col min="4" max="4" width="19.50390625" style="155" customWidth="1"/>
    <col min="5" max="16384" width="9.25390625" style="155" customWidth="1"/>
  </cols>
  <sheetData>
    <row r="1" spans="1:4" ht="33" customHeight="1">
      <c r="A1" s="156" t="s">
        <v>376</v>
      </c>
      <c r="B1" s="156"/>
      <c r="C1" s="156"/>
      <c r="D1" s="156"/>
    </row>
    <row r="2" spans="1:5" ht="15.75" customHeight="1">
      <c r="A2" s="157"/>
      <c r="B2" s="157"/>
      <c r="C2" s="158" t="e">
        <f>'2.2.sz.mell  '!F2</f>
        <v>#REF!</v>
      </c>
      <c r="D2" s="158"/>
      <c r="E2" s="159"/>
    </row>
    <row r="3" spans="1:4" ht="26.25" customHeight="1">
      <c r="A3" s="160" t="s">
        <v>377</v>
      </c>
      <c r="B3" s="161" t="s">
        <v>378</v>
      </c>
      <c r="C3" s="162">
        <f>+'1.1.sz.mell.'!C3</f>
        <v>0</v>
      </c>
      <c r="D3" s="13" t="s">
        <v>19</v>
      </c>
    </row>
    <row r="4" spans="1:4" ht="15.75" customHeight="1">
      <c r="A4" s="163"/>
      <c r="B4" s="164" t="s">
        <v>20</v>
      </c>
      <c r="C4" s="165" t="s">
        <v>21</v>
      </c>
      <c r="D4" s="165"/>
    </row>
    <row r="5" spans="1:4" ht="15" customHeight="1">
      <c r="A5" s="166" t="s">
        <v>22</v>
      </c>
      <c r="B5" s="167" t="s">
        <v>379</v>
      </c>
      <c r="C5" s="168">
        <v>18118864</v>
      </c>
      <c r="D5" s="168">
        <v>41818864</v>
      </c>
    </row>
    <row r="6" spans="1:4" ht="24.75" customHeight="1">
      <c r="A6" s="169" t="s">
        <v>36</v>
      </c>
      <c r="B6" s="170" t="s">
        <v>380</v>
      </c>
      <c r="C6" s="171"/>
      <c r="D6" s="171"/>
    </row>
    <row r="7" spans="1:4" ht="15" customHeight="1">
      <c r="A7" s="169" t="s">
        <v>50</v>
      </c>
      <c r="B7" s="172" t="s">
        <v>381</v>
      </c>
      <c r="C7" s="171"/>
      <c r="D7" s="171"/>
    </row>
    <row r="8" spans="1:4" ht="24.75" customHeight="1">
      <c r="A8" s="169" t="s">
        <v>247</v>
      </c>
      <c r="B8" s="172" t="s">
        <v>382</v>
      </c>
      <c r="C8" s="171"/>
      <c r="D8" s="171"/>
    </row>
    <row r="9" spans="1:4" ht="15" customHeight="1">
      <c r="A9" s="173" t="s">
        <v>80</v>
      </c>
      <c r="B9" s="172" t="s">
        <v>383</v>
      </c>
      <c r="C9" s="174">
        <v>100000</v>
      </c>
      <c r="D9" s="174">
        <v>600000</v>
      </c>
    </row>
    <row r="10" spans="1:4" ht="15.75" customHeight="1">
      <c r="A10" s="169" t="s">
        <v>104</v>
      </c>
      <c r="B10" s="175" t="s">
        <v>384</v>
      </c>
      <c r="C10" s="171"/>
      <c r="D10" s="171"/>
    </row>
    <row r="11" spans="1:4" ht="15.75" customHeight="1">
      <c r="A11" s="176" t="s">
        <v>385</v>
      </c>
      <c r="B11" s="176"/>
      <c r="C11" s="177">
        <f>SUM(C5:C10)</f>
        <v>18218864</v>
      </c>
      <c r="D11" s="177">
        <f>SUM(D5:D10)</f>
        <v>42418864</v>
      </c>
    </row>
    <row r="12" spans="1:4" ht="23.25" customHeight="1">
      <c r="A12" s="178" t="s">
        <v>386</v>
      </c>
      <c r="B12" s="178"/>
      <c r="C12" s="178"/>
      <c r="D12" s="178"/>
    </row>
  </sheetData>
  <sheetProtection selectLockedCells="1" selectUnlockedCells="1"/>
  <mergeCells count="3">
    <mergeCell ref="A1:C1"/>
    <mergeCell ref="A11:B11"/>
    <mergeCell ref="A12:C12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85"/>
  <headerFooter alignWithMargins="0">
    <oddHeader>&amp;R&amp;"Times New Roman CE,Félkövér dőlt"&amp;11 4. melléklet a 3/2018. (II.27.)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G23"/>
  <sheetViews>
    <sheetView view="pageBreakPreview" zoomScaleNormal="90" zoomScaleSheetLayoutView="100" workbookViewId="0" topLeftCell="A1">
      <selection activeCell="F14" sqref="F14"/>
    </sheetView>
  </sheetViews>
  <sheetFormatPr defaultColWidth="8.00390625" defaultRowHeight="12.75" customHeight="1"/>
  <cols>
    <col min="1" max="1" width="47.125" style="179" customWidth="1"/>
    <col min="2" max="2" width="15.625" style="180" customWidth="1"/>
    <col min="3" max="3" width="16.25390625" style="180" customWidth="1"/>
    <col min="4" max="4" width="17.875" style="180" customWidth="1"/>
    <col min="5" max="5" width="16.625" style="180" customWidth="1"/>
    <col min="6" max="6" width="18.75390625" style="180" customWidth="1"/>
    <col min="7" max="7" width="18.75390625" style="95" customWidth="1"/>
    <col min="8" max="9" width="12.75390625" style="180" customWidth="1"/>
    <col min="10" max="10" width="13.75390625" style="180" customWidth="1"/>
    <col min="11" max="16384" width="9.25390625" style="180" customWidth="1"/>
  </cols>
  <sheetData>
    <row r="1" spans="1:7" ht="25.5" customHeight="1">
      <c r="A1" s="181" t="s">
        <v>387</v>
      </c>
      <c r="B1" s="181"/>
      <c r="C1" s="181"/>
      <c r="D1" s="181"/>
      <c r="E1" s="181"/>
      <c r="F1" s="181"/>
      <c r="G1" s="181"/>
    </row>
    <row r="2" spans="1:7" ht="22.5" customHeight="1">
      <c r="A2" s="96"/>
      <c r="B2" s="95"/>
      <c r="C2" s="95"/>
      <c r="D2" s="95"/>
      <c r="E2" s="95"/>
      <c r="F2" s="95"/>
      <c r="G2" s="182" t="e">
        <f>#REF!</f>
        <v>#REF!</v>
      </c>
    </row>
    <row r="3" spans="1:7" s="183" customFormat="1" ht="44.25" customHeight="1">
      <c r="A3" s="101" t="s">
        <v>388</v>
      </c>
      <c r="B3" s="102" t="s">
        <v>389</v>
      </c>
      <c r="C3" s="102" t="s">
        <v>390</v>
      </c>
      <c r="D3" s="102">
        <f>+CONCATENATE("Felhasználás   ",LEFT(ÖSSZEFÜGGÉSEK!A5,4)-1,". XII. 31-ig")</f>
        <v>0</v>
      </c>
      <c r="E3" s="102">
        <f>+'1.1.sz.mell.'!C3</f>
        <v>0</v>
      </c>
      <c r="F3" s="13" t="s">
        <v>19</v>
      </c>
      <c r="G3" s="103">
        <f>+CONCATENATE(LEFT(ÖSSZEFÜGGÉSEK!A5,4),". utáni szükséglet")</f>
        <v>0</v>
      </c>
    </row>
    <row r="4" spans="1:7" s="95" customFormat="1" ht="12" customHeight="1">
      <c r="A4" s="184" t="s">
        <v>20</v>
      </c>
      <c r="B4" s="185" t="s">
        <v>21</v>
      </c>
      <c r="C4" s="185" t="s">
        <v>292</v>
      </c>
      <c r="D4" s="185" t="s">
        <v>293</v>
      </c>
      <c r="E4" s="185" t="s">
        <v>391</v>
      </c>
      <c r="F4" s="185" t="s">
        <v>392</v>
      </c>
      <c r="G4" s="186" t="s">
        <v>393</v>
      </c>
    </row>
    <row r="5" spans="1:7" ht="24" customHeight="1">
      <c r="A5" s="187" t="s">
        <v>394</v>
      </c>
      <c r="B5" s="188">
        <v>19920000</v>
      </c>
      <c r="C5" s="189" t="s">
        <v>395</v>
      </c>
      <c r="D5" s="188">
        <v>0</v>
      </c>
      <c r="E5" s="188">
        <v>9845000</v>
      </c>
      <c r="F5" s="188"/>
      <c r="G5" s="190">
        <f aca="true" t="shared" si="0" ref="G5:G8">B5-D5-E5</f>
        <v>10075000</v>
      </c>
    </row>
    <row r="6" spans="1:7" ht="15.75" customHeight="1">
      <c r="A6" s="187" t="s">
        <v>396</v>
      </c>
      <c r="B6" s="188">
        <v>147266385</v>
      </c>
      <c r="C6" s="189" t="s">
        <v>395</v>
      </c>
      <c r="D6" s="188"/>
      <c r="E6" s="188">
        <v>145260116</v>
      </c>
      <c r="F6" s="188"/>
      <c r="G6" s="190">
        <f t="shared" si="0"/>
        <v>2006269</v>
      </c>
    </row>
    <row r="7" spans="1:7" ht="22.5" customHeight="1">
      <c r="A7" s="187" t="s">
        <v>397</v>
      </c>
      <c r="B7" s="188">
        <v>1300000</v>
      </c>
      <c r="C7" s="189" t="s">
        <v>398</v>
      </c>
      <c r="D7" s="188">
        <v>300100</v>
      </c>
      <c r="E7" s="188">
        <v>999900</v>
      </c>
      <c r="F7" s="188"/>
      <c r="G7" s="190">
        <f t="shared" si="0"/>
        <v>0</v>
      </c>
    </row>
    <row r="8" spans="1:7" ht="15.75" customHeight="1">
      <c r="A8" s="187" t="s">
        <v>399</v>
      </c>
      <c r="B8" s="188">
        <v>9000000</v>
      </c>
      <c r="C8" s="189" t="s">
        <v>395</v>
      </c>
      <c r="D8" s="188"/>
      <c r="E8" s="188">
        <v>1000000</v>
      </c>
      <c r="F8" s="188"/>
      <c r="G8" s="190">
        <f t="shared" si="0"/>
        <v>8000000</v>
      </c>
    </row>
    <row r="9" spans="1:7" ht="15.75" customHeight="1">
      <c r="A9" s="187" t="s">
        <v>400</v>
      </c>
      <c r="B9" s="188">
        <v>2141364</v>
      </c>
      <c r="C9" s="189" t="s">
        <v>395</v>
      </c>
      <c r="D9" s="188"/>
      <c r="E9" s="188"/>
      <c r="F9" s="188">
        <v>2141364</v>
      </c>
      <c r="G9" s="190">
        <f aca="true" t="shared" si="1" ref="G9:G10">B9-D9-E9-F9</f>
        <v>0</v>
      </c>
    </row>
    <row r="10" spans="1:7" ht="15.75" customHeight="1">
      <c r="A10" s="187" t="s">
        <v>401</v>
      </c>
      <c r="B10" s="188">
        <v>2300000</v>
      </c>
      <c r="C10" s="189" t="s">
        <v>395</v>
      </c>
      <c r="D10" s="188"/>
      <c r="E10" s="188"/>
      <c r="F10" s="188">
        <v>2300000</v>
      </c>
      <c r="G10" s="190">
        <f t="shared" si="1"/>
        <v>0</v>
      </c>
    </row>
    <row r="11" spans="1:7" ht="15.75" customHeight="1">
      <c r="A11" s="187" t="s">
        <v>402</v>
      </c>
      <c r="B11" s="188"/>
      <c r="C11" s="189"/>
      <c r="D11" s="188"/>
      <c r="E11" s="188"/>
      <c r="F11" s="188">
        <v>268000</v>
      </c>
      <c r="G11" s="190">
        <f aca="true" t="shared" si="2" ref="G11:G22">B11-D11-E11</f>
        <v>0</v>
      </c>
    </row>
    <row r="12" spans="1:7" ht="15.75" customHeight="1">
      <c r="A12" s="187"/>
      <c r="B12" s="188"/>
      <c r="C12" s="189"/>
      <c r="D12" s="188"/>
      <c r="E12" s="188"/>
      <c r="F12" s="188"/>
      <c r="G12" s="190">
        <f t="shared" si="2"/>
        <v>0</v>
      </c>
    </row>
    <row r="13" spans="1:7" ht="15.75" customHeight="1">
      <c r="A13" s="187"/>
      <c r="B13" s="188"/>
      <c r="C13" s="189"/>
      <c r="D13" s="188"/>
      <c r="E13" s="188"/>
      <c r="F13" s="188"/>
      <c r="G13" s="190">
        <f t="shared" si="2"/>
        <v>0</v>
      </c>
    </row>
    <row r="14" spans="1:7" ht="15.75" customHeight="1">
      <c r="A14" s="187"/>
      <c r="B14" s="188"/>
      <c r="C14" s="189"/>
      <c r="D14" s="188"/>
      <c r="E14" s="188"/>
      <c r="F14" s="188"/>
      <c r="G14" s="190">
        <f t="shared" si="2"/>
        <v>0</v>
      </c>
    </row>
    <row r="15" spans="1:7" ht="15.75" customHeight="1">
      <c r="A15" s="187"/>
      <c r="B15" s="188"/>
      <c r="C15" s="189"/>
      <c r="D15" s="188"/>
      <c r="E15" s="188"/>
      <c r="F15" s="188"/>
      <c r="G15" s="190">
        <f t="shared" si="2"/>
        <v>0</v>
      </c>
    </row>
    <row r="16" spans="1:7" ht="15.75" customHeight="1">
      <c r="A16" s="187"/>
      <c r="B16" s="188"/>
      <c r="C16" s="189"/>
      <c r="D16" s="188"/>
      <c r="E16" s="188"/>
      <c r="F16" s="188"/>
      <c r="G16" s="190">
        <f t="shared" si="2"/>
        <v>0</v>
      </c>
    </row>
    <row r="17" spans="1:7" ht="15.75" customHeight="1">
      <c r="A17" s="187"/>
      <c r="B17" s="188"/>
      <c r="C17" s="189"/>
      <c r="D17" s="188"/>
      <c r="E17" s="188"/>
      <c r="F17" s="188"/>
      <c r="G17" s="190">
        <f t="shared" si="2"/>
        <v>0</v>
      </c>
    </row>
    <row r="18" spans="1:7" ht="15.75" customHeight="1">
      <c r="A18" s="187"/>
      <c r="B18" s="188"/>
      <c r="C18" s="189"/>
      <c r="D18" s="188"/>
      <c r="E18" s="188"/>
      <c r="F18" s="188"/>
      <c r="G18" s="190">
        <f t="shared" si="2"/>
        <v>0</v>
      </c>
    </row>
    <row r="19" spans="1:7" ht="15.75" customHeight="1">
      <c r="A19" s="187"/>
      <c r="B19" s="188"/>
      <c r="C19" s="189"/>
      <c r="D19" s="188"/>
      <c r="E19" s="188"/>
      <c r="F19" s="188"/>
      <c r="G19" s="190">
        <f t="shared" si="2"/>
        <v>0</v>
      </c>
    </row>
    <row r="20" spans="1:7" ht="15.75" customHeight="1">
      <c r="A20" s="187"/>
      <c r="B20" s="188"/>
      <c r="C20" s="189"/>
      <c r="D20" s="188"/>
      <c r="E20" s="188"/>
      <c r="F20" s="188"/>
      <c r="G20" s="190">
        <f t="shared" si="2"/>
        <v>0</v>
      </c>
    </row>
    <row r="21" spans="1:7" ht="15.75" customHeight="1">
      <c r="A21" s="187"/>
      <c r="B21" s="188"/>
      <c r="C21" s="189"/>
      <c r="D21" s="188"/>
      <c r="E21" s="188"/>
      <c r="F21" s="188"/>
      <c r="G21" s="190">
        <f t="shared" si="2"/>
        <v>0</v>
      </c>
    </row>
    <row r="22" spans="1:7" ht="15.75" customHeight="1">
      <c r="A22" s="122"/>
      <c r="B22" s="191"/>
      <c r="C22" s="192"/>
      <c r="D22" s="191"/>
      <c r="E22" s="191"/>
      <c r="F22" s="191"/>
      <c r="G22" s="193">
        <f t="shared" si="2"/>
        <v>0</v>
      </c>
    </row>
    <row r="23" spans="1:7" s="198" customFormat="1" ht="18" customHeight="1">
      <c r="A23" s="194" t="s">
        <v>403</v>
      </c>
      <c r="B23" s="195">
        <f>SUM(B5:B22)</f>
        <v>181927749</v>
      </c>
      <c r="C23" s="196"/>
      <c r="D23" s="195">
        <f>SUM(D5:D22)</f>
        <v>300100</v>
      </c>
      <c r="E23" s="195">
        <f>SUM(E5:E22)</f>
        <v>157105016</v>
      </c>
      <c r="F23" s="195">
        <f>SUM(F5:F22)</f>
        <v>4709364</v>
      </c>
      <c r="G23" s="197">
        <f>SUM(G5:G22)</f>
        <v>20081269</v>
      </c>
    </row>
  </sheetData>
  <sheetProtection selectLockedCells="1" selectUnlockedCells="1"/>
  <mergeCells count="1">
    <mergeCell ref="A1:G1"/>
  </mergeCells>
  <printOptions horizontalCentered="1"/>
  <pageMargins left="0.7875" right="0.7875" top="1.023611111111111" bottom="0.9840277777777777" header="0.7875" footer="0.5118055555555555"/>
  <pageSetup horizontalDpi="300" verticalDpi="300" orientation="landscape" paperSize="9" scale="96"/>
  <headerFooter alignWithMargins="0">
    <oddHeader>&amp;R&amp;"Times New Roman CE,Félkövér dőlt"&amp;11 6. melléklet a 3/2018. (II.27.)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G24"/>
  <sheetViews>
    <sheetView view="pageBreakPreview" zoomScaleNormal="90" zoomScaleSheetLayoutView="100" workbookViewId="0" topLeftCell="A1">
      <selection activeCell="F6" sqref="F6"/>
    </sheetView>
  </sheetViews>
  <sheetFormatPr defaultColWidth="8.00390625" defaultRowHeight="12.75" customHeight="1"/>
  <cols>
    <col min="1" max="1" width="60.625" style="179" customWidth="1"/>
    <col min="2" max="2" width="15.625" style="180" customWidth="1"/>
    <col min="3" max="3" width="16.25390625" style="180" customWidth="1"/>
    <col min="4" max="4" width="17.875" style="180" customWidth="1"/>
    <col min="5" max="5" width="16.625" style="180" customWidth="1"/>
    <col min="6" max="7" width="18.75390625" style="180" customWidth="1"/>
    <col min="8" max="9" width="12.75390625" style="180" customWidth="1"/>
    <col min="10" max="10" width="13.75390625" style="180" customWidth="1"/>
    <col min="11" max="16384" width="9.25390625" style="180" customWidth="1"/>
  </cols>
  <sheetData>
    <row r="1" spans="1:7" ht="24.75" customHeight="1">
      <c r="A1" s="181" t="s">
        <v>404</v>
      </c>
      <c r="B1" s="181"/>
      <c r="C1" s="181"/>
      <c r="D1" s="181"/>
      <c r="E1" s="181"/>
      <c r="F1" s="181"/>
      <c r="G1" s="181"/>
    </row>
    <row r="2" spans="1:7" ht="23.25" customHeight="1">
      <c r="A2" s="96"/>
      <c r="B2" s="95"/>
      <c r="C2" s="95"/>
      <c r="D2" s="95"/>
      <c r="E2" s="95"/>
      <c r="F2" s="95"/>
      <c r="G2" s="182" t="e">
        <f>'6.sz.mell.'!G2</f>
        <v>#REF!</v>
      </c>
    </row>
    <row r="3" spans="1:7" s="183" customFormat="1" ht="48.75" customHeight="1">
      <c r="A3" s="101" t="s">
        <v>405</v>
      </c>
      <c r="B3" s="102" t="s">
        <v>389</v>
      </c>
      <c r="C3" s="102" t="s">
        <v>390</v>
      </c>
      <c r="D3" s="102">
        <f>+'6.sz.mell.'!D3</f>
        <v>0</v>
      </c>
      <c r="E3" s="102">
        <f>+'6.sz.mell.'!E3</f>
        <v>0</v>
      </c>
      <c r="F3" s="13" t="s">
        <v>19</v>
      </c>
      <c r="G3" s="199">
        <f>+CONCATENATE(LEFT(ÖSSZEFÜGGÉSEK!A5,4),". utáni szükséglet ",CHAR(10),"")</f>
        <v>0</v>
      </c>
    </row>
    <row r="4" spans="1:7" s="95" customFormat="1" ht="15" customHeight="1">
      <c r="A4" s="184" t="s">
        <v>20</v>
      </c>
      <c r="B4" s="185" t="s">
        <v>21</v>
      </c>
      <c r="C4" s="185" t="s">
        <v>292</v>
      </c>
      <c r="D4" s="185" t="s">
        <v>293</v>
      </c>
      <c r="E4" s="185" t="s">
        <v>391</v>
      </c>
      <c r="F4" s="185"/>
      <c r="G4" s="186" t="s">
        <v>406</v>
      </c>
    </row>
    <row r="5" spans="1:7" ht="15.75" customHeight="1">
      <c r="A5" s="200" t="s">
        <v>407</v>
      </c>
      <c r="B5" s="201">
        <v>6474927</v>
      </c>
      <c r="C5" s="202" t="s">
        <v>395</v>
      </c>
      <c r="D5" s="201"/>
      <c r="E5" s="201"/>
      <c r="F5" s="201">
        <v>6474927</v>
      </c>
      <c r="G5" s="203">
        <f>B5-D5-E5-F5</f>
        <v>0</v>
      </c>
    </row>
    <row r="6" spans="1:7" ht="15.75" customHeight="1">
      <c r="A6" s="200"/>
      <c r="B6" s="201"/>
      <c r="C6" s="202"/>
      <c r="D6" s="201"/>
      <c r="E6" s="201"/>
      <c r="F6" s="201"/>
      <c r="G6" s="203">
        <f aca="true" t="shared" si="0" ref="G6:G23">B6-D6-E6</f>
        <v>0</v>
      </c>
    </row>
    <row r="7" spans="1:7" ht="15.75" customHeight="1">
      <c r="A7" s="200"/>
      <c r="B7" s="201"/>
      <c r="C7" s="202"/>
      <c r="D7" s="201"/>
      <c r="E7" s="201"/>
      <c r="F7" s="201"/>
      <c r="G7" s="203">
        <f t="shared" si="0"/>
        <v>0</v>
      </c>
    </row>
    <row r="8" spans="1:7" ht="15.75" customHeight="1">
      <c r="A8" s="200"/>
      <c r="B8" s="201"/>
      <c r="C8" s="202"/>
      <c r="D8" s="201"/>
      <c r="E8" s="201"/>
      <c r="F8" s="201"/>
      <c r="G8" s="203">
        <f t="shared" si="0"/>
        <v>0</v>
      </c>
    </row>
    <row r="9" spans="1:7" ht="15.75" customHeight="1">
      <c r="A9" s="200"/>
      <c r="B9" s="201"/>
      <c r="C9" s="202"/>
      <c r="D9" s="201"/>
      <c r="E9" s="201"/>
      <c r="F9" s="201"/>
      <c r="G9" s="203">
        <f t="shared" si="0"/>
        <v>0</v>
      </c>
    </row>
    <row r="10" spans="1:7" ht="15.75" customHeight="1">
      <c r="A10" s="200"/>
      <c r="B10" s="201"/>
      <c r="C10" s="202"/>
      <c r="D10" s="201"/>
      <c r="E10" s="201"/>
      <c r="F10" s="201"/>
      <c r="G10" s="203">
        <f t="shared" si="0"/>
        <v>0</v>
      </c>
    </row>
    <row r="11" spans="1:7" ht="15.75" customHeight="1">
      <c r="A11" s="200"/>
      <c r="B11" s="201"/>
      <c r="C11" s="202"/>
      <c r="D11" s="201"/>
      <c r="E11" s="201"/>
      <c r="F11" s="201"/>
      <c r="G11" s="203">
        <f t="shared" si="0"/>
        <v>0</v>
      </c>
    </row>
    <row r="12" spans="1:7" ht="15.75" customHeight="1">
      <c r="A12" s="200"/>
      <c r="B12" s="201"/>
      <c r="C12" s="202"/>
      <c r="D12" s="201"/>
      <c r="E12" s="201"/>
      <c r="F12" s="201"/>
      <c r="G12" s="203">
        <f t="shared" si="0"/>
        <v>0</v>
      </c>
    </row>
    <row r="13" spans="1:7" ht="15.75" customHeight="1">
      <c r="A13" s="200"/>
      <c r="B13" s="201"/>
      <c r="C13" s="202"/>
      <c r="D13" s="201"/>
      <c r="E13" s="201"/>
      <c r="F13" s="201"/>
      <c r="G13" s="203">
        <f t="shared" si="0"/>
        <v>0</v>
      </c>
    </row>
    <row r="14" spans="1:7" ht="15.75" customHeight="1">
      <c r="A14" s="200"/>
      <c r="B14" s="201"/>
      <c r="C14" s="202"/>
      <c r="D14" s="201"/>
      <c r="E14" s="201"/>
      <c r="F14" s="201"/>
      <c r="G14" s="203">
        <f t="shared" si="0"/>
        <v>0</v>
      </c>
    </row>
    <row r="15" spans="1:7" ht="15.75" customHeight="1">
      <c r="A15" s="200"/>
      <c r="B15" s="201"/>
      <c r="C15" s="202"/>
      <c r="D15" s="201"/>
      <c r="E15" s="201"/>
      <c r="F15" s="201"/>
      <c r="G15" s="203">
        <f t="shared" si="0"/>
        <v>0</v>
      </c>
    </row>
    <row r="16" spans="1:7" ht="15.75" customHeight="1">
      <c r="A16" s="200"/>
      <c r="B16" s="201"/>
      <c r="C16" s="202"/>
      <c r="D16" s="201"/>
      <c r="E16" s="201"/>
      <c r="F16" s="201"/>
      <c r="G16" s="203">
        <f t="shared" si="0"/>
        <v>0</v>
      </c>
    </row>
    <row r="17" spans="1:7" ht="15.75" customHeight="1">
      <c r="A17" s="200"/>
      <c r="B17" s="201"/>
      <c r="C17" s="202"/>
      <c r="D17" s="201"/>
      <c r="E17" s="201"/>
      <c r="F17" s="201"/>
      <c r="G17" s="203">
        <f t="shared" si="0"/>
        <v>0</v>
      </c>
    </row>
    <row r="18" spans="1:7" ht="15.75" customHeight="1">
      <c r="A18" s="200"/>
      <c r="B18" s="201"/>
      <c r="C18" s="202"/>
      <c r="D18" s="201"/>
      <c r="E18" s="201"/>
      <c r="F18" s="201"/>
      <c r="G18" s="203">
        <f t="shared" si="0"/>
        <v>0</v>
      </c>
    </row>
    <row r="19" spans="1:7" ht="15.75" customHeight="1">
      <c r="A19" s="200"/>
      <c r="B19" s="201"/>
      <c r="C19" s="202"/>
      <c r="D19" s="201"/>
      <c r="E19" s="201"/>
      <c r="F19" s="201"/>
      <c r="G19" s="203">
        <f t="shared" si="0"/>
        <v>0</v>
      </c>
    </row>
    <row r="20" spans="1:7" ht="15.75" customHeight="1">
      <c r="A20" s="200"/>
      <c r="B20" s="201"/>
      <c r="C20" s="202"/>
      <c r="D20" s="201"/>
      <c r="E20" s="201"/>
      <c r="F20" s="201"/>
      <c r="G20" s="203">
        <f t="shared" si="0"/>
        <v>0</v>
      </c>
    </row>
    <row r="21" spans="1:7" ht="15.75" customHeight="1">
      <c r="A21" s="200"/>
      <c r="B21" s="201"/>
      <c r="C21" s="202"/>
      <c r="D21" s="201"/>
      <c r="E21" s="201"/>
      <c r="F21" s="201"/>
      <c r="G21" s="203">
        <f t="shared" si="0"/>
        <v>0</v>
      </c>
    </row>
    <row r="22" spans="1:7" ht="15.75" customHeight="1">
      <c r="A22" s="200"/>
      <c r="B22" s="201"/>
      <c r="C22" s="202"/>
      <c r="D22" s="201"/>
      <c r="E22" s="201"/>
      <c r="F22" s="201"/>
      <c r="G22" s="203">
        <f t="shared" si="0"/>
        <v>0</v>
      </c>
    </row>
    <row r="23" spans="1:7" ht="15.75" customHeight="1">
      <c r="A23" s="204"/>
      <c r="B23" s="205"/>
      <c r="C23" s="206"/>
      <c r="D23" s="205"/>
      <c r="E23" s="205"/>
      <c r="F23" s="205"/>
      <c r="G23" s="207">
        <f t="shared" si="0"/>
        <v>0</v>
      </c>
    </row>
    <row r="24" spans="1:7" s="198" customFormat="1" ht="18" customHeight="1">
      <c r="A24" s="194" t="s">
        <v>403</v>
      </c>
      <c r="B24" s="208">
        <f>SUM(B5:B23)</f>
        <v>6474927</v>
      </c>
      <c r="C24" s="209"/>
      <c r="D24" s="208">
        <f>SUM(D5:D23)</f>
        <v>0</v>
      </c>
      <c r="E24" s="208">
        <f>SUM(E5:E23)</f>
        <v>0</v>
      </c>
      <c r="F24" s="208"/>
      <c r="G24" s="210">
        <f>SUM(G5:G23)</f>
        <v>0</v>
      </c>
    </row>
  </sheetData>
  <sheetProtection selectLockedCells="1" selectUnlockedCells="1"/>
  <mergeCells count="1">
    <mergeCell ref="A1:G1"/>
  </mergeCells>
  <printOptions horizontalCentered="1"/>
  <pageMargins left="0.7875" right="0.7875" top="1.2208333333333332" bottom="0.9840277777777777" header="0.7875" footer="0.5118055555555555"/>
  <pageSetup horizontalDpi="300" verticalDpi="300" orientation="landscape" paperSize="9" scale="88"/>
  <headerFooter alignWithMargins="0">
    <oddHeader xml:space="preserve">&amp;R&amp;"Times New Roman CE,Félkövér dőlt"&amp;12 &amp;11 7. melléklet a 3/2018. (II.27.) önkormányzati rendelethez
&amp;"Times New Roman CE,Általános"&amp;10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17232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/>
  <cp:lastPrinted>2018-09-24T06:21:00Z</cp:lastPrinted>
  <dcterms:created xsi:type="dcterms:W3CDTF">1999-10-30T10:30:45Z</dcterms:created>
  <dcterms:modified xsi:type="dcterms:W3CDTF">2018-09-28T07:43:01Z</dcterms:modified>
  <cp:category/>
  <cp:version/>
  <cp:contentType/>
  <cp:contentStatus/>
  <cp:revision>39</cp:revision>
</cp:coreProperties>
</file>